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namedSheetViews/namedSheetView1.xml" ContentType="application/vnd.ms-excel.namedsheetviews+xml"/>
  <Override PartName="/xl/drawings/drawing5.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conectys.sharepoint.com/sites/odms/itworks/Shared Documents/Service and Performance Delivery/2. Employee Performance/2. Performance Records/Operations/1 - Daily Deliverables/Daily Customer Feedback Report/"/>
    </mc:Choice>
  </mc:AlternateContent>
  <xr:revisionPtr revIDLastSave="142" documentId="8_{D5A0C84D-4C34-445B-ADC3-89E9E995FFBB}" xr6:coauthVersionLast="47" xr6:coauthVersionMax="47" xr10:uidLastSave="{DF3EE670-E7CC-4D9E-9C0A-9C67F91C1AD0}"/>
  <bookViews>
    <workbookView xWindow="-120" yWindow="-120" windowWidth="27870" windowHeight="16440" activeTab="1" xr2:uid="{A307EB03-8813-4878-8C6B-97305CFAF1D5}"/>
  </bookViews>
  <sheets>
    <sheet name="Simulator" sheetId="9" r:id="rId1"/>
    <sheet name="Feedback Summary" sheetId="6" r:id="rId2"/>
    <sheet name="Weekly Overall Statistics" sheetId="10" r:id="rId3"/>
    <sheet name="Daily Overall Statistics" sheetId="12" r:id="rId4"/>
    <sheet name="Survey" sheetId="1" r:id="rId5"/>
    <sheet name="Data Pull" sheetId="13" r:id="rId6"/>
    <sheet name="Roster" sheetId="3" state="hidden" r:id="rId7"/>
    <sheet name="Config" sheetId="2" state="hidden" r:id="rId8"/>
  </sheets>
  <definedNames>
    <definedName name="ExternalData_1" localSheetId="5" hidden="1">'Data Pull'!$B$4:$J$153</definedName>
    <definedName name="Slicer_Agent_name">#N/A</definedName>
    <definedName name="Slicer_Agent_name1">#N/A</definedName>
    <definedName name="Slicer_CX_Market">#N/A</definedName>
    <definedName name="Slicer_CX_Market1">#N/A</definedName>
    <definedName name="Slicer_CX_Region">#N/A</definedName>
    <definedName name="Slicer_CX_Region1">#N/A</definedName>
    <definedName name="Slicer_Date">#N/A</definedName>
    <definedName name="Slicer_Date1">#N/A</definedName>
    <definedName name="Slicer_Month">#N/A</definedName>
    <definedName name="Slicer_Quarter">#N/A</definedName>
    <definedName name="Slicer_Site">#N/A</definedName>
    <definedName name="Slicer_Site1">#N/A</definedName>
    <definedName name="Slicer_Team_Manager">#N/A</definedName>
    <definedName name="Slicer_Team_Manager1">#N/A</definedName>
    <definedName name="Slicer_Week">#N/A</definedName>
  </definedNames>
  <calcPr calcId="191028"/>
  <pivotCaches>
    <pivotCache cacheId="44"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rveyRaw_ea0c19b3-0985-4718-a0a0-059694606cdd" name="SurveyRaw" connection="Query - SurveyRa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5" i="1"/>
  <c r="J6" i="1"/>
  <c r="J7" i="1"/>
  <c r="J8" i="1"/>
  <c r="J9" i="1"/>
  <c r="J10" i="1"/>
  <c r="J11" i="1"/>
  <c r="L11" i="1" s="1"/>
  <c r="J12" i="1"/>
  <c r="J13" i="1"/>
  <c r="J14" i="1"/>
  <c r="J15" i="1"/>
  <c r="L15" i="1" s="1"/>
  <c r="J16" i="1"/>
  <c r="J17" i="1"/>
  <c r="L17" i="1" s="1"/>
  <c r="J18" i="1"/>
  <c r="L18" i="1" s="1"/>
  <c r="J19" i="1"/>
  <c r="L19" i="1" s="1"/>
  <c r="J20" i="1"/>
  <c r="J21" i="1"/>
  <c r="J22" i="1"/>
  <c r="J23" i="1"/>
  <c r="L23" i="1" s="1"/>
  <c r="J24" i="1"/>
  <c r="J25" i="1"/>
  <c r="L25" i="1" s="1"/>
  <c r="J26" i="1"/>
  <c r="L26" i="1" s="1"/>
  <c r="J27" i="1"/>
  <c r="L27" i="1" s="1"/>
  <c r="J28" i="1"/>
  <c r="J29" i="1"/>
  <c r="J30" i="1"/>
  <c r="J31" i="1"/>
  <c r="L31" i="1" s="1"/>
  <c r="J32" i="1"/>
  <c r="J33" i="1"/>
  <c r="L33" i="1" s="1"/>
  <c r="J34" i="1"/>
  <c r="L34" i="1" s="1"/>
  <c r="J35" i="1"/>
  <c r="L35" i="1" s="1"/>
  <c r="J36" i="1"/>
  <c r="J37" i="1"/>
  <c r="J38" i="1"/>
  <c r="J39" i="1"/>
  <c r="L39" i="1" s="1"/>
  <c r="J40" i="1"/>
  <c r="J41" i="1"/>
  <c r="L41" i="1" s="1"/>
  <c r="J42" i="1"/>
  <c r="L42" i="1" s="1"/>
  <c r="J43" i="1"/>
  <c r="L43" i="1" s="1"/>
  <c r="J44" i="1"/>
  <c r="J45" i="1"/>
  <c r="J46" i="1"/>
  <c r="J47" i="1"/>
  <c r="L47" i="1" s="1"/>
  <c r="J48" i="1"/>
  <c r="J49" i="1"/>
  <c r="L49" i="1" s="1"/>
  <c r="J50" i="1"/>
  <c r="L50" i="1" s="1"/>
  <c r="J51" i="1"/>
  <c r="L51" i="1" s="1"/>
  <c r="J52" i="1"/>
  <c r="J53" i="1"/>
  <c r="J54" i="1"/>
  <c r="J55" i="1"/>
  <c r="L55" i="1" s="1"/>
  <c r="J56" i="1"/>
  <c r="J57" i="1"/>
  <c r="L57" i="1" s="1"/>
  <c r="J58" i="1"/>
  <c r="L58" i="1" s="1"/>
  <c r="J59" i="1"/>
  <c r="L59" i="1" s="1"/>
  <c r="J60" i="1"/>
  <c r="J61" i="1"/>
  <c r="J62" i="1"/>
  <c r="J63" i="1"/>
  <c r="L63" i="1" s="1"/>
  <c r="J64" i="1"/>
  <c r="J65" i="1"/>
  <c r="L65" i="1" s="1"/>
  <c r="J66" i="1"/>
  <c r="L66" i="1" s="1"/>
  <c r="J67" i="1"/>
  <c r="L67" i="1" s="1"/>
  <c r="J68" i="1"/>
  <c r="J69" i="1"/>
  <c r="J70" i="1"/>
  <c r="J71" i="1"/>
  <c r="L71" i="1" s="1"/>
  <c r="J72" i="1"/>
  <c r="J73" i="1"/>
  <c r="L73" i="1" s="1"/>
  <c r="J74" i="1"/>
  <c r="L74" i="1" s="1"/>
  <c r="J75" i="1"/>
  <c r="L75" i="1" s="1"/>
  <c r="J76" i="1"/>
  <c r="J77" i="1"/>
  <c r="J78" i="1"/>
  <c r="J79" i="1"/>
  <c r="L79" i="1" s="1"/>
  <c r="J80" i="1"/>
  <c r="J81" i="1"/>
  <c r="L81" i="1" s="1"/>
  <c r="J82" i="1"/>
  <c r="L82" i="1" s="1"/>
  <c r="J83" i="1"/>
  <c r="L83" i="1" s="1"/>
  <c r="J84" i="1"/>
  <c r="J85" i="1"/>
  <c r="J86" i="1"/>
  <c r="J87" i="1"/>
  <c r="L87" i="1" s="1"/>
  <c r="J88" i="1"/>
  <c r="J89" i="1"/>
  <c r="L89" i="1" s="1"/>
  <c r="J90" i="1"/>
  <c r="L90" i="1" s="1"/>
  <c r="J91" i="1"/>
  <c r="L91" i="1" s="1"/>
  <c r="J92" i="1"/>
  <c r="J93" i="1"/>
  <c r="J94" i="1"/>
  <c r="J95" i="1"/>
  <c r="L95" i="1" s="1"/>
  <c r="J96" i="1"/>
  <c r="J97" i="1"/>
  <c r="L97" i="1" s="1"/>
  <c r="J98" i="1"/>
  <c r="L98" i="1" s="1"/>
  <c r="J99" i="1"/>
  <c r="L99" i="1" s="1"/>
  <c r="J100" i="1"/>
  <c r="J101" i="1"/>
  <c r="J102" i="1"/>
  <c r="J103" i="1"/>
  <c r="L103" i="1" s="1"/>
  <c r="J104" i="1"/>
  <c r="J105" i="1"/>
  <c r="L105" i="1" s="1"/>
  <c r="J106" i="1"/>
  <c r="L106" i="1" s="1"/>
  <c r="J107" i="1"/>
  <c r="L107" i="1" s="1"/>
  <c r="J108" i="1"/>
  <c r="J109" i="1"/>
  <c r="J110" i="1"/>
  <c r="J111" i="1"/>
  <c r="L111" i="1" s="1"/>
  <c r="J112" i="1"/>
  <c r="J113" i="1"/>
  <c r="L113" i="1" s="1"/>
  <c r="J114" i="1"/>
  <c r="L114" i="1" s="1"/>
  <c r="J115" i="1"/>
  <c r="L115" i="1" s="1"/>
  <c r="J116" i="1"/>
  <c r="J117" i="1"/>
  <c r="J118" i="1"/>
  <c r="J119" i="1"/>
  <c r="L119" i="1" s="1"/>
  <c r="J120" i="1"/>
  <c r="J121" i="1"/>
  <c r="L121" i="1" s="1"/>
  <c r="J122" i="1"/>
  <c r="L122" i="1" s="1"/>
  <c r="J123" i="1"/>
  <c r="L123" i="1" s="1"/>
  <c r="J124" i="1"/>
  <c r="J125" i="1"/>
  <c r="J126" i="1"/>
  <c r="J127" i="1"/>
  <c r="L127" i="1" s="1"/>
  <c r="J128" i="1"/>
  <c r="J129" i="1"/>
  <c r="L129" i="1" s="1"/>
  <c r="J130" i="1"/>
  <c r="L130" i="1" s="1"/>
  <c r="J131" i="1"/>
  <c r="L131" i="1" s="1"/>
  <c r="J132" i="1"/>
  <c r="J133" i="1"/>
  <c r="J134" i="1"/>
  <c r="J135" i="1"/>
  <c r="L135" i="1" s="1"/>
  <c r="J136" i="1"/>
  <c r="J137" i="1"/>
  <c r="L137" i="1" s="1"/>
  <c r="J138" i="1"/>
  <c r="L138" i="1" s="1"/>
  <c r="J139" i="1"/>
  <c r="L139" i="1" s="1"/>
  <c r="J140" i="1"/>
  <c r="J141" i="1"/>
  <c r="J142" i="1"/>
  <c r="J143" i="1"/>
  <c r="L143" i="1" s="1"/>
  <c r="J144" i="1"/>
  <c r="J145" i="1"/>
  <c r="L145" i="1" s="1"/>
  <c r="J146" i="1"/>
  <c r="L146" i="1" s="1"/>
  <c r="J147" i="1"/>
  <c r="L147" i="1" s="1"/>
  <c r="J148" i="1"/>
  <c r="J149" i="1"/>
  <c r="J150" i="1"/>
  <c r="J151" i="1"/>
  <c r="L151" i="1" s="1"/>
  <c r="J152" i="1"/>
  <c r="J153" i="1"/>
  <c r="L153" i="1" s="1"/>
  <c r="J154" i="1"/>
  <c r="L154" i="1" s="1"/>
  <c r="J155" i="1"/>
  <c r="L155" i="1" s="1"/>
  <c r="J156" i="1"/>
  <c r="J157" i="1"/>
  <c r="J158" i="1"/>
  <c r="J159" i="1"/>
  <c r="L159" i="1" s="1"/>
  <c r="J160" i="1"/>
  <c r="J161" i="1"/>
  <c r="L161" i="1" s="1"/>
  <c r="J162" i="1"/>
  <c r="L162" i="1" s="1"/>
  <c r="J163" i="1"/>
  <c r="L163" i="1" s="1"/>
  <c r="J164" i="1"/>
  <c r="J165" i="1"/>
  <c r="J166" i="1"/>
  <c r="J167" i="1"/>
  <c r="L167" i="1" s="1"/>
  <c r="J168" i="1"/>
  <c r="J169" i="1"/>
  <c r="L169" i="1" s="1"/>
  <c r="J170" i="1"/>
  <c r="L170" i="1" s="1"/>
  <c r="J171" i="1"/>
  <c r="L171" i="1" s="1"/>
  <c r="J172" i="1"/>
  <c r="J173" i="1"/>
  <c r="J174" i="1"/>
  <c r="J175" i="1"/>
  <c r="L175" i="1" s="1"/>
  <c r="J176" i="1"/>
  <c r="J177" i="1"/>
  <c r="L177" i="1" s="1"/>
  <c r="J178" i="1"/>
  <c r="L178" i="1" s="1"/>
  <c r="J179" i="1"/>
  <c r="L179" i="1" s="1"/>
  <c r="J180" i="1"/>
  <c r="J181" i="1"/>
  <c r="J182" i="1"/>
  <c r="J183" i="1"/>
  <c r="L183" i="1" s="1"/>
  <c r="J184" i="1"/>
  <c r="J185" i="1"/>
  <c r="L185" i="1" s="1"/>
  <c r="J186" i="1"/>
  <c r="L186" i="1" s="1"/>
  <c r="J187" i="1"/>
  <c r="L187" i="1" s="1"/>
  <c r="J188" i="1"/>
  <c r="J189" i="1"/>
  <c r="J190" i="1"/>
  <c r="J191" i="1"/>
  <c r="L191" i="1" s="1"/>
  <c r="J192" i="1"/>
  <c r="J193" i="1"/>
  <c r="L193" i="1" s="1"/>
  <c r="J194" i="1"/>
  <c r="L194" i="1" s="1"/>
  <c r="J195" i="1"/>
  <c r="L195" i="1" s="1"/>
  <c r="J196" i="1"/>
  <c r="J197" i="1"/>
  <c r="J198" i="1"/>
  <c r="J199" i="1"/>
  <c r="L199" i="1" s="1"/>
  <c r="J200" i="1"/>
  <c r="J201" i="1"/>
  <c r="L201" i="1" s="1"/>
  <c r="J202" i="1"/>
  <c r="L202" i="1" s="1"/>
  <c r="J203" i="1"/>
  <c r="L203" i="1" s="1"/>
  <c r="J204" i="1"/>
  <c r="J205" i="1"/>
  <c r="J206" i="1"/>
  <c r="J207" i="1"/>
  <c r="L207" i="1" s="1"/>
  <c r="J208" i="1"/>
  <c r="J209" i="1"/>
  <c r="J210" i="1"/>
  <c r="L210" i="1" s="1"/>
  <c r="J211" i="1"/>
  <c r="L211" i="1" s="1"/>
  <c r="J212" i="1"/>
  <c r="J213" i="1"/>
  <c r="J214" i="1"/>
  <c r="J215" i="1"/>
  <c r="L215" i="1" s="1"/>
  <c r="J216" i="1"/>
  <c r="J217" i="1"/>
  <c r="L217" i="1" s="1"/>
  <c r="J218" i="1"/>
  <c r="L218" i="1" s="1"/>
  <c r="J219" i="1"/>
  <c r="L219" i="1" s="1"/>
  <c r="J220" i="1"/>
  <c r="J221" i="1"/>
  <c r="J222" i="1"/>
  <c r="J223" i="1"/>
  <c r="L223" i="1" s="1"/>
  <c r="J224" i="1"/>
  <c r="J225" i="1"/>
  <c r="L225" i="1" s="1"/>
  <c r="J226" i="1"/>
  <c r="L226" i="1" s="1"/>
  <c r="J227" i="1"/>
  <c r="L227" i="1" s="1"/>
  <c r="J228" i="1"/>
  <c r="J229" i="1"/>
  <c r="J230" i="1"/>
  <c r="J231" i="1"/>
  <c r="L231" i="1" s="1"/>
  <c r="J232" i="1"/>
  <c r="J233" i="1"/>
  <c r="L233" i="1" s="1"/>
  <c r="J234" i="1"/>
  <c r="L234" i="1" s="1"/>
  <c r="J235" i="1"/>
  <c r="L235" i="1" s="1"/>
  <c r="J236" i="1"/>
  <c r="J237" i="1"/>
  <c r="J238" i="1"/>
  <c r="J239" i="1"/>
  <c r="L239" i="1" s="1"/>
  <c r="J240" i="1"/>
  <c r="J241" i="1"/>
  <c r="L241" i="1" s="1"/>
  <c r="J242" i="1"/>
  <c r="L242" i="1" s="1"/>
  <c r="J243" i="1"/>
  <c r="L243" i="1" s="1"/>
  <c r="J244" i="1"/>
  <c r="J245" i="1"/>
  <c r="J246" i="1"/>
  <c r="J247" i="1"/>
  <c r="L247" i="1" s="1"/>
  <c r="J248" i="1"/>
  <c r="J249" i="1"/>
  <c r="L249" i="1" s="1"/>
  <c r="J250" i="1"/>
  <c r="L250" i="1" s="1"/>
  <c r="J251" i="1"/>
  <c r="L251" i="1" s="1"/>
  <c r="J252" i="1"/>
  <c r="J253" i="1"/>
  <c r="J254" i="1"/>
  <c r="J255" i="1"/>
  <c r="L255" i="1" s="1"/>
  <c r="J256" i="1"/>
  <c r="J257" i="1"/>
  <c r="L257" i="1" s="1"/>
  <c r="J258" i="1"/>
  <c r="L258" i="1" s="1"/>
  <c r="J259" i="1"/>
  <c r="L259" i="1" s="1"/>
  <c r="J260" i="1"/>
  <c r="J261" i="1"/>
  <c r="J262" i="1"/>
  <c r="J263" i="1"/>
  <c r="L263" i="1" s="1"/>
  <c r="J264" i="1"/>
  <c r="J265" i="1"/>
  <c r="L265" i="1" s="1"/>
  <c r="J266" i="1"/>
  <c r="L266" i="1" s="1"/>
  <c r="J267" i="1"/>
  <c r="L267" i="1" s="1"/>
  <c r="J268" i="1"/>
  <c r="J269" i="1"/>
  <c r="J270" i="1"/>
  <c r="J271" i="1"/>
  <c r="L271" i="1" s="1"/>
  <c r="J272" i="1"/>
  <c r="J273" i="1"/>
  <c r="L273" i="1" s="1"/>
  <c r="J274" i="1"/>
  <c r="L274" i="1" s="1"/>
  <c r="J275" i="1"/>
  <c r="L275" i="1" s="1"/>
  <c r="J276" i="1"/>
  <c r="J277" i="1"/>
  <c r="J278" i="1"/>
  <c r="J279" i="1"/>
  <c r="L279" i="1" s="1"/>
  <c r="J280" i="1"/>
  <c r="J281" i="1"/>
  <c r="L281" i="1" s="1"/>
  <c r="J282" i="1"/>
  <c r="L282" i="1" s="1"/>
  <c r="J283" i="1"/>
  <c r="L283" i="1" s="1"/>
  <c r="J284" i="1"/>
  <c r="J285" i="1"/>
  <c r="J286" i="1"/>
  <c r="J287" i="1"/>
  <c r="L287" i="1" s="1"/>
  <c r="J288" i="1"/>
  <c r="J289" i="1"/>
  <c r="L289" i="1" s="1"/>
  <c r="J290" i="1"/>
  <c r="L290" i="1" s="1"/>
  <c r="J291" i="1"/>
  <c r="L291" i="1" s="1"/>
  <c r="J292" i="1"/>
  <c r="J293" i="1"/>
  <c r="J294" i="1"/>
  <c r="J295" i="1"/>
  <c r="L295" i="1" s="1"/>
  <c r="J296" i="1"/>
  <c r="J297" i="1"/>
  <c r="L297" i="1" s="1"/>
  <c r="J298" i="1"/>
  <c r="L298" i="1" s="1"/>
  <c r="J299" i="1"/>
  <c r="L299" i="1" s="1"/>
  <c r="J300" i="1"/>
  <c r="J301" i="1"/>
  <c r="J302" i="1"/>
  <c r="J303" i="1"/>
  <c r="L303" i="1" s="1"/>
  <c r="J304" i="1"/>
  <c r="J305" i="1"/>
  <c r="L305" i="1" s="1"/>
  <c r="J306" i="1"/>
  <c r="L306" i="1" s="1"/>
  <c r="J307" i="1"/>
  <c r="L307" i="1" s="1"/>
  <c r="J308" i="1"/>
  <c r="J309" i="1"/>
  <c r="J310" i="1"/>
  <c r="J311" i="1"/>
  <c r="L311" i="1" s="1"/>
  <c r="J312" i="1"/>
  <c r="J313" i="1"/>
  <c r="L313" i="1" s="1"/>
  <c r="J314" i="1"/>
  <c r="L314" i="1" s="1"/>
  <c r="J315" i="1"/>
  <c r="L315" i="1" s="1"/>
  <c r="J316" i="1"/>
  <c r="J317" i="1"/>
  <c r="J318" i="1"/>
  <c r="J319" i="1"/>
  <c r="L319" i="1" s="1"/>
  <c r="J320" i="1"/>
  <c r="J321" i="1"/>
  <c r="L321" i="1" s="1"/>
  <c r="J322" i="1"/>
  <c r="L322" i="1" s="1"/>
  <c r="J323" i="1"/>
  <c r="L323" i="1" s="1"/>
  <c r="J324" i="1"/>
  <c r="J325" i="1"/>
  <c r="J326" i="1"/>
  <c r="J327" i="1"/>
  <c r="L327" i="1" s="1"/>
  <c r="J328" i="1"/>
  <c r="J329" i="1"/>
  <c r="L329" i="1" s="1"/>
  <c r="J330" i="1"/>
  <c r="L330" i="1" s="1"/>
  <c r="J331" i="1"/>
  <c r="L331" i="1" s="1"/>
  <c r="J332" i="1"/>
  <c r="J333" i="1"/>
  <c r="J334" i="1"/>
  <c r="L334" i="1" s="1"/>
  <c r="J335" i="1"/>
  <c r="J336" i="1"/>
  <c r="L336" i="1" s="1"/>
  <c r="J337" i="1"/>
  <c r="L337" i="1" s="1"/>
  <c r="J338" i="1"/>
  <c r="L338" i="1" s="1"/>
  <c r="J339" i="1"/>
  <c r="J340" i="1"/>
  <c r="J341" i="1"/>
  <c r="J342" i="1"/>
  <c r="L342" i="1" s="1"/>
  <c r="J343" i="1"/>
  <c r="L343" i="1" s="1"/>
  <c r="J344" i="1"/>
  <c r="L344" i="1" s="1"/>
  <c r="J345" i="1"/>
  <c r="J346" i="1"/>
  <c r="L346" i="1" s="1"/>
  <c r="J347" i="1"/>
  <c r="J348" i="1"/>
  <c r="L348" i="1" s="1"/>
  <c r="J349" i="1"/>
  <c r="J350" i="1"/>
  <c r="L350" i="1" s="1"/>
  <c r="J351" i="1"/>
  <c r="L351" i="1" s="1"/>
  <c r="J352" i="1"/>
  <c r="L352" i="1" s="1"/>
  <c r="J353" i="1"/>
  <c r="J354" i="1"/>
  <c r="L354" i="1" s="1"/>
  <c r="J355" i="1"/>
  <c r="J356" i="1"/>
  <c r="L356" i="1" s="1"/>
  <c r="J357" i="1"/>
  <c r="J358" i="1"/>
  <c r="L358" i="1" s="1"/>
  <c r="J359" i="1"/>
  <c r="L359" i="1" s="1"/>
  <c r="J360" i="1"/>
  <c r="J361" i="1"/>
  <c r="J362" i="1"/>
  <c r="L362" i="1" s="1"/>
  <c r="J363" i="1"/>
  <c r="L363" i="1" s="1"/>
  <c r="J364" i="1"/>
  <c r="J365" i="1"/>
  <c r="L365" i="1" s="1"/>
  <c r="J366" i="1"/>
  <c r="L366" i="1" s="1"/>
  <c r="J367" i="1"/>
  <c r="L367" i="1" s="1"/>
  <c r="J368" i="1"/>
  <c r="J369" i="1"/>
  <c r="J370" i="1"/>
  <c r="L370" i="1" s="1"/>
  <c r="J371" i="1"/>
  <c r="L371" i="1" s="1"/>
  <c r="J372" i="1"/>
  <c r="J373" i="1"/>
  <c r="L373" i="1" s="1"/>
  <c r="J374" i="1"/>
  <c r="L374" i="1" s="1"/>
  <c r="J375" i="1"/>
  <c r="L375" i="1" s="1"/>
  <c r="K4" i="1"/>
  <c r="K5" i="1"/>
  <c r="K6" i="1"/>
  <c r="M6" i="1" s="1"/>
  <c r="K7" i="1"/>
  <c r="M7" i="1" s="1"/>
  <c r="K8" i="1"/>
  <c r="K9" i="1"/>
  <c r="M9" i="1" s="1"/>
  <c r="K10" i="1"/>
  <c r="M10" i="1" s="1"/>
  <c r="K11" i="1"/>
  <c r="M11" i="1" s="1"/>
  <c r="K12" i="1"/>
  <c r="K13" i="1"/>
  <c r="K14" i="1"/>
  <c r="M14" i="1" s="1"/>
  <c r="K15" i="1"/>
  <c r="M15" i="1" s="1"/>
  <c r="K16" i="1"/>
  <c r="K17" i="1"/>
  <c r="M17" i="1" s="1"/>
  <c r="K18" i="1"/>
  <c r="M18" i="1" s="1"/>
  <c r="K19" i="1"/>
  <c r="M19" i="1" s="1"/>
  <c r="K20" i="1"/>
  <c r="K21" i="1"/>
  <c r="K22" i="1"/>
  <c r="M22" i="1" s="1"/>
  <c r="K23" i="1"/>
  <c r="M23" i="1" s="1"/>
  <c r="K24" i="1"/>
  <c r="K25" i="1"/>
  <c r="M25" i="1" s="1"/>
  <c r="K26" i="1"/>
  <c r="M26" i="1" s="1"/>
  <c r="K27" i="1"/>
  <c r="M27" i="1" s="1"/>
  <c r="K28" i="1"/>
  <c r="K29" i="1"/>
  <c r="K30" i="1"/>
  <c r="M30" i="1" s="1"/>
  <c r="K31" i="1"/>
  <c r="M31" i="1" s="1"/>
  <c r="K32" i="1"/>
  <c r="K33" i="1"/>
  <c r="M33" i="1" s="1"/>
  <c r="K34" i="1"/>
  <c r="K35" i="1"/>
  <c r="M35" i="1" s="1"/>
  <c r="K36" i="1"/>
  <c r="K37" i="1"/>
  <c r="K38" i="1"/>
  <c r="M38" i="1" s="1"/>
  <c r="K39" i="1"/>
  <c r="M39" i="1" s="1"/>
  <c r="K40" i="1"/>
  <c r="K41" i="1"/>
  <c r="M41" i="1" s="1"/>
  <c r="K42" i="1"/>
  <c r="M42" i="1" s="1"/>
  <c r="K43" i="1"/>
  <c r="M43" i="1" s="1"/>
  <c r="K44" i="1"/>
  <c r="K45" i="1"/>
  <c r="K46" i="1"/>
  <c r="K47" i="1"/>
  <c r="M47" i="1" s="1"/>
  <c r="K48" i="1"/>
  <c r="K49" i="1"/>
  <c r="M49" i="1" s="1"/>
  <c r="K50" i="1"/>
  <c r="M50" i="1" s="1"/>
  <c r="K51" i="1"/>
  <c r="M51" i="1" s="1"/>
  <c r="K52" i="1"/>
  <c r="K53" i="1"/>
  <c r="K54" i="1"/>
  <c r="M54" i="1" s="1"/>
  <c r="K55" i="1"/>
  <c r="M55" i="1" s="1"/>
  <c r="K56" i="1"/>
  <c r="K57" i="1"/>
  <c r="M57" i="1" s="1"/>
  <c r="K58" i="1"/>
  <c r="M58" i="1" s="1"/>
  <c r="K59" i="1"/>
  <c r="M59" i="1" s="1"/>
  <c r="K60" i="1"/>
  <c r="K61" i="1"/>
  <c r="K62" i="1"/>
  <c r="M62" i="1" s="1"/>
  <c r="K63" i="1"/>
  <c r="M63" i="1" s="1"/>
  <c r="K64" i="1"/>
  <c r="K65" i="1"/>
  <c r="M65" i="1" s="1"/>
  <c r="K66" i="1"/>
  <c r="M66" i="1" s="1"/>
  <c r="K67" i="1"/>
  <c r="M67" i="1" s="1"/>
  <c r="K68" i="1"/>
  <c r="K69" i="1"/>
  <c r="K70" i="1"/>
  <c r="M70" i="1" s="1"/>
  <c r="K71" i="1"/>
  <c r="M71" i="1" s="1"/>
  <c r="K72" i="1"/>
  <c r="K73" i="1"/>
  <c r="M73" i="1" s="1"/>
  <c r="K74" i="1"/>
  <c r="M74" i="1" s="1"/>
  <c r="K75" i="1"/>
  <c r="M75" i="1" s="1"/>
  <c r="K76" i="1"/>
  <c r="K77" i="1"/>
  <c r="K78" i="1"/>
  <c r="K79" i="1"/>
  <c r="M79" i="1" s="1"/>
  <c r="K80" i="1"/>
  <c r="K81" i="1"/>
  <c r="M81" i="1" s="1"/>
  <c r="K82" i="1"/>
  <c r="M82" i="1" s="1"/>
  <c r="K83" i="1"/>
  <c r="M83" i="1" s="1"/>
  <c r="K84" i="1"/>
  <c r="K85" i="1"/>
  <c r="K86" i="1"/>
  <c r="M86" i="1" s="1"/>
  <c r="K87" i="1"/>
  <c r="M87" i="1" s="1"/>
  <c r="K88" i="1"/>
  <c r="K89" i="1"/>
  <c r="M89" i="1" s="1"/>
  <c r="K90" i="1"/>
  <c r="M90" i="1" s="1"/>
  <c r="K91" i="1"/>
  <c r="M91" i="1" s="1"/>
  <c r="K92" i="1"/>
  <c r="K93" i="1"/>
  <c r="K94" i="1"/>
  <c r="K95" i="1"/>
  <c r="M95" i="1" s="1"/>
  <c r="K96" i="1"/>
  <c r="K97" i="1"/>
  <c r="M97" i="1" s="1"/>
  <c r="K98" i="1"/>
  <c r="M98" i="1" s="1"/>
  <c r="K99" i="1"/>
  <c r="M99" i="1" s="1"/>
  <c r="K100" i="1"/>
  <c r="K101" i="1"/>
  <c r="K102" i="1"/>
  <c r="M102" i="1" s="1"/>
  <c r="K103" i="1"/>
  <c r="M103" i="1" s="1"/>
  <c r="K104" i="1"/>
  <c r="K105" i="1"/>
  <c r="M105" i="1" s="1"/>
  <c r="K106" i="1"/>
  <c r="M106" i="1" s="1"/>
  <c r="K107" i="1"/>
  <c r="M107" i="1" s="1"/>
  <c r="K108" i="1"/>
  <c r="K109" i="1"/>
  <c r="K110" i="1"/>
  <c r="K111" i="1"/>
  <c r="M111" i="1" s="1"/>
  <c r="K112" i="1"/>
  <c r="K113" i="1"/>
  <c r="M113" i="1" s="1"/>
  <c r="K114" i="1"/>
  <c r="M114" i="1" s="1"/>
  <c r="K115" i="1"/>
  <c r="M115" i="1" s="1"/>
  <c r="K116" i="1"/>
  <c r="K117" i="1"/>
  <c r="K118" i="1"/>
  <c r="M118" i="1" s="1"/>
  <c r="K119" i="1"/>
  <c r="M119" i="1" s="1"/>
  <c r="K120" i="1"/>
  <c r="K121" i="1"/>
  <c r="M121" i="1" s="1"/>
  <c r="K122" i="1"/>
  <c r="M122" i="1" s="1"/>
  <c r="K123" i="1"/>
  <c r="M123" i="1" s="1"/>
  <c r="K124" i="1"/>
  <c r="K125" i="1"/>
  <c r="K126" i="1"/>
  <c r="K127" i="1"/>
  <c r="M127" i="1" s="1"/>
  <c r="K128" i="1"/>
  <c r="K129" i="1"/>
  <c r="M129" i="1" s="1"/>
  <c r="K130" i="1"/>
  <c r="M130" i="1" s="1"/>
  <c r="K131" i="1"/>
  <c r="M131" i="1" s="1"/>
  <c r="K132" i="1"/>
  <c r="K133" i="1"/>
  <c r="K134" i="1"/>
  <c r="M134" i="1" s="1"/>
  <c r="K135" i="1"/>
  <c r="M135" i="1" s="1"/>
  <c r="K136" i="1"/>
  <c r="K137" i="1"/>
  <c r="M137" i="1" s="1"/>
  <c r="K138" i="1"/>
  <c r="M138" i="1" s="1"/>
  <c r="K139" i="1"/>
  <c r="M139" i="1" s="1"/>
  <c r="K140" i="1"/>
  <c r="K141" i="1"/>
  <c r="K142" i="1"/>
  <c r="K143" i="1"/>
  <c r="M143" i="1" s="1"/>
  <c r="K144" i="1"/>
  <c r="K145" i="1"/>
  <c r="M145" i="1" s="1"/>
  <c r="K146" i="1"/>
  <c r="M146" i="1" s="1"/>
  <c r="K147" i="1"/>
  <c r="M147" i="1" s="1"/>
  <c r="K148" i="1"/>
  <c r="K149" i="1"/>
  <c r="K150" i="1"/>
  <c r="M150" i="1" s="1"/>
  <c r="K151" i="1"/>
  <c r="M151" i="1" s="1"/>
  <c r="K152" i="1"/>
  <c r="K153" i="1"/>
  <c r="M153" i="1" s="1"/>
  <c r="K154" i="1"/>
  <c r="M154" i="1" s="1"/>
  <c r="K155" i="1"/>
  <c r="M155" i="1" s="1"/>
  <c r="K156" i="1"/>
  <c r="K157" i="1"/>
  <c r="K158" i="1"/>
  <c r="K159" i="1"/>
  <c r="M159" i="1" s="1"/>
  <c r="K160" i="1"/>
  <c r="K161" i="1"/>
  <c r="M161" i="1" s="1"/>
  <c r="K162" i="1"/>
  <c r="M162" i="1" s="1"/>
  <c r="K163" i="1"/>
  <c r="M163" i="1" s="1"/>
  <c r="K164" i="1"/>
  <c r="K165" i="1"/>
  <c r="K166" i="1"/>
  <c r="M166" i="1" s="1"/>
  <c r="K167" i="1"/>
  <c r="M167" i="1" s="1"/>
  <c r="K168" i="1"/>
  <c r="K169" i="1"/>
  <c r="M169" i="1" s="1"/>
  <c r="K170" i="1"/>
  <c r="M170" i="1" s="1"/>
  <c r="K171" i="1"/>
  <c r="M171" i="1" s="1"/>
  <c r="K172" i="1"/>
  <c r="K173" i="1"/>
  <c r="K174" i="1"/>
  <c r="K175" i="1"/>
  <c r="M175" i="1" s="1"/>
  <c r="K176" i="1"/>
  <c r="K177" i="1"/>
  <c r="M177" i="1" s="1"/>
  <c r="K178" i="1"/>
  <c r="M178" i="1" s="1"/>
  <c r="K179" i="1"/>
  <c r="M179" i="1" s="1"/>
  <c r="K180" i="1"/>
  <c r="K181" i="1"/>
  <c r="K182" i="1"/>
  <c r="M182" i="1" s="1"/>
  <c r="K183" i="1"/>
  <c r="M183" i="1" s="1"/>
  <c r="K184" i="1"/>
  <c r="K185" i="1"/>
  <c r="M185" i="1" s="1"/>
  <c r="K186" i="1"/>
  <c r="M186" i="1" s="1"/>
  <c r="K187" i="1"/>
  <c r="M187" i="1" s="1"/>
  <c r="K188" i="1"/>
  <c r="K189" i="1"/>
  <c r="K190" i="1"/>
  <c r="K191" i="1"/>
  <c r="M191" i="1" s="1"/>
  <c r="K192" i="1"/>
  <c r="K193" i="1"/>
  <c r="M193" i="1" s="1"/>
  <c r="K194" i="1"/>
  <c r="M194" i="1" s="1"/>
  <c r="K195" i="1"/>
  <c r="M195" i="1" s="1"/>
  <c r="K196" i="1"/>
  <c r="K197" i="1"/>
  <c r="K198" i="1"/>
  <c r="M198" i="1" s="1"/>
  <c r="K199" i="1"/>
  <c r="M199" i="1" s="1"/>
  <c r="K200" i="1"/>
  <c r="K201" i="1"/>
  <c r="M201" i="1" s="1"/>
  <c r="K202" i="1"/>
  <c r="M202" i="1" s="1"/>
  <c r="K203" i="1"/>
  <c r="M203" i="1" s="1"/>
  <c r="K204" i="1"/>
  <c r="K205" i="1"/>
  <c r="K206" i="1"/>
  <c r="K207" i="1"/>
  <c r="M207" i="1" s="1"/>
  <c r="K208" i="1"/>
  <c r="K209" i="1"/>
  <c r="M209" i="1" s="1"/>
  <c r="K210" i="1"/>
  <c r="M210" i="1" s="1"/>
  <c r="K211" i="1"/>
  <c r="M211" i="1" s="1"/>
  <c r="K212" i="1"/>
  <c r="K213" i="1"/>
  <c r="K214" i="1"/>
  <c r="M214" i="1" s="1"/>
  <c r="K215" i="1"/>
  <c r="M215" i="1" s="1"/>
  <c r="K216" i="1"/>
  <c r="K217" i="1"/>
  <c r="M217" i="1" s="1"/>
  <c r="K218" i="1"/>
  <c r="M218" i="1" s="1"/>
  <c r="K219" i="1"/>
  <c r="M219" i="1" s="1"/>
  <c r="K220" i="1"/>
  <c r="K221" i="1"/>
  <c r="K222" i="1"/>
  <c r="K223" i="1"/>
  <c r="M223" i="1" s="1"/>
  <c r="K224" i="1"/>
  <c r="K225" i="1"/>
  <c r="M225" i="1" s="1"/>
  <c r="K226" i="1"/>
  <c r="M226" i="1" s="1"/>
  <c r="K227" i="1"/>
  <c r="M227" i="1" s="1"/>
  <c r="K228" i="1"/>
  <c r="K229" i="1"/>
  <c r="K230" i="1"/>
  <c r="M230" i="1" s="1"/>
  <c r="K231" i="1"/>
  <c r="M231" i="1" s="1"/>
  <c r="K232" i="1"/>
  <c r="K233" i="1"/>
  <c r="M233" i="1" s="1"/>
  <c r="K234" i="1"/>
  <c r="M234" i="1" s="1"/>
  <c r="K235" i="1"/>
  <c r="M235" i="1" s="1"/>
  <c r="K236" i="1"/>
  <c r="K237" i="1"/>
  <c r="K238" i="1"/>
  <c r="K239" i="1"/>
  <c r="M239" i="1" s="1"/>
  <c r="K240" i="1"/>
  <c r="K241" i="1"/>
  <c r="M241" i="1" s="1"/>
  <c r="K242" i="1"/>
  <c r="M242" i="1" s="1"/>
  <c r="K243" i="1"/>
  <c r="M243" i="1" s="1"/>
  <c r="K244" i="1"/>
  <c r="K245" i="1"/>
  <c r="K246" i="1"/>
  <c r="M246" i="1" s="1"/>
  <c r="K247" i="1"/>
  <c r="M247" i="1" s="1"/>
  <c r="K248" i="1"/>
  <c r="K249" i="1"/>
  <c r="M249" i="1" s="1"/>
  <c r="K250" i="1"/>
  <c r="M250" i="1" s="1"/>
  <c r="K251" i="1"/>
  <c r="M251" i="1" s="1"/>
  <c r="K252" i="1"/>
  <c r="K253" i="1"/>
  <c r="K254" i="1"/>
  <c r="K255" i="1"/>
  <c r="M255" i="1" s="1"/>
  <c r="K256" i="1"/>
  <c r="K257" i="1"/>
  <c r="M257" i="1" s="1"/>
  <c r="K258" i="1"/>
  <c r="M258" i="1" s="1"/>
  <c r="K259" i="1"/>
  <c r="M259" i="1" s="1"/>
  <c r="K260" i="1"/>
  <c r="K261" i="1"/>
  <c r="K262" i="1"/>
  <c r="M262" i="1" s="1"/>
  <c r="K263" i="1"/>
  <c r="M263" i="1" s="1"/>
  <c r="K264" i="1"/>
  <c r="K265" i="1"/>
  <c r="M265" i="1" s="1"/>
  <c r="K266" i="1"/>
  <c r="M266" i="1" s="1"/>
  <c r="K267" i="1"/>
  <c r="M267" i="1" s="1"/>
  <c r="K268" i="1"/>
  <c r="K269" i="1"/>
  <c r="K270" i="1"/>
  <c r="K271" i="1"/>
  <c r="M271" i="1" s="1"/>
  <c r="K272" i="1"/>
  <c r="K273" i="1"/>
  <c r="M273" i="1" s="1"/>
  <c r="K274" i="1"/>
  <c r="M274" i="1" s="1"/>
  <c r="K275" i="1"/>
  <c r="M275" i="1" s="1"/>
  <c r="K276" i="1"/>
  <c r="K277" i="1"/>
  <c r="K278" i="1"/>
  <c r="M278" i="1" s="1"/>
  <c r="K279" i="1"/>
  <c r="M279" i="1" s="1"/>
  <c r="K280" i="1"/>
  <c r="K281" i="1"/>
  <c r="M281" i="1" s="1"/>
  <c r="K282" i="1"/>
  <c r="M282" i="1" s="1"/>
  <c r="K283" i="1"/>
  <c r="M283" i="1" s="1"/>
  <c r="K284" i="1"/>
  <c r="K285" i="1"/>
  <c r="K286" i="1"/>
  <c r="K287" i="1"/>
  <c r="M287" i="1" s="1"/>
  <c r="K288" i="1"/>
  <c r="K289" i="1"/>
  <c r="M289" i="1" s="1"/>
  <c r="K290" i="1"/>
  <c r="M290" i="1" s="1"/>
  <c r="K291" i="1"/>
  <c r="M291" i="1" s="1"/>
  <c r="K292" i="1"/>
  <c r="K293" i="1"/>
  <c r="K294" i="1"/>
  <c r="M294" i="1" s="1"/>
  <c r="K295" i="1"/>
  <c r="M295" i="1" s="1"/>
  <c r="K296" i="1"/>
  <c r="K297" i="1"/>
  <c r="M297" i="1" s="1"/>
  <c r="K298" i="1"/>
  <c r="M298" i="1" s="1"/>
  <c r="K299" i="1"/>
  <c r="M299" i="1" s="1"/>
  <c r="K300" i="1"/>
  <c r="K301" i="1"/>
  <c r="K302" i="1"/>
  <c r="K303" i="1"/>
  <c r="M303" i="1" s="1"/>
  <c r="K304" i="1"/>
  <c r="K305" i="1"/>
  <c r="M305" i="1" s="1"/>
  <c r="K306" i="1"/>
  <c r="M306" i="1" s="1"/>
  <c r="K307" i="1"/>
  <c r="M307" i="1" s="1"/>
  <c r="K308" i="1"/>
  <c r="K309" i="1"/>
  <c r="K310" i="1"/>
  <c r="M310" i="1" s="1"/>
  <c r="K311" i="1"/>
  <c r="M311" i="1" s="1"/>
  <c r="K312" i="1"/>
  <c r="K313" i="1"/>
  <c r="M313" i="1" s="1"/>
  <c r="K314" i="1"/>
  <c r="M314" i="1" s="1"/>
  <c r="K315" i="1"/>
  <c r="M315" i="1" s="1"/>
  <c r="K316" i="1"/>
  <c r="K317" i="1"/>
  <c r="K318" i="1"/>
  <c r="K319" i="1"/>
  <c r="M319" i="1" s="1"/>
  <c r="K320" i="1"/>
  <c r="K321" i="1"/>
  <c r="M321" i="1" s="1"/>
  <c r="K322" i="1"/>
  <c r="M322" i="1" s="1"/>
  <c r="K323" i="1"/>
  <c r="M323" i="1" s="1"/>
  <c r="K324" i="1"/>
  <c r="K325" i="1"/>
  <c r="K326" i="1"/>
  <c r="M326" i="1" s="1"/>
  <c r="K327" i="1"/>
  <c r="K328" i="1"/>
  <c r="K329" i="1"/>
  <c r="M329" i="1" s="1"/>
  <c r="K330" i="1"/>
  <c r="M330" i="1" s="1"/>
  <c r="K331" i="1"/>
  <c r="M331" i="1" s="1"/>
  <c r="K332" i="1"/>
  <c r="K333" i="1"/>
  <c r="K334" i="1"/>
  <c r="M334" i="1" s="1"/>
  <c r="K335" i="1"/>
  <c r="K336" i="1"/>
  <c r="M336" i="1" s="1"/>
  <c r="K337" i="1"/>
  <c r="M337" i="1" s="1"/>
  <c r="K338" i="1"/>
  <c r="M338" i="1" s="1"/>
  <c r="K339" i="1"/>
  <c r="M339" i="1" s="1"/>
  <c r="K340" i="1"/>
  <c r="K341" i="1"/>
  <c r="K342" i="1"/>
  <c r="M342" i="1" s="1"/>
  <c r="K343" i="1"/>
  <c r="M343" i="1" s="1"/>
  <c r="K344" i="1"/>
  <c r="M344" i="1" s="1"/>
  <c r="K345" i="1"/>
  <c r="K346" i="1"/>
  <c r="K347" i="1"/>
  <c r="M347" i="1" s="1"/>
  <c r="K348" i="1"/>
  <c r="M348" i="1" s="1"/>
  <c r="K349" i="1"/>
  <c r="K350" i="1"/>
  <c r="M350" i="1" s="1"/>
  <c r="K351" i="1"/>
  <c r="M351" i="1" s="1"/>
  <c r="K352" i="1"/>
  <c r="M352" i="1" s="1"/>
  <c r="K353" i="1"/>
  <c r="K354" i="1"/>
  <c r="K355" i="1"/>
  <c r="M355" i="1" s="1"/>
  <c r="K356" i="1"/>
  <c r="M356" i="1" s="1"/>
  <c r="K357" i="1"/>
  <c r="K358" i="1"/>
  <c r="M358" i="1" s="1"/>
  <c r="K359" i="1"/>
  <c r="M359" i="1" s="1"/>
  <c r="K360" i="1"/>
  <c r="K361" i="1"/>
  <c r="K362" i="1"/>
  <c r="K363" i="1"/>
  <c r="M363" i="1" s="1"/>
  <c r="K364" i="1"/>
  <c r="K365" i="1"/>
  <c r="M365" i="1" s="1"/>
  <c r="K366" i="1"/>
  <c r="M366" i="1" s="1"/>
  <c r="K367" i="1"/>
  <c r="M367" i="1" s="1"/>
  <c r="K368" i="1"/>
  <c r="K369" i="1"/>
  <c r="K370" i="1"/>
  <c r="K371" i="1"/>
  <c r="M371" i="1" s="1"/>
  <c r="K372" i="1"/>
  <c r="K373" i="1"/>
  <c r="M373" i="1" s="1"/>
  <c r="K374" i="1"/>
  <c r="M374" i="1" s="1"/>
  <c r="K375" i="1"/>
  <c r="M375" i="1" s="1"/>
  <c r="L4" i="1"/>
  <c r="L5" i="1"/>
  <c r="L6" i="1"/>
  <c r="L7" i="1"/>
  <c r="L8" i="1"/>
  <c r="L9" i="1"/>
  <c r="L10" i="1"/>
  <c r="L12" i="1"/>
  <c r="L13" i="1"/>
  <c r="L14" i="1"/>
  <c r="L16" i="1"/>
  <c r="L20" i="1"/>
  <c r="L21" i="1"/>
  <c r="L22" i="1"/>
  <c r="L24" i="1"/>
  <c r="L28" i="1"/>
  <c r="L29" i="1"/>
  <c r="L30" i="1"/>
  <c r="L32" i="1"/>
  <c r="L36" i="1"/>
  <c r="L37" i="1"/>
  <c r="L38" i="1"/>
  <c r="L40" i="1"/>
  <c r="L44" i="1"/>
  <c r="L45" i="1"/>
  <c r="L46" i="1"/>
  <c r="L48" i="1"/>
  <c r="L52" i="1"/>
  <c r="L53" i="1"/>
  <c r="L54" i="1"/>
  <c r="L56" i="1"/>
  <c r="L60" i="1"/>
  <c r="L61" i="1"/>
  <c r="L62" i="1"/>
  <c r="L64" i="1"/>
  <c r="L68" i="1"/>
  <c r="L69" i="1"/>
  <c r="L70" i="1"/>
  <c r="L72" i="1"/>
  <c r="L76" i="1"/>
  <c r="L77" i="1"/>
  <c r="L78" i="1"/>
  <c r="L80" i="1"/>
  <c r="L84" i="1"/>
  <c r="L85" i="1"/>
  <c r="L86" i="1"/>
  <c r="L88" i="1"/>
  <c r="L92" i="1"/>
  <c r="L93" i="1"/>
  <c r="L94" i="1"/>
  <c r="L96" i="1"/>
  <c r="L100" i="1"/>
  <c r="L101" i="1"/>
  <c r="L102" i="1"/>
  <c r="L104" i="1"/>
  <c r="L108" i="1"/>
  <c r="L109" i="1"/>
  <c r="L110" i="1"/>
  <c r="L112" i="1"/>
  <c r="L116" i="1"/>
  <c r="L117" i="1"/>
  <c r="L118" i="1"/>
  <c r="L120" i="1"/>
  <c r="L124" i="1"/>
  <c r="L125" i="1"/>
  <c r="L126" i="1"/>
  <c r="L128" i="1"/>
  <c r="L132" i="1"/>
  <c r="L133" i="1"/>
  <c r="L134" i="1"/>
  <c r="L136" i="1"/>
  <c r="L140" i="1"/>
  <c r="L141" i="1"/>
  <c r="L142" i="1"/>
  <c r="L144" i="1"/>
  <c r="L148" i="1"/>
  <c r="L149" i="1"/>
  <c r="L150" i="1"/>
  <c r="L152" i="1"/>
  <c r="L156" i="1"/>
  <c r="L157" i="1"/>
  <c r="L158" i="1"/>
  <c r="L160" i="1"/>
  <c r="L164" i="1"/>
  <c r="L165" i="1"/>
  <c r="L166" i="1"/>
  <c r="L168" i="1"/>
  <c r="L172" i="1"/>
  <c r="L173" i="1"/>
  <c r="L174" i="1"/>
  <c r="L176" i="1"/>
  <c r="L180" i="1"/>
  <c r="L181" i="1"/>
  <c r="L182" i="1"/>
  <c r="L184" i="1"/>
  <c r="L188" i="1"/>
  <c r="L189" i="1"/>
  <c r="L190" i="1"/>
  <c r="L192" i="1"/>
  <c r="L196" i="1"/>
  <c r="L197" i="1"/>
  <c r="L198" i="1"/>
  <c r="L200" i="1"/>
  <c r="L204" i="1"/>
  <c r="L205" i="1"/>
  <c r="L206" i="1"/>
  <c r="L208" i="1"/>
  <c r="L209" i="1"/>
  <c r="L212" i="1"/>
  <c r="L213" i="1"/>
  <c r="L214" i="1"/>
  <c r="L216" i="1"/>
  <c r="L220" i="1"/>
  <c r="L221" i="1"/>
  <c r="L222" i="1"/>
  <c r="L224" i="1"/>
  <c r="L228" i="1"/>
  <c r="L229" i="1"/>
  <c r="L230" i="1"/>
  <c r="L232" i="1"/>
  <c r="L236" i="1"/>
  <c r="L237" i="1"/>
  <c r="L238" i="1"/>
  <c r="L240" i="1"/>
  <c r="L244" i="1"/>
  <c r="L245" i="1"/>
  <c r="L246" i="1"/>
  <c r="L248" i="1"/>
  <c r="L252" i="1"/>
  <c r="L253" i="1"/>
  <c r="L254" i="1"/>
  <c r="L256" i="1"/>
  <c r="L260" i="1"/>
  <c r="L261" i="1"/>
  <c r="L262" i="1"/>
  <c r="L264" i="1"/>
  <c r="L268" i="1"/>
  <c r="L269" i="1"/>
  <c r="L270" i="1"/>
  <c r="L272" i="1"/>
  <c r="L276" i="1"/>
  <c r="L277" i="1"/>
  <c r="L278" i="1"/>
  <c r="L280" i="1"/>
  <c r="L284" i="1"/>
  <c r="L285" i="1"/>
  <c r="L286" i="1"/>
  <c r="L288" i="1"/>
  <c r="L292" i="1"/>
  <c r="L293" i="1"/>
  <c r="L294" i="1"/>
  <c r="L296" i="1"/>
  <c r="L300" i="1"/>
  <c r="L301" i="1"/>
  <c r="L302" i="1"/>
  <c r="L304" i="1"/>
  <c r="L308" i="1"/>
  <c r="L309" i="1"/>
  <c r="L310" i="1"/>
  <c r="L312" i="1"/>
  <c r="L316" i="1"/>
  <c r="L317" i="1"/>
  <c r="L318" i="1"/>
  <c r="L320" i="1"/>
  <c r="L324" i="1"/>
  <c r="L325" i="1"/>
  <c r="L326" i="1"/>
  <c r="L328" i="1"/>
  <c r="L332" i="1"/>
  <c r="L333" i="1"/>
  <c r="L335" i="1"/>
  <c r="L339" i="1"/>
  <c r="L340" i="1"/>
  <c r="L341" i="1"/>
  <c r="L345" i="1"/>
  <c r="L347" i="1"/>
  <c r="L349" i="1"/>
  <c r="L353" i="1"/>
  <c r="L355" i="1"/>
  <c r="L357" i="1"/>
  <c r="L360" i="1"/>
  <c r="L361" i="1"/>
  <c r="L364" i="1"/>
  <c r="L368" i="1"/>
  <c r="L369" i="1"/>
  <c r="L372" i="1"/>
  <c r="M4" i="1"/>
  <c r="M5" i="1"/>
  <c r="M8" i="1"/>
  <c r="M12" i="1"/>
  <c r="M13" i="1"/>
  <c r="M16" i="1"/>
  <c r="M20" i="1"/>
  <c r="M21" i="1"/>
  <c r="M24" i="1"/>
  <c r="M28" i="1"/>
  <c r="M29" i="1"/>
  <c r="M32" i="1"/>
  <c r="M34" i="1"/>
  <c r="M36" i="1"/>
  <c r="M37" i="1"/>
  <c r="M40" i="1"/>
  <c r="M44" i="1"/>
  <c r="M45" i="1"/>
  <c r="M46" i="1"/>
  <c r="M48" i="1"/>
  <c r="M52" i="1"/>
  <c r="M53" i="1"/>
  <c r="M56" i="1"/>
  <c r="M60" i="1"/>
  <c r="M61" i="1"/>
  <c r="M64" i="1"/>
  <c r="M68" i="1"/>
  <c r="M69" i="1"/>
  <c r="M72" i="1"/>
  <c r="M76" i="1"/>
  <c r="M77" i="1"/>
  <c r="M78" i="1"/>
  <c r="M80" i="1"/>
  <c r="M84" i="1"/>
  <c r="M85" i="1"/>
  <c r="M88" i="1"/>
  <c r="M92" i="1"/>
  <c r="M93" i="1"/>
  <c r="M94" i="1"/>
  <c r="M96" i="1"/>
  <c r="M100" i="1"/>
  <c r="M101" i="1"/>
  <c r="M104" i="1"/>
  <c r="M108" i="1"/>
  <c r="M109" i="1"/>
  <c r="M110" i="1"/>
  <c r="M112" i="1"/>
  <c r="M116" i="1"/>
  <c r="M117" i="1"/>
  <c r="M120" i="1"/>
  <c r="M124" i="1"/>
  <c r="M125" i="1"/>
  <c r="M126" i="1"/>
  <c r="M128" i="1"/>
  <c r="M132" i="1"/>
  <c r="M133" i="1"/>
  <c r="M136" i="1"/>
  <c r="M140" i="1"/>
  <c r="M141" i="1"/>
  <c r="M142" i="1"/>
  <c r="M144" i="1"/>
  <c r="M148" i="1"/>
  <c r="M149" i="1"/>
  <c r="M152" i="1"/>
  <c r="M156" i="1"/>
  <c r="M157" i="1"/>
  <c r="M158" i="1"/>
  <c r="M160" i="1"/>
  <c r="M164" i="1"/>
  <c r="M165" i="1"/>
  <c r="M168" i="1"/>
  <c r="M172" i="1"/>
  <c r="M173" i="1"/>
  <c r="M174" i="1"/>
  <c r="M176" i="1"/>
  <c r="M180" i="1"/>
  <c r="M181" i="1"/>
  <c r="M184" i="1"/>
  <c r="M188" i="1"/>
  <c r="M189" i="1"/>
  <c r="M190" i="1"/>
  <c r="M192" i="1"/>
  <c r="M196" i="1"/>
  <c r="M197" i="1"/>
  <c r="M200" i="1"/>
  <c r="M204" i="1"/>
  <c r="M205" i="1"/>
  <c r="M206" i="1"/>
  <c r="M208" i="1"/>
  <c r="M212" i="1"/>
  <c r="M213" i="1"/>
  <c r="M216" i="1"/>
  <c r="M220" i="1"/>
  <c r="M221" i="1"/>
  <c r="M222" i="1"/>
  <c r="M224" i="1"/>
  <c r="M228" i="1"/>
  <c r="M229" i="1"/>
  <c r="M232" i="1"/>
  <c r="M236" i="1"/>
  <c r="M237" i="1"/>
  <c r="M238" i="1"/>
  <c r="M240" i="1"/>
  <c r="M244" i="1"/>
  <c r="M245" i="1"/>
  <c r="M248" i="1"/>
  <c r="M252" i="1"/>
  <c r="M253" i="1"/>
  <c r="M254" i="1"/>
  <c r="M256" i="1"/>
  <c r="M260" i="1"/>
  <c r="M261" i="1"/>
  <c r="M264" i="1"/>
  <c r="M268" i="1"/>
  <c r="M269" i="1"/>
  <c r="M270" i="1"/>
  <c r="M272" i="1"/>
  <c r="M276" i="1"/>
  <c r="M277" i="1"/>
  <c r="M280" i="1"/>
  <c r="M284" i="1"/>
  <c r="M285" i="1"/>
  <c r="M286" i="1"/>
  <c r="M288" i="1"/>
  <c r="M292" i="1"/>
  <c r="M293" i="1"/>
  <c r="M296" i="1"/>
  <c r="M300" i="1"/>
  <c r="M301" i="1"/>
  <c r="M302" i="1"/>
  <c r="M304" i="1"/>
  <c r="M308" i="1"/>
  <c r="M309" i="1"/>
  <c r="M312" i="1"/>
  <c r="M316" i="1"/>
  <c r="M317" i="1"/>
  <c r="M318" i="1"/>
  <c r="M320" i="1"/>
  <c r="M324" i="1"/>
  <c r="M325" i="1"/>
  <c r="M327" i="1"/>
  <c r="M328" i="1"/>
  <c r="M332" i="1"/>
  <c r="M333" i="1"/>
  <c r="M335" i="1"/>
  <c r="M340" i="1"/>
  <c r="M341" i="1"/>
  <c r="M345" i="1"/>
  <c r="M346" i="1"/>
  <c r="M349" i="1"/>
  <c r="M353" i="1"/>
  <c r="M354" i="1"/>
  <c r="M357" i="1"/>
  <c r="M360" i="1"/>
  <c r="M361" i="1"/>
  <c r="M362" i="1"/>
  <c r="M364" i="1"/>
  <c r="M368" i="1"/>
  <c r="M369" i="1"/>
  <c r="M370" i="1"/>
  <c r="M37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P4" i="1"/>
  <c r="P5" i="1"/>
  <c r="P6" i="1"/>
  <c r="P7" i="1"/>
  <c r="Q7" i="1" s="1"/>
  <c r="P8" i="1"/>
  <c r="Q8" i="1" s="1"/>
  <c r="P9" i="1"/>
  <c r="P10" i="1"/>
  <c r="P11" i="1"/>
  <c r="P12" i="1"/>
  <c r="P13" i="1"/>
  <c r="P14" i="1"/>
  <c r="P15" i="1"/>
  <c r="Q15" i="1" s="1"/>
  <c r="P16" i="1"/>
  <c r="Q16" i="1" s="1"/>
  <c r="P17" i="1"/>
  <c r="P18" i="1"/>
  <c r="P19" i="1"/>
  <c r="P20" i="1"/>
  <c r="P21" i="1"/>
  <c r="P22" i="1"/>
  <c r="P23" i="1"/>
  <c r="Q23" i="1" s="1"/>
  <c r="P24" i="1"/>
  <c r="Q24" i="1" s="1"/>
  <c r="P25" i="1"/>
  <c r="P26" i="1"/>
  <c r="P27" i="1"/>
  <c r="P28" i="1"/>
  <c r="P29" i="1"/>
  <c r="P30" i="1"/>
  <c r="P31" i="1"/>
  <c r="Q31" i="1" s="1"/>
  <c r="P32" i="1"/>
  <c r="Q32" i="1" s="1"/>
  <c r="P33" i="1"/>
  <c r="P34" i="1"/>
  <c r="P35" i="1"/>
  <c r="P36" i="1"/>
  <c r="P37" i="1"/>
  <c r="P38" i="1"/>
  <c r="P39" i="1"/>
  <c r="Q39" i="1" s="1"/>
  <c r="P40" i="1"/>
  <c r="Q40" i="1" s="1"/>
  <c r="P41" i="1"/>
  <c r="P42" i="1"/>
  <c r="P43" i="1"/>
  <c r="P44" i="1"/>
  <c r="P45" i="1"/>
  <c r="P46" i="1"/>
  <c r="P47" i="1"/>
  <c r="Q47" i="1" s="1"/>
  <c r="P48" i="1"/>
  <c r="Q48" i="1" s="1"/>
  <c r="P49" i="1"/>
  <c r="P50" i="1"/>
  <c r="P51" i="1"/>
  <c r="P52" i="1"/>
  <c r="P53" i="1"/>
  <c r="P54" i="1"/>
  <c r="P55" i="1"/>
  <c r="Q55" i="1" s="1"/>
  <c r="P56" i="1"/>
  <c r="Q56" i="1" s="1"/>
  <c r="P57" i="1"/>
  <c r="P58" i="1"/>
  <c r="P59" i="1"/>
  <c r="P60" i="1"/>
  <c r="P61" i="1"/>
  <c r="P62" i="1"/>
  <c r="P63" i="1"/>
  <c r="Q63" i="1" s="1"/>
  <c r="P64" i="1"/>
  <c r="Q64" i="1" s="1"/>
  <c r="P65" i="1"/>
  <c r="P66" i="1"/>
  <c r="P67" i="1"/>
  <c r="P68" i="1"/>
  <c r="P69" i="1"/>
  <c r="P70" i="1"/>
  <c r="P71" i="1"/>
  <c r="Q71" i="1" s="1"/>
  <c r="P72" i="1"/>
  <c r="Q72" i="1" s="1"/>
  <c r="P73" i="1"/>
  <c r="P74" i="1"/>
  <c r="P75" i="1"/>
  <c r="P76" i="1"/>
  <c r="P77" i="1"/>
  <c r="P78" i="1"/>
  <c r="Q78" i="1" s="1"/>
  <c r="P79" i="1"/>
  <c r="Q79" i="1" s="1"/>
  <c r="P80" i="1"/>
  <c r="Q80" i="1" s="1"/>
  <c r="P81" i="1"/>
  <c r="P82" i="1"/>
  <c r="P83" i="1"/>
  <c r="P84" i="1"/>
  <c r="P85" i="1"/>
  <c r="P86" i="1"/>
  <c r="Q86" i="1" s="1"/>
  <c r="P87" i="1"/>
  <c r="Q87" i="1" s="1"/>
  <c r="P88" i="1"/>
  <c r="Q88" i="1" s="1"/>
  <c r="P89" i="1"/>
  <c r="P90" i="1"/>
  <c r="P91" i="1"/>
  <c r="P92" i="1"/>
  <c r="P93" i="1"/>
  <c r="P94" i="1"/>
  <c r="Q94" i="1" s="1"/>
  <c r="P95" i="1"/>
  <c r="Q95" i="1" s="1"/>
  <c r="P96" i="1"/>
  <c r="Q96" i="1" s="1"/>
  <c r="P97" i="1"/>
  <c r="P98" i="1"/>
  <c r="P99" i="1"/>
  <c r="P100" i="1"/>
  <c r="P101" i="1"/>
  <c r="P102" i="1"/>
  <c r="Q102" i="1" s="1"/>
  <c r="P103" i="1"/>
  <c r="Q103" i="1" s="1"/>
  <c r="P104" i="1"/>
  <c r="Q104" i="1" s="1"/>
  <c r="P105" i="1"/>
  <c r="P106" i="1"/>
  <c r="P107" i="1"/>
  <c r="P108" i="1"/>
  <c r="P109" i="1"/>
  <c r="P110" i="1"/>
  <c r="Q110" i="1" s="1"/>
  <c r="P111" i="1"/>
  <c r="Q111" i="1" s="1"/>
  <c r="P112" i="1"/>
  <c r="Q112" i="1" s="1"/>
  <c r="P113" i="1"/>
  <c r="P114" i="1"/>
  <c r="P115" i="1"/>
  <c r="P116" i="1"/>
  <c r="P117" i="1"/>
  <c r="P118" i="1"/>
  <c r="Q118" i="1" s="1"/>
  <c r="P119" i="1"/>
  <c r="Q119" i="1" s="1"/>
  <c r="P120" i="1"/>
  <c r="Q120" i="1" s="1"/>
  <c r="P121" i="1"/>
  <c r="P122" i="1"/>
  <c r="P123" i="1"/>
  <c r="P124" i="1"/>
  <c r="P125" i="1"/>
  <c r="P126" i="1"/>
  <c r="Q126" i="1" s="1"/>
  <c r="P127" i="1"/>
  <c r="Q127" i="1" s="1"/>
  <c r="P128" i="1"/>
  <c r="Q128" i="1" s="1"/>
  <c r="P129" i="1"/>
  <c r="P130" i="1"/>
  <c r="P131" i="1"/>
  <c r="P132" i="1"/>
  <c r="P133" i="1"/>
  <c r="P134" i="1"/>
  <c r="Q134" i="1" s="1"/>
  <c r="P135" i="1"/>
  <c r="Q135" i="1" s="1"/>
  <c r="P136" i="1"/>
  <c r="Q136" i="1" s="1"/>
  <c r="P137" i="1"/>
  <c r="P138" i="1"/>
  <c r="P139" i="1"/>
  <c r="P140" i="1"/>
  <c r="P141" i="1"/>
  <c r="P142" i="1"/>
  <c r="Q142" i="1" s="1"/>
  <c r="P143" i="1"/>
  <c r="Q143" i="1" s="1"/>
  <c r="P144" i="1"/>
  <c r="Q144" i="1" s="1"/>
  <c r="P145" i="1"/>
  <c r="P146" i="1"/>
  <c r="P147" i="1"/>
  <c r="P148" i="1"/>
  <c r="P149" i="1"/>
  <c r="P150" i="1"/>
  <c r="Q150" i="1" s="1"/>
  <c r="P151" i="1"/>
  <c r="Q151" i="1" s="1"/>
  <c r="P152" i="1"/>
  <c r="Q152" i="1" s="1"/>
  <c r="P153" i="1"/>
  <c r="P154" i="1"/>
  <c r="P155" i="1"/>
  <c r="P156" i="1"/>
  <c r="P157" i="1"/>
  <c r="P158" i="1"/>
  <c r="Q158" i="1" s="1"/>
  <c r="P159" i="1"/>
  <c r="Q159" i="1" s="1"/>
  <c r="P160" i="1"/>
  <c r="Q160" i="1" s="1"/>
  <c r="P161" i="1"/>
  <c r="P162" i="1"/>
  <c r="P163" i="1"/>
  <c r="P164" i="1"/>
  <c r="P165" i="1"/>
  <c r="P166" i="1"/>
  <c r="Q166" i="1" s="1"/>
  <c r="P167" i="1"/>
  <c r="Q167" i="1" s="1"/>
  <c r="P168" i="1"/>
  <c r="Q168" i="1" s="1"/>
  <c r="P169" i="1"/>
  <c r="P170" i="1"/>
  <c r="P171" i="1"/>
  <c r="P172" i="1"/>
  <c r="P173" i="1"/>
  <c r="P174" i="1"/>
  <c r="Q174" i="1" s="1"/>
  <c r="P175" i="1"/>
  <c r="Q175" i="1" s="1"/>
  <c r="P176" i="1"/>
  <c r="Q176" i="1" s="1"/>
  <c r="P177" i="1"/>
  <c r="P178" i="1"/>
  <c r="P179" i="1"/>
  <c r="P180" i="1"/>
  <c r="P181" i="1"/>
  <c r="P182" i="1"/>
  <c r="Q182" i="1" s="1"/>
  <c r="P183" i="1"/>
  <c r="Q183" i="1" s="1"/>
  <c r="P184" i="1"/>
  <c r="Q184" i="1" s="1"/>
  <c r="P185" i="1"/>
  <c r="P186" i="1"/>
  <c r="Q186" i="1" s="1"/>
  <c r="P187" i="1"/>
  <c r="P188" i="1"/>
  <c r="P189" i="1"/>
  <c r="P190" i="1"/>
  <c r="Q190" i="1" s="1"/>
  <c r="P191" i="1"/>
  <c r="Q191" i="1" s="1"/>
  <c r="P192" i="1"/>
  <c r="Q192" i="1" s="1"/>
  <c r="P193" i="1"/>
  <c r="P194" i="1"/>
  <c r="P195" i="1"/>
  <c r="P196" i="1"/>
  <c r="Q196" i="1" s="1"/>
  <c r="P197" i="1"/>
  <c r="P198" i="1"/>
  <c r="Q198" i="1" s="1"/>
  <c r="P199" i="1"/>
  <c r="Q199" i="1" s="1"/>
  <c r="P200" i="1"/>
  <c r="Q200" i="1" s="1"/>
  <c r="P201" i="1"/>
  <c r="P202" i="1"/>
  <c r="P203" i="1"/>
  <c r="P204" i="1"/>
  <c r="P205" i="1"/>
  <c r="Q205" i="1" s="1"/>
  <c r="P206" i="1"/>
  <c r="Q206" i="1" s="1"/>
  <c r="P207" i="1"/>
  <c r="Q207" i="1" s="1"/>
  <c r="P208" i="1"/>
  <c r="Q208" i="1" s="1"/>
  <c r="P209" i="1"/>
  <c r="Q209" i="1" s="1"/>
  <c r="P210" i="1"/>
  <c r="P211" i="1"/>
  <c r="P212" i="1"/>
  <c r="Q212" i="1" s="1"/>
  <c r="P213" i="1"/>
  <c r="P214" i="1"/>
  <c r="Q214" i="1" s="1"/>
  <c r="P215" i="1"/>
  <c r="Q215" i="1" s="1"/>
  <c r="P216" i="1"/>
  <c r="Q216" i="1" s="1"/>
  <c r="P217" i="1"/>
  <c r="P218" i="1"/>
  <c r="P219" i="1"/>
  <c r="P220" i="1"/>
  <c r="Q220" i="1" s="1"/>
  <c r="P221" i="1"/>
  <c r="P222" i="1"/>
  <c r="Q222" i="1" s="1"/>
  <c r="P223" i="1"/>
  <c r="Q223" i="1" s="1"/>
  <c r="P224" i="1"/>
  <c r="Q224" i="1" s="1"/>
  <c r="P225" i="1"/>
  <c r="P226" i="1"/>
  <c r="P227" i="1"/>
  <c r="P228" i="1"/>
  <c r="Q228" i="1" s="1"/>
  <c r="P229" i="1"/>
  <c r="P230" i="1"/>
  <c r="Q230" i="1" s="1"/>
  <c r="P231" i="1"/>
  <c r="Q231" i="1" s="1"/>
  <c r="P232" i="1"/>
  <c r="Q232" i="1" s="1"/>
  <c r="P233" i="1"/>
  <c r="Q233" i="1" s="1"/>
  <c r="P234" i="1"/>
  <c r="P235" i="1"/>
  <c r="P236" i="1"/>
  <c r="P237" i="1"/>
  <c r="P238" i="1"/>
  <c r="Q238" i="1" s="1"/>
  <c r="P239" i="1"/>
  <c r="Q239" i="1" s="1"/>
  <c r="P240" i="1"/>
  <c r="Q240" i="1" s="1"/>
  <c r="P241" i="1"/>
  <c r="P242" i="1"/>
  <c r="P243" i="1"/>
  <c r="P244" i="1"/>
  <c r="Q244" i="1" s="1"/>
  <c r="P245" i="1"/>
  <c r="Q245" i="1" s="1"/>
  <c r="P246" i="1"/>
  <c r="Q246" i="1" s="1"/>
  <c r="P247" i="1"/>
  <c r="Q247" i="1" s="1"/>
  <c r="P248" i="1"/>
  <c r="Q248" i="1" s="1"/>
  <c r="P249" i="1"/>
  <c r="Q249" i="1" s="1"/>
  <c r="P250" i="1"/>
  <c r="P251" i="1"/>
  <c r="P252" i="1"/>
  <c r="P253" i="1"/>
  <c r="P254" i="1"/>
  <c r="Q254" i="1" s="1"/>
  <c r="P255" i="1"/>
  <c r="Q255" i="1" s="1"/>
  <c r="P256" i="1"/>
  <c r="Q256" i="1" s="1"/>
  <c r="P257" i="1"/>
  <c r="P258" i="1"/>
  <c r="P259" i="1"/>
  <c r="P260" i="1"/>
  <c r="Q260" i="1" s="1"/>
  <c r="P261" i="1"/>
  <c r="Q261" i="1" s="1"/>
  <c r="P262" i="1"/>
  <c r="Q262" i="1" s="1"/>
  <c r="P263" i="1"/>
  <c r="Q263" i="1" s="1"/>
  <c r="P264" i="1"/>
  <c r="Q264" i="1" s="1"/>
  <c r="P265" i="1"/>
  <c r="P266" i="1"/>
  <c r="P267" i="1"/>
  <c r="P268" i="1"/>
  <c r="P269" i="1"/>
  <c r="P270" i="1"/>
  <c r="Q270" i="1" s="1"/>
  <c r="P271" i="1"/>
  <c r="Q271" i="1" s="1"/>
  <c r="P272" i="1"/>
  <c r="Q272" i="1" s="1"/>
  <c r="P273" i="1"/>
  <c r="Q273" i="1" s="1"/>
  <c r="P274" i="1"/>
  <c r="P275" i="1"/>
  <c r="P276" i="1"/>
  <c r="Q276" i="1" s="1"/>
  <c r="P277" i="1"/>
  <c r="P278" i="1"/>
  <c r="Q278" i="1" s="1"/>
  <c r="P279" i="1"/>
  <c r="Q279" i="1" s="1"/>
  <c r="P280" i="1"/>
  <c r="Q280" i="1" s="1"/>
  <c r="P281" i="1"/>
  <c r="P282" i="1"/>
  <c r="P283" i="1"/>
  <c r="P284" i="1"/>
  <c r="P285" i="1"/>
  <c r="Q285" i="1" s="1"/>
  <c r="P286" i="1"/>
  <c r="Q286" i="1" s="1"/>
  <c r="P287" i="1"/>
  <c r="Q287" i="1" s="1"/>
  <c r="P288" i="1"/>
  <c r="Q288" i="1" s="1"/>
  <c r="P289" i="1"/>
  <c r="Q289" i="1" s="1"/>
  <c r="P290" i="1"/>
  <c r="P291" i="1"/>
  <c r="P292" i="1"/>
  <c r="Q292" i="1" s="1"/>
  <c r="P293" i="1"/>
  <c r="P294" i="1"/>
  <c r="Q294" i="1" s="1"/>
  <c r="P295" i="1"/>
  <c r="Q295" i="1" s="1"/>
  <c r="P296" i="1"/>
  <c r="Q296" i="1" s="1"/>
  <c r="P297" i="1"/>
  <c r="P298" i="1"/>
  <c r="P299" i="1"/>
  <c r="Q299" i="1" s="1"/>
  <c r="P300" i="1"/>
  <c r="Q300" i="1" s="1"/>
  <c r="P301" i="1"/>
  <c r="Q301" i="1" s="1"/>
  <c r="P302" i="1"/>
  <c r="Q302" i="1" s="1"/>
  <c r="P303" i="1"/>
  <c r="Q303" i="1" s="1"/>
  <c r="P304" i="1"/>
  <c r="Q304" i="1" s="1"/>
  <c r="P305" i="1"/>
  <c r="P306" i="1"/>
  <c r="P307" i="1"/>
  <c r="P308" i="1"/>
  <c r="Q308" i="1" s="1"/>
  <c r="P309" i="1"/>
  <c r="P310" i="1"/>
  <c r="Q310" i="1" s="1"/>
  <c r="P311" i="1"/>
  <c r="Q311" i="1" s="1"/>
  <c r="P312" i="1"/>
  <c r="Q312" i="1" s="1"/>
  <c r="P313" i="1"/>
  <c r="P314" i="1"/>
  <c r="P315" i="1"/>
  <c r="Q315" i="1" s="1"/>
  <c r="P316" i="1"/>
  <c r="Q316" i="1" s="1"/>
  <c r="P317" i="1"/>
  <c r="P318" i="1"/>
  <c r="Q318" i="1" s="1"/>
  <c r="P319" i="1"/>
  <c r="Q319" i="1" s="1"/>
  <c r="P320" i="1"/>
  <c r="Q320" i="1" s="1"/>
  <c r="P321" i="1"/>
  <c r="P322" i="1"/>
  <c r="P323" i="1"/>
  <c r="P324" i="1"/>
  <c r="Q324" i="1" s="1"/>
  <c r="P325" i="1"/>
  <c r="P326" i="1"/>
  <c r="Q326" i="1" s="1"/>
  <c r="P327" i="1"/>
  <c r="Q327" i="1" s="1"/>
  <c r="P328" i="1"/>
  <c r="Q328" i="1" s="1"/>
  <c r="P329" i="1"/>
  <c r="Q329" i="1" s="1"/>
  <c r="P330" i="1"/>
  <c r="P331" i="1"/>
  <c r="P332" i="1"/>
  <c r="Q332" i="1" s="1"/>
  <c r="P333" i="1"/>
  <c r="Q333" i="1" s="1"/>
  <c r="P334" i="1"/>
  <c r="Q334" i="1" s="1"/>
  <c r="P335" i="1"/>
  <c r="P336" i="1"/>
  <c r="Q336" i="1" s="1"/>
  <c r="P337" i="1"/>
  <c r="P338" i="1"/>
  <c r="P339" i="1"/>
  <c r="P340" i="1"/>
  <c r="Q340" i="1" s="1"/>
  <c r="P341" i="1"/>
  <c r="Q341" i="1" s="1"/>
  <c r="P342" i="1"/>
  <c r="Q342" i="1" s="1"/>
  <c r="P343" i="1"/>
  <c r="Q343" i="1" s="1"/>
  <c r="P344" i="1"/>
  <c r="Q344" i="1" s="1"/>
  <c r="P345" i="1"/>
  <c r="P346" i="1"/>
  <c r="P347" i="1"/>
  <c r="Q347" i="1" s="1"/>
  <c r="P348" i="1"/>
  <c r="Q348" i="1" s="1"/>
  <c r="P349" i="1"/>
  <c r="P350" i="1"/>
  <c r="Q350" i="1" s="1"/>
  <c r="P351" i="1"/>
  <c r="Q351" i="1" s="1"/>
  <c r="P352" i="1"/>
  <c r="Q352" i="1" s="1"/>
  <c r="P353" i="1"/>
  <c r="P354" i="1"/>
  <c r="P355" i="1"/>
  <c r="Q355" i="1" s="1"/>
  <c r="P356" i="1"/>
  <c r="Q356" i="1" s="1"/>
  <c r="P357" i="1"/>
  <c r="Q357" i="1" s="1"/>
  <c r="P358" i="1"/>
  <c r="Q358" i="1" s="1"/>
  <c r="P359" i="1"/>
  <c r="Q359" i="1" s="1"/>
  <c r="P360" i="1"/>
  <c r="Q360" i="1" s="1"/>
  <c r="P361" i="1"/>
  <c r="P362" i="1"/>
  <c r="Q362" i="1" s="1"/>
  <c r="P363" i="1"/>
  <c r="Q363" i="1" s="1"/>
  <c r="P364" i="1"/>
  <c r="Q364" i="1" s="1"/>
  <c r="P365" i="1"/>
  <c r="P366" i="1"/>
  <c r="P367" i="1"/>
  <c r="Q367" i="1" s="1"/>
  <c r="P368" i="1"/>
  <c r="Q368" i="1" s="1"/>
  <c r="P369" i="1"/>
  <c r="Q369" i="1" s="1"/>
  <c r="P370" i="1"/>
  <c r="Q370" i="1" s="1"/>
  <c r="P371" i="1"/>
  <c r="Q371" i="1" s="1"/>
  <c r="P372" i="1"/>
  <c r="Q372" i="1" s="1"/>
  <c r="P373" i="1"/>
  <c r="P374" i="1"/>
  <c r="Q374" i="1" s="1"/>
  <c r="P375" i="1"/>
  <c r="Q4" i="1"/>
  <c r="Q5" i="1"/>
  <c r="Q6" i="1"/>
  <c r="Q9" i="1"/>
  <c r="Q10" i="1"/>
  <c r="Q11" i="1"/>
  <c r="Q12" i="1"/>
  <c r="Q13" i="1"/>
  <c r="Q14" i="1"/>
  <c r="Q17" i="1"/>
  <c r="Q18" i="1"/>
  <c r="Q19" i="1"/>
  <c r="Q20" i="1"/>
  <c r="Q21" i="1"/>
  <c r="Q22" i="1"/>
  <c r="Q25" i="1"/>
  <c r="Q26" i="1"/>
  <c r="Q27" i="1"/>
  <c r="Q28" i="1"/>
  <c r="Q29" i="1"/>
  <c r="Q30" i="1"/>
  <c r="Q33" i="1"/>
  <c r="Q34" i="1"/>
  <c r="Q35" i="1"/>
  <c r="Q36" i="1"/>
  <c r="Q37" i="1"/>
  <c r="Q38" i="1"/>
  <c r="Q41" i="1"/>
  <c r="Q42" i="1"/>
  <c r="Q43" i="1"/>
  <c r="Q44" i="1"/>
  <c r="Q45" i="1"/>
  <c r="Q46" i="1"/>
  <c r="Q49" i="1"/>
  <c r="Q50" i="1"/>
  <c r="Q51" i="1"/>
  <c r="Q52" i="1"/>
  <c r="Q53" i="1"/>
  <c r="Q54" i="1"/>
  <c r="Q57" i="1"/>
  <c r="Q58" i="1"/>
  <c r="Q59" i="1"/>
  <c r="Q60" i="1"/>
  <c r="Q61" i="1"/>
  <c r="Q62" i="1"/>
  <c r="Q65" i="1"/>
  <c r="Q66" i="1"/>
  <c r="Q67" i="1"/>
  <c r="Q68" i="1"/>
  <c r="Q69" i="1"/>
  <c r="Q70" i="1"/>
  <c r="Q73" i="1"/>
  <c r="Q74" i="1"/>
  <c r="Q75" i="1"/>
  <c r="Q76" i="1"/>
  <c r="Q77" i="1"/>
  <c r="Q81" i="1"/>
  <c r="Q82" i="1"/>
  <c r="Q83" i="1"/>
  <c r="Q84" i="1"/>
  <c r="Q85" i="1"/>
  <c r="Q89" i="1"/>
  <c r="Q90" i="1"/>
  <c r="Q91" i="1"/>
  <c r="Q92" i="1"/>
  <c r="Q93" i="1"/>
  <c r="Q97" i="1"/>
  <c r="Q98" i="1"/>
  <c r="Q99" i="1"/>
  <c r="Q100" i="1"/>
  <c r="Q101" i="1"/>
  <c r="Q105" i="1"/>
  <c r="Q106" i="1"/>
  <c r="Q107" i="1"/>
  <c r="Q108" i="1"/>
  <c r="Q109" i="1"/>
  <c r="Q113" i="1"/>
  <c r="Q114" i="1"/>
  <c r="Q115" i="1"/>
  <c r="Q116" i="1"/>
  <c r="Q117" i="1"/>
  <c r="Q121" i="1"/>
  <c r="Q122" i="1"/>
  <c r="Q123" i="1"/>
  <c r="Q124" i="1"/>
  <c r="Q125" i="1"/>
  <c r="Q129" i="1"/>
  <c r="Q130" i="1"/>
  <c r="Q131" i="1"/>
  <c r="Q132" i="1"/>
  <c r="Q133" i="1"/>
  <c r="Q137" i="1"/>
  <c r="Q138" i="1"/>
  <c r="Q139" i="1"/>
  <c r="Q140" i="1"/>
  <c r="Q141" i="1"/>
  <c r="Q145" i="1"/>
  <c r="Q146" i="1"/>
  <c r="Q147" i="1"/>
  <c r="Q148" i="1"/>
  <c r="Q149" i="1"/>
  <c r="Q153" i="1"/>
  <c r="Q154" i="1"/>
  <c r="Q155" i="1"/>
  <c r="Q156" i="1"/>
  <c r="Q157" i="1"/>
  <c r="Q161" i="1"/>
  <c r="Q162" i="1"/>
  <c r="Q163" i="1"/>
  <c r="Q164" i="1"/>
  <c r="Q165" i="1"/>
  <c r="Q169" i="1"/>
  <c r="Q170" i="1"/>
  <c r="Q171" i="1"/>
  <c r="Q172" i="1"/>
  <c r="Q173" i="1"/>
  <c r="Q177" i="1"/>
  <c r="Q178" i="1"/>
  <c r="Q179" i="1"/>
  <c r="Q180" i="1"/>
  <c r="Q181" i="1"/>
  <c r="Q185" i="1"/>
  <c r="Q187" i="1"/>
  <c r="Q188" i="1"/>
  <c r="Q189" i="1"/>
  <c r="Q193" i="1"/>
  <c r="Q194" i="1"/>
  <c r="Q195" i="1"/>
  <c r="Q197" i="1"/>
  <c r="Q201" i="1"/>
  <c r="Q202" i="1"/>
  <c r="Q203" i="1"/>
  <c r="Q204" i="1"/>
  <c r="Q210" i="1"/>
  <c r="Q211" i="1"/>
  <c r="Q213" i="1"/>
  <c r="Q217" i="1"/>
  <c r="Q218" i="1"/>
  <c r="Q219" i="1"/>
  <c r="Q221" i="1"/>
  <c r="Q225" i="1"/>
  <c r="Q226" i="1"/>
  <c r="Q227" i="1"/>
  <c r="Q229" i="1"/>
  <c r="Q234" i="1"/>
  <c r="Q235" i="1"/>
  <c r="Q236" i="1"/>
  <c r="Q237" i="1"/>
  <c r="Q241" i="1"/>
  <c r="Q242" i="1"/>
  <c r="Q243" i="1"/>
  <c r="Q250" i="1"/>
  <c r="Q251" i="1"/>
  <c r="Q252" i="1"/>
  <c r="Q253" i="1"/>
  <c r="Q257" i="1"/>
  <c r="Q258" i="1"/>
  <c r="Q259" i="1"/>
  <c r="Q265" i="1"/>
  <c r="Q266" i="1"/>
  <c r="Q267" i="1"/>
  <c r="Q268" i="1"/>
  <c r="Q269" i="1"/>
  <c r="Q274" i="1"/>
  <c r="Q275" i="1"/>
  <c r="Q277" i="1"/>
  <c r="Q281" i="1"/>
  <c r="Q282" i="1"/>
  <c r="Q283" i="1"/>
  <c r="Q284" i="1"/>
  <c r="Q290" i="1"/>
  <c r="Q291" i="1"/>
  <c r="Q293" i="1"/>
  <c r="Q297" i="1"/>
  <c r="Q298" i="1"/>
  <c r="Q305" i="1"/>
  <c r="Q306" i="1"/>
  <c r="Q307" i="1"/>
  <c r="Q309" i="1"/>
  <c r="Q313" i="1"/>
  <c r="Q314" i="1"/>
  <c r="Q317" i="1"/>
  <c r="Q321" i="1"/>
  <c r="Q322" i="1"/>
  <c r="Q323" i="1"/>
  <c r="Q325" i="1"/>
  <c r="Q330" i="1"/>
  <c r="Q331" i="1"/>
  <c r="Q335" i="1"/>
  <c r="Q337" i="1"/>
  <c r="Q338" i="1"/>
  <c r="Q339" i="1"/>
  <c r="Q345" i="1"/>
  <c r="Q346" i="1"/>
  <c r="Q349" i="1"/>
  <c r="Q353" i="1"/>
  <c r="Q354" i="1"/>
  <c r="Q361" i="1"/>
  <c r="Q365" i="1"/>
  <c r="Q366" i="1"/>
  <c r="Q373" i="1"/>
  <c r="Q375"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V4" i="1"/>
  <c r="W4" i="1" s="1"/>
  <c r="V5" i="1"/>
  <c r="W5" i="1" s="1"/>
  <c r="V6" i="1"/>
  <c r="V7" i="1"/>
  <c r="W7" i="1" s="1"/>
  <c r="V8" i="1"/>
  <c r="V9" i="1"/>
  <c r="V10" i="1"/>
  <c r="V11" i="1"/>
  <c r="W11" i="1" s="1"/>
  <c r="V12" i="1"/>
  <c r="W12" i="1" s="1"/>
  <c r="V13" i="1"/>
  <c r="W13" i="1" s="1"/>
  <c r="V14" i="1"/>
  <c r="V15" i="1"/>
  <c r="W15" i="1" s="1"/>
  <c r="V16" i="1"/>
  <c r="V17" i="1"/>
  <c r="V18" i="1"/>
  <c r="V19" i="1"/>
  <c r="V20" i="1"/>
  <c r="V21" i="1"/>
  <c r="W21" i="1" s="1"/>
  <c r="V22" i="1"/>
  <c r="W22" i="1" s="1"/>
  <c r="V23" i="1"/>
  <c r="W23" i="1" s="1"/>
  <c r="V24" i="1"/>
  <c r="V25" i="1"/>
  <c r="V26" i="1"/>
  <c r="V27" i="1"/>
  <c r="W27" i="1" s="1"/>
  <c r="V28" i="1"/>
  <c r="V29" i="1"/>
  <c r="W29" i="1" s="1"/>
  <c r="V30" i="1"/>
  <c r="W30" i="1" s="1"/>
  <c r="V31" i="1"/>
  <c r="W31" i="1" s="1"/>
  <c r="V32" i="1"/>
  <c r="V33" i="1"/>
  <c r="V34" i="1"/>
  <c r="V35" i="1"/>
  <c r="V36" i="1"/>
  <c r="V37" i="1"/>
  <c r="V38" i="1"/>
  <c r="V39" i="1"/>
  <c r="W39" i="1" s="1"/>
  <c r="V40" i="1"/>
  <c r="V41" i="1"/>
  <c r="W41" i="1" s="1"/>
  <c r="V42" i="1"/>
  <c r="W42" i="1" s="1"/>
  <c r="V43" i="1"/>
  <c r="W43" i="1" s="1"/>
  <c r="V44" i="1"/>
  <c r="V45" i="1"/>
  <c r="W45" i="1" s="1"/>
  <c r="V46" i="1"/>
  <c r="V47" i="1"/>
  <c r="W47" i="1" s="1"/>
  <c r="V48" i="1"/>
  <c r="V49" i="1"/>
  <c r="W49" i="1" s="1"/>
  <c r="V50" i="1"/>
  <c r="W50" i="1" s="1"/>
  <c r="V51" i="1"/>
  <c r="W51" i="1" s="1"/>
  <c r="V52" i="1"/>
  <c r="V53" i="1"/>
  <c r="W53" i="1" s="1"/>
  <c r="V54" i="1"/>
  <c r="V55" i="1"/>
  <c r="W55" i="1" s="1"/>
  <c r="V56" i="1"/>
  <c r="V57" i="1"/>
  <c r="V58" i="1"/>
  <c r="W58" i="1" s="1"/>
  <c r="V59" i="1"/>
  <c r="W59" i="1" s="1"/>
  <c r="V60" i="1"/>
  <c r="W60" i="1" s="1"/>
  <c r="V61" i="1"/>
  <c r="W61" i="1" s="1"/>
  <c r="V62" i="1"/>
  <c r="V63" i="1"/>
  <c r="W63" i="1" s="1"/>
  <c r="V64" i="1"/>
  <c r="V65" i="1"/>
  <c r="V66" i="1"/>
  <c r="V67" i="1"/>
  <c r="W67" i="1" s="1"/>
  <c r="V68" i="1"/>
  <c r="W68" i="1" s="1"/>
  <c r="V69" i="1"/>
  <c r="W69" i="1" s="1"/>
  <c r="V70" i="1"/>
  <c r="V71" i="1"/>
  <c r="W71" i="1" s="1"/>
  <c r="V72" i="1"/>
  <c r="V73" i="1"/>
  <c r="V74" i="1"/>
  <c r="V75" i="1"/>
  <c r="W75" i="1" s="1"/>
  <c r="V76" i="1"/>
  <c r="W76" i="1" s="1"/>
  <c r="V77" i="1"/>
  <c r="W77" i="1" s="1"/>
  <c r="V78" i="1"/>
  <c r="V79" i="1"/>
  <c r="W79" i="1" s="1"/>
  <c r="V80" i="1"/>
  <c r="V81" i="1"/>
  <c r="V82" i="1"/>
  <c r="V83" i="1"/>
  <c r="V84" i="1"/>
  <c r="V85" i="1"/>
  <c r="W85" i="1" s="1"/>
  <c r="V86" i="1"/>
  <c r="W86" i="1" s="1"/>
  <c r="V87" i="1"/>
  <c r="W87" i="1" s="1"/>
  <c r="V88" i="1"/>
  <c r="V89" i="1"/>
  <c r="V90" i="1"/>
  <c r="V91" i="1"/>
  <c r="W91" i="1" s="1"/>
  <c r="V92" i="1"/>
  <c r="V93" i="1"/>
  <c r="W93" i="1" s="1"/>
  <c r="V94" i="1"/>
  <c r="W94" i="1" s="1"/>
  <c r="V95" i="1"/>
  <c r="W95" i="1" s="1"/>
  <c r="V96" i="1"/>
  <c r="V97" i="1"/>
  <c r="V98" i="1"/>
  <c r="V99" i="1"/>
  <c r="V100" i="1"/>
  <c r="V101" i="1"/>
  <c r="V102" i="1"/>
  <c r="V103" i="1"/>
  <c r="W103" i="1" s="1"/>
  <c r="V104" i="1"/>
  <c r="V105" i="1"/>
  <c r="W105" i="1" s="1"/>
  <c r="V106" i="1"/>
  <c r="W106" i="1" s="1"/>
  <c r="V107" i="1"/>
  <c r="W107" i="1" s="1"/>
  <c r="V108" i="1"/>
  <c r="V109" i="1"/>
  <c r="W109" i="1" s="1"/>
  <c r="V110" i="1"/>
  <c r="V111" i="1"/>
  <c r="W111" i="1" s="1"/>
  <c r="V112" i="1"/>
  <c r="V113" i="1"/>
  <c r="W113" i="1" s="1"/>
  <c r="V114" i="1"/>
  <c r="W114" i="1" s="1"/>
  <c r="V115" i="1"/>
  <c r="W115" i="1" s="1"/>
  <c r="V116" i="1"/>
  <c r="V117" i="1"/>
  <c r="W117" i="1" s="1"/>
  <c r="V118" i="1"/>
  <c r="V119" i="1"/>
  <c r="W119" i="1" s="1"/>
  <c r="V120" i="1"/>
  <c r="V121" i="1"/>
  <c r="V122" i="1"/>
  <c r="W122" i="1" s="1"/>
  <c r="V123" i="1"/>
  <c r="W123" i="1" s="1"/>
  <c r="V124" i="1"/>
  <c r="W124" i="1" s="1"/>
  <c r="V125" i="1"/>
  <c r="W125" i="1" s="1"/>
  <c r="V126" i="1"/>
  <c r="V127" i="1"/>
  <c r="W127" i="1" s="1"/>
  <c r="V128" i="1"/>
  <c r="V129" i="1"/>
  <c r="V130" i="1"/>
  <c r="V131" i="1"/>
  <c r="W131" i="1" s="1"/>
  <c r="V132" i="1"/>
  <c r="W132" i="1" s="1"/>
  <c r="V133" i="1"/>
  <c r="W133" i="1" s="1"/>
  <c r="V134" i="1"/>
  <c r="V135" i="1"/>
  <c r="W135" i="1" s="1"/>
  <c r="V136" i="1"/>
  <c r="V137" i="1"/>
  <c r="V138" i="1"/>
  <c r="V139" i="1"/>
  <c r="W139" i="1" s="1"/>
  <c r="V140" i="1"/>
  <c r="W140" i="1" s="1"/>
  <c r="V141" i="1"/>
  <c r="W141" i="1" s="1"/>
  <c r="V142" i="1"/>
  <c r="V143" i="1"/>
  <c r="W143" i="1" s="1"/>
  <c r="V144" i="1"/>
  <c r="V145" i="1"/>
  <c r="V146" i="1"/>
  <c r="V147" i="1"/>
  <c r="V148" i="1"/>
  <c r="V149" i="1"/>
  <c r="W149" i="1" s="1"/>
  <c r="V150" i="1"/>
  <c r="W150" i="1" s="1"/>
  <c r="V151" i="1"/>
  <c r="W151" i="1" s="1"/>
  <c r="V152" i="1"/>
  <c r="V153" i="1"/>
  <c r="V154" i="1"/>
  <c r="V155" i="1"/>
  <c r="W155" i="1" s="1"/>
  <c r="V156" i="1"/>
  <c r="V157" i="1"/>
  <c r="W157" i="1" s="1"/>
  <c r="V158" i="1"/>
  <c r="W158" i="1" s="1"/>
  <c r="V159" i="1"/>
  <c r="W159" i="1" s="1"/>
  <c r="V160" i="1"/>
  <c r="V161" i="1"/>
  <c r="V162" i="1"/>
  <c r="V163" i="1"/>
  <c r="V164" i="1"/>
  <c r="V165" i="1"/>
  <c r="V166" i="1"/>
  <c r="V167" i="1"/>
  <c r="W167" i="1" s="1"/>
  <c r="V168" i="1"/>
  <c r="V169" i="1"/>
  <c r="W169" i="1" s="1"/>
  <c r="V170" i="1"/>
  <c r="W170" i="1" s="1"/>
  <c r="V171" i="1"/>
  <c r="W171" i="1" s="1"/>
  <c r="V172" i="1"/>
  <c r="V173" i="1"/>
  <c r="W173" i="1" s="1"/>
  <c r="V174" i="1"/>
  <c r="V175" i="1"/>
  <c r="W175" i="1" s="1"/>
  <c r="V176" i="1"/>
  <c r="V177" i="1"/>
  <c r="W177" i="1" s="1"/>
  <c r="V178" i="1"/>
  <c r="W178" i="1" s="1"/>
  <c r="V179" i="1"/>
  <c r="W179" i="1" s="1"/>
  <c r="V180" i="1"/>
  <c r="V181" i="1"/>
  <c r="W181" i="1" s="1"/>
  <c r="V182" i="1"/>
  <c r="V183" i="1"/>
  <c r="W183" i="1" s="1"/>
  <c r="V184" i="1"/>
  <c r="V185" i="1"/>
  <c r="V186" i="1"/>
  <c r="W186" i="1" s="1"/>
  <c r="V187" i="1"/>
  <c r="W187" i="1" s="1"/>
  <c r="V188" i="1"/>
  <c r="W188" i="1" s="1"/>
  <c r="V189" i="1"/>
  <c r="W189" i="1" s="1"/>
  <c r="V190" i="1"/>
  <c r="V191" i="1"/>
  <c r="W191" i="1" s="1"/>
  <c r="V192" i="1"/>
  <c r="V193" i="1"/>
  <c r="V194" i="1"/>
  <c r="V195" i="1"/>
  <c r="W195" i="1" s="1"/>
  <c r="V196" i="1"/>
  <c r="W196" i="1" s="1"/>
  <c r="V197" i="1"/>
  <c r="W197" i="1" s="1"/>
  <c r="V198" i="1"/>
  <c r="V199" i="1"/>
  <c r="W199" i="1" s="1"/>
  <c r="V200" i="1"/>
  <c r="V201" i="1"/>
  <c r="V202" i="1"/>
  <c r="V203" i="1"/>
  <c r="W203" i="1" s="1"/>
  <c r="V204" i="1"/>
  <c r="W204" i="1" s="1"/>
  <c r="V205" i="1"/>
  <c r="W205" i="1" s="1"/>
  <c r="V206" i="1"/>
  <c r="W206" i="1" s="1"/>
  <c r="V207" i="1"/>
  <c r="W207" i="1" s="1"/>
  <c r="V208" i="1"/>
  <c r="V209" i="1"/>
  <c r="V210" i="1"/>
  <c r="V211" i="1"/>
  <c r="V212" i="1"/>
  <c r="V213" i="1"/>
  <c r="W213" i="1" s="1"/>
  <c r="V214" i="1"/>
  <c r="W214" i="1" s="1"/>
  <c r="V215" i="1"/>
  <c r="W215" i="1" s="1"/>
  <c r="V216" i="1"/>
  <c r="V217" i="1"/>
  <c r="V218" i="1"/>
  <c r="V219" i="1"/>
  <c r="W219" i="1" s="1"/>
  <c r="V220" i="1"/>
  <c r="V221" i="1"/>
  <c r="W221" i="1" s="1"/>
  <c r="V222" i="1"/>
  <c r="W222" i="1" s="1"/>
  <c r="V223" i="1"/>
  <c r="W223" i="1" s="1"/>
  <c r="V224" i="1"/>
  <c r="V225" i="1"/>
  <c r="V226" i="1"/>
  <c r="V227" i="1"/>
  <c r="V228" i="1"/>
  <c r="V229" i="1"/>
  <c r="V230" i="1"/>
  <c r="V231" i="1"/>
  <c r="W231" i="1" s="1"/>
  <c r="V232" i="1"/>
  <c r="V233" i="1"/>
  <c r="W233" i="1" s="1"/>
  <c r="V234" i="1"/>
  <c r="W234" i="1" s="1"/>
  <c r="V235" i="1"/>
  <c r="W235" i="1" s="1"/>
  <c r="V236" i="1"/>
  <c r="V237" i="1"/>
  <c r="W237" i="1" s="1"/>
  <c r="V238" i="1"/>
  <c r="V239" i="1"/>
  <c r="W239" i="1" s="1"/>
  <c r="V240" i="1"/>
  <c r="V241" i="1"/>
  <c r="W241" i="1" s="1"/>
  <c r="V242" i="1"/>
  <c r="W242" i="1" s="1"/>
  <c r="V243" i="1"/>
  <c r="W243" i="1" s="1"/>
  <c r="V244" i="1"/>
  <c r="V245" i="1"/>
  <c r="W245" i="1" s="1"/>
  <c r="V246" i="1"/>
  <c r="V247" i="1"/>
  <c r="W247" i="1" s="1"/>
  <c r="V248" i="1"/>
  <c r="V249" i="1"/>
  <c r="V250" i="1"/>
  <c r="W250" i="1" s="1"/>
  <c r="V251" i="1"/>
  <c r="W251" i="1" s="1"/>
  <c r="V252" i="1"/>
  <c r="W252" i="1" s="1"/>
  <c r="V253" i="1"/>
  <c r="W253" i="1" s="1"/>
  <c r="V254" i="1"/>
  <c r="V255" i="1"/>
  <c r="W255" i="1" s="1"/>
  <c r="V256" i="1"/>
  <c r="V257" i="1"/>
  <c r="V258" i="1"/>
  <c r="V259" i="1"/>
  <c r="W259" i="1" s="1"/>
  <c r="V260" i="1"/>
  <c r="W260" i="1" s="1"/>
  <c r="V261" i="1"/>
  <c r="W261" i="1" s="1"/>
  <c r="V262" i="1"/>
  <c r="V263" i="1"/>
  <c r="W263" i="1" s="1"/>
  <c r="V264" i="1"/>
  <c r="V265" i="1"/>
  <c r="V266" i="1"/>
  <c r="V267" i="1"/>
  <c r="W267" i="1" s="1"/>
  <c r="V268" i="1"/>
  <c r="W268" i="1" s="1"/>
  <c r="V269" i="1"/>
  <c r="W269" i="1" s="1"/>
  <c r="V270" i="1"/>
  <c r="W270" i="1" s="1"/>
  <c r="V271" i="1"/>
  <c r="W271" i="1" s="1"/>
  <c r="V272" i="1"/>
  <c r="V273" i="1"/>
  <c r="V274" i="1"/>
  <c r="V275" i="1"/>
  <c r="V276" i="1"/>
  <c r="V277" i="1"/>
  <c r="W277" i="1" s="1"/>
  <c r="V278" i="1"/>
  <c r="W278" i="1" s="1"/>
  <c r="V279" i="1"/>
  <c r="W279" i="1" s="1"/>
  <c r="V280" i="1"/>
  <c r="V281" i="1"/>
  <c r="V282" i="1"/>
  <c r="V283" i="1"/>
  <c r="W283" i="1" s="1"/>
  <c r="V284" i="1"/>
  <c r="V285" i="1"/>
  <c r="W285" i="1" s="1"/>
  <c r="V286" i="1"/>
  <c r="W286" i="1" s="1"/>
  <c r="V287" i="1"/>
  <c r="W287" i="1" s="1"/>
  <c r="V288" i="1"/>
  <c r="V289" i="1"/>
  <c r="V290" i="1"/>
  <c r="V291" i="1"/>
  <c r="V292" i="1"/>
  <c r="V293" i="1"/>
  <c r="V294" i="1"/>
  <c r="V295" i="1"/>
  <c r="W295" i="1" s="1"/>
  <c r="V296" i="1"/>
  <c r="V297" i="1"/>
  <c r="W297" i="1" s="1"/>
  <c r="V298" i="1"/>
  <c r="W298" i="1" s="1"/>
  <c r="V299" i="1"/>
  <c r="W299" i="1" s="1"/>
  <c r="V300" i="1"/>
  <c r="V301" i="1"/>
  <c r="W301" i="1" s="1"/>
  <c r="V302" i="1"/>
  <c r="V303" i="1"/>
  <c r="W303" i="1" s="1"/>
  <c r="V304" i="1"/>
  <c r="V305" i="1"/>
  <c r="W305" i="1" s="1"/>
  <c r="V306" i="1"/>
  <c r="W306" i="1" s="1"/>
  <c r="V307" i="1"/>
  <c r="W307" i="1" s="1"/>
  <c r="V308" i="1"/>
  <c r="V309" i="1"/>
  <c r="W309" i="1" s="1"/>
  <c r="V310" i="1"/>
  <c r="V311" i="1"/>
  <c r="W311" i="1" s="1"/>
  <c r="V312" i="1"/>
  <c r="V313" i="1"/>
  <c r="V314" i="1"/>
  <c r="W314" i="1" s="1"/>
  <c r="V315" i="1"/>
  <c r="W315" i="1" s="1"/>
  <c r="V316" i="1"/>
  <c r="W316" i="1" s="1"/>
  <c r="V317" i="1"/>
  <c r="W317" i="1" s="1"/>
  <c r="V318" i="1"/>
  <c r="V319" i="1"/>
  <c r="W319" i="1" s="1"/>
  <c r="V320" i="1"/>
  <c r="V321" i="1"/>
  <c r="V322" i="1"/>
  <c r="V323" i="1"/>
  <c r="W323" i="1" s="1"/>
  <c r="V324" i="1"/>
  <c r="W324" i="1" s="1"/>
  <c r="V325" i="1"/>
  <c r="W325" i="1" s="1"/>
  <c r="V326" i="1"/>
  <c r="V327" i="1"/>
  <c r="W327" i="1" s="1"/>
  <c r="V328" i="1"/>
  <c r="V329" i="1"/>
  <c r="V330" i="1"/>
  <c r="V331" i="1"/>
  <c r="W331" i="1" s="1"/>
  <c r="V332" i="1"/>
  <c r="W332" i="1" s="1"/>
  <c r="V333" i="1"/>
  <c r="W333" i="1" s="1"/>
  <c r="V334" i="1"/>
  <c r="W334" i="1" s="1"/>
  <c r="V335" i="1"/>
  <c r="W335" i="1" s="1"/>
  <c r="V336" i="1"/>
  <c r="V337" i="1"/>
  <c r="V338" i="1"/>
  <c r="V339" i="1"/>
  <c r="V340" i="1"/>
  <c r="V341" i="1"/>
  <c r="W341" i="1" s="1"/>
  <c r="V342" i="1"/>
  <c r="W342" i="1" s="1"/>
  <c r="V343" i="1"/>
  <c r="W343" i="1" s="1"/>
  <c r="V344" i="1"/>
  <c r="V345" i="1"/>
  <c r="V346" i="1"/>
  <c r="V347" i="1"/>
  <c r="W347" i="1" s="1"/>
  <c r="V348" i="1"/>
  <c r="V349" i="1"/>
  <c r="W349" i="1" s="1"/>
  <c r="V350" i="1"/>
  <c r="W350" i="1" s="1"/>
  <c r="V351" i="1"/>
  <c r="W351" i="1" s="1"/>
  <c r="V352" i="1"/>
  <c r="V353" i="1"/>
  <c r="V354" i="1"/>
  <c r="V355" i="1"/>
  <c r="V356" i="1"/>
  <c r="V357" i="1"/>
  <c r="V358" i="1"/>
  <c r="V359" i="1"/>
  <c r="W359" i="1" s="1"/>
  <c r="V360" i="1"/>
  <c r="V361" i="1"/>
  <c r="W361" i="1" s="1"/>
  <c r="V362" i="1"/>
  <c r="W362" i="1" s="1"/>
  <c r="V363" i="1"/>
  <c r="W363" i="1" s="1"/>
  <c r="V364" i="1"/>
  <c r="V365" i="1"/>
  <c r="W365" i="1" s="1"/>
  <c r="V366" i="1"/>
  <c r="V367" i="1"/>
  <c r="W367" i="1" s="1"/>
  <c r="V368" i="1"/>
  <c r="V369" i="1"/>
  <c r="W369" i="1" s="1"/>
  <c r="V370" i="1"/>
  <c r="W370" i="1" s="1"/>
  <c r="V371" i="1"/>
  <c r="W371" i="1" s="1"/>
  <c r="V372" i="1"/>
  <c r="V373" i="1"/>
  <c r="W373" i="1" s="1"/>
  <c r="V374" i="1"/>
  <c r="V375" i="1"/>
  <c r="W375" i="1" s="1"/>
  <c r="W6" i="1"/>
  <c r="W8" i="1"/>
  <c r="W9" i="1"/>
  <c r="W10" i="1"/>
  <c r="W14" i="1"/>
  <c r="W16" i="1"/>
  <c r="W17" i="1"/>
  <c r="W18" i="1"/>
  <c r="W19" i="1"/>
  <c r="W20" i="1"/>
  <c r="W24" i="1"/>
  <c r="W25" i="1"/>
  <c r="W26" i="1"/>
  <c r="W28" i="1"/>
  <c r="W32" i="1"/>
  <c r="W33" i="1"/>
  <c r="W34" i="1"/>
  <c r="W35" i="1"/>
  <c r="W36" i="1"/>
  <c r="W37" i="1"/>
  <c r="W38" i="1"/>
  <c r="W40" i="1"/>
  <c r="W44" i="1"/>
  <c r="W46" i="1"/>
  <c r="W48" i="1"/>
  <c r="W52" i="1"/>
  <c r="W54" i="1"/>
  <c r="W56" i="1"/>
  <c r="W57" i="1"/>
  <c r="W62" i="1"/>
  <c r="W64" i="1"/>
  <c r="W65" i="1"/>
  <c r="W66" i="1"/>
  <c r="W70" i="1"/>
  <c r="W72" i="1"/>
  <c r="W73" i="1"/>
  <c r="W74" i="1"/>
  <c r="W78" i="1"/>
  <c r="W80" i="1"/>
  <c r="W81" i="1"/>
  <c r="W82" i="1"/>
  <c r="W83" i="1"/>
  <c r="W84" i="1"/>
  <c r="W88" i="1"/>
  <c r="W89" i="1"/>
  <c r="W90" i="1"/>
  <c r="W92" i="1"/>
  <c r="W96" i="1"/>
  <c r="W97" i="1"/>
  <c r="W98" i="1"/>
  <c r="W99" i="1"/>
  <c r="W100" i="1"/>
  <c r="W101" i="1"/>
  <c r="W102" i="1"/>
  <c r="W104" i="1"/>
  <c r="W108" i="1"/>
  <c r="W110" i="1"/>
  <c r="W112" i="1"/>
  <c r="W116" i="1"/>
  <c r="W118" i="1"/>
  <c r="W120" i="1"/>
  <c r="W121" i="1"/>
  <c r="W126" i="1"/>
  <c r="W128" i="1"/>
  <c r="W129" i="1"/>
  <c r="W130" i="1"/>
  <c r="W134" i="1"/>
  <c r="W136" i="1"/>
  <c r="W137" i="1"/>
  <c r="W138" i="1"/>
  <c r="W142" i="1"/>
  <c r="W144" i="1"/>
  <c r="W145" i="1"/>
  <c r="W146" i="1"/>
  <c r="W147" i="1"/>
  <c r="W148" i="1"/>
  <c r="W152" i="1"/>
  <c r="W153" i="1"/>
  <c r="W154" i="1"/>
  <c r="W156" i="1"/>
  <c r="W160" i="1"/>
  <c r="W161" i="1"/>
  <c r="W162" i="1"/>
  <c r="W163" i="1"/>
  <c r="W164" i="1"/>
  <c r="W165" i="1"/>
  <c r="W166" i="1"/>
  <c r="W168" i="1"/>
  <c r="W172" i="1"/>
  <c r="W174" i="1"/>
  <c r="W176" i="1"/>
  <c r="W180" i="1"/>
  <c r="W182" i="1"/>
  <c r="W184" i="1"/>
  <c r="W185" i="1"/>
  <c r="W190" i="1"/>
  <c r="W192" i="1"/>
  <c r="W193" i="1"/>
  <c r="W194" i="1"/>
  <c r="W198" i="1"/>
  <c r="W200" i="1"/>
  <c r="W201" i="1"/>
  <c r="W202" i="1"/>
  <c r="W208" i="1"/>
  <c r="W209" i="1"/>
  <c r="W210" i="1"/>
  <c r="W211" i="1"/>
  <c r="W212" i="1"/>
  <c r="W216" i="1"/>
  <c r="W217" i="1"/>
  <c r="W218" i="1"/>
  <c r="W220" i="1"/>
  <c r="W224" i="1"/>
  <c r="W225" i="1"/>
  <c r="W226" i="1"/>
  <c r="W227" i="1"/>
  <c r="W228" i="1"/>
  <c r="W229" i="1"/>
  <c r="W230" i="1"/>
  <c r="W232" i="1"/>
  <c r="W236" i="1"/>
  <c r="W238" i="1"/>
  <c r="W240" i="1"/>
  <c r="W244" i="1"/>
  <c r="W246" i="1"/>
  <c r="W248" i="1"/>
  <c r="W249" i="1"/>
  <c r="W254" i="1"/>
  <c r="W256" i="1"/>
  <c r="W257" i="1"/>
  <c r="W258" i="1"/>
  <c r="W262" i="1"/>
  <c r="W264" i="1"/>
  <c r="W265" i="1"/>
  <c r="W266" i="1"/>
  <c r="W272" i="1"/>
  <c r="W273" i="1"/>
  <c r="W274" i="1"/>
  <c r="W275" i="1"/>
  <c r="W276" i="1"/>
  <c r="W280" i="1"/>
  <c r="W281" i="1"/>
  <c r="W282" i="1"/>
  <c r="W284" i="1"/>
  <c r="W288" i="1"/>
  <c r="W289" i="1"/>
  <c r="W290" i="1"/>
  <c r="W291" i="1"/>
  <c r="W292" i="1"/>
  <c r="W293" i="1"/>
  <c r="W294" i="1"/>
  <c r="W296" i="1"/>
  <c r="W300" i="1"/>
  <c r="W302" i="1"/>
  <c r="W304" i="1"/>
  <c r="W308" i="1"/>
  <c r="W310" i="1"/>
  <c r="W312" i="1"/>
  <c r="W313" i="1"/>
  <c r="W318" i="1"/>
  <c r="W320" i="1"/>
  <c r="W321" i="1"/>
  <c r="W322" i="1"/>
  <c r="W326" i="1"/>
  <c r="W328" i="1"/>
  <c r="W329" i="1"/>
  <c r="W330" i="1"/>
  <c r="W336" i="1"/>
  <c r="W337" i="1"/>
  <c r="W338" i="1"/>
  <c r="W339" i="1"/>
  <c r="W340" i="1"/>
  <c r="W344" i="1"/>
  <c r="W345" i="1"/>
  <c r="W346" i="1"/>
  <c r="W348" i="1"/>
  <c r="W352" i="1"/>
  <c r="W353" i="1"/>
  <c r="W354" i="1"/>
  <c r="W355" i="1"/>
  <c r="W356" i="1"/>
  <c r="W357" i="1"/>
  <c r="W358" i="1"/>
  <c r="W360" i="1"/>
  <c r="W364" i="1"/>
  <c r="W366" i="1"/>
  <c r="W368" i="1"/>
  <c r="W372" i="1"/>
  <c r="W374"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Y2" i="1" l="1"/>
  <c r="Y3" i="1"/>
  <c r="X2" i="1"/>
  <c r="X3" i="1"/>
  <c r="V2" i="1"/>
  <c r="W2" i="1" s="1"/>
  <c r="U2" i="1"/>
  <c r="T2" i="1"/>
  <c r="S2" i="1"/>
  <c r="S3" i="1"/>
  <c r="U3" i="1"/>
  <c r="T3" i="1"/>
  <c r="J2" i="1"/>
  <c r="K2" i="1"/>
  <c r="M2" i="1" s="1"/>
  <c r="N2" i="1"/>
  <c r="O2" i="1"/>
  <c r="P2" i="1"/>
  <c r="Q2" i="1" s="1"/>
  <c r="R2" i="1"/>
  <c r="Z2" i="1"/>
  <c r="J3" i="1"/>
  <c r="K3" i="1"/>
  <c r="M3" i="1" s="1"/>
  <c r="N3" i="1"/>
  <c r="O3" i="1"/>
  <c r="P3" i="1"/>
  <c r="Q3" i="1" s="1"/>
  <c r="R3" i="1"/>
  <c r="V3" i="1"/>
  <c r="W3" i="1" s="1"/>
  <c r="Z3" i="1"/>
  <c r="L3" i="1" l="1"/>
  <c r="L2" i="1"/>
  <c r="C3" i="10"/>
  <c r="C2" i="10" l="1"/>
  <c r="C5" i="10"/>
  <c r="P2" i="12"/>
  <c r="F17" i="12" s="1"/>
  <c r="P3" i="12"/>
  <c r="F11" i="12" s="1"/>
  <c r="P3" i="10" l="1"/>
  <c r="F11" i="10" s="1"/>
  <c r="F23" i="12"/>
  <c r="P2" i="10"/>
  <c r="F17" i="10" s="1"/>
  <c r="C8" i="6"/>
  <c r="I20" i="12" l="1"/>
  <c r="G19" i="12"/>
  <c r="I19" i="12"/>
  <c r="G20" i="12"/>
  <c r="I26" i="12"/>
  <c r="G26" i="12"/>
  <c r="I25" i="12"/>
  <c r="G25" i="12"/>
  <c r="I14" i="12"/>
  <c r="G13" i="12"/>
  <c r="I13" i="12"/>
  <c r="G14" i="12"/>
  <c r="I13" i="10"/>
  <c r="I14" i="10"/>
  <c r="G14" i="10"/>
  <c r="I20" i="10" l="1"/>
  <c r="I19" i="10"/>
  <c r="G20" i="10"/>
  <c r="G19" i="10"/>
  <c r="J32" i="9"/>
  <c r="D21" i="9"/>
  <c r="G13" i="10" l="1"/>
  <c r="D22" i="9"/>
  <c r="I33" i="9"/>
  <c r="I32" i="9"/>
  <c r="D33" i="9"/>
  <c r="D32" i="9"/>
  <c r="D23" i="9"/>
  <c r="D24" i="9"/>
  <c r="D25" i="9"/>
  <c r="C12" i="9"/>
  <c r="M33" i="9" l="1"/>
  <c r="L33" i="9"/>
  <c r="C10" i="6"/>
  <c r="C2" i="3"/>
  <c r="C3" i="3" s="1"/>
  <c r="M32" i="9" l="1"/>
  <c r="L32" i="9"/>
  <c r="N32" i="9"/>
  <c r="J33" i="9"/>
  <c r="N33" i="9" s="1"/>
  <c r="K33" i="9" s="1"/>
  <c r="D10" i="9"/>
  <c r="C12" i="6"/>
  <c r="C4" i="3"/>
  <c r="K32" i="9" l="1"/>
  <c r="H21" i="9" l="1"/>
  <c r="G21" i="9"/>
  <c r="F21" i="9"/>
  <c r="H24" i="9"/>
  <c r="H22" i="9"/>
  <c r="G25" i="9"/>
  <c r="H23" i="9"/>
  <c r="G24" i="9"/>
  <c r="G23" i="9"/>
  <c r="G22" i="9"/>
  <c r="F25" i="9"/>
  <c r="H25" i="9"/>
  <c r="F24" i="9"/>
  <c r="F23" i="9"/>
  <c r="F22" i="9"/>
  <c r="J21" i="9" l="1"/>
  <c r="N21" i="9" s="1"/>
  <c r="L23" i="9"/>
  <c r="L24" i="9"/>
  <c r="M25" i="9"/>
  <c r="I22" i="9"/>
  <c r="M22" i="9"/>
  <c r="M24" i="9"/>
  <c r="J24" i="9"/>
  <c r="N24" i="9" s="1"/>
  <c r="K24" i="9" s="1"/>
  <c r="L25" i="9"/>
  <c r="I23" i="9"/>
  <c r="J23" i="9"/>
  <c r="N23" i="9" s="1"/>
  <c r="L22" i="9"/>
  <c r="J22" i="9"/>
  <c r="N22" i="9" s="1"/>
  <c r="I25" i="9"/>
  <c r="M23" i="9"/>
  <c r="J25" i="9"/>
  <c r="N25" i="9" s="1"/>
  <c r="I24" i="9"/>
  <c r="M21" i="9"/>
  <c r="L21" i="9"/>
  <c r="I21" i="9"/>
  <c r="K25" i="9" l="1"/>
  <c r="K23" i="9"/>
  <c r="K22" i="9"/>
  <c r="K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9E3DE7-7333-41A6-B357-F16CAA5B4F51}" keepAlive="1" name="ModelConnection_ExternalData_1" description="Data Model" type="5" refreshedVersion="8" minRefreshableVersion="5" saveData="1">
    <dbPr connection="Data Model Connection" command="SurveyRaw" commandType="3"/>
    <extLst>
      <ext xmlns:x15="http://schemas.microsoft.com/office/spreadsheetml/2010/11/main" uri="{DE250136-89BD-433C-8126-D09CA5730AF9}">
        <x15:connection id="" model="1"/>
      </ext>
    </extLst>
  </connection>
  <connection id="2" xr16:uid="{1EE0AA04-76C1-4AC1-931B-5175CCEE031C}" keepAlive="1" name="Query - MarketMapping" description="Connection to the 'MarketMapping' query in the workbook." type="5" refreshedVersion="8" background="1" saveData="1">
    <dbPr connection="Provider=Microsoft.Mashup.OleDb.1;Data Source=$Workbook$;Location=MarketMapping;Extended Properties=&quot;&quot;" command="SELECT * FROM [MarketMapping]"/>
  </connection>
  <connection id="3" xr16:uid="{842DF1A4-538F-4EEB-936E-263C41B5EBC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2DDE9B8D-70F8-4EAC-B657-0034475DA285}" keepAlive="1" name="Query - Roster" description="Connection to the 'Roster' query in the workbook." type="5" refreshedVersion="0" background="1">
    <dbPr connection="Provider=Microsoft.Mashup.OleDb.1;Data Source=$Workbook$;Location=Roster;Extended Properties=&quot;&quot;" command="SELECT * FROM [Roster]"/>
  </connection>
  <connection id="5" xr16:uid="{327ADCD7-DFD0-4816-92F3-38056ADFF64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04D26D86-A9AA-4E69-909C-D1BBB5EA1F2B}"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FD588546-2B1C-45CF-8447-606EE56DBDB4}" name="Query - SurveyRaw" description="Connection to the 'SurveyRaw' query in the workbook." type="100" refreshedVersion="8" minRefreshableVersion="5">
    <extLst>
      <ext xmlns:x15="http://schemas.microsoft.com/office/spreadsheetml/2010/11/main" uri="{DE250136-89BD-433C-8126-D09CA5730AF9}">
        <x15:connection id="0e82c923-bf2e-4839-b272-bc90d88c22dc"/>
      </ext>
    </extLst>
  </connection>
  <connection id="8" xr16:uid="{F1992D7B-46BE-46CB-9DF3-9EB6E55AA4E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2E647D6F-75C6-46D1-8C2A-C37AE857E40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8E335AC8-40BE-4A49-993F-F6013D04DD1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<sst xmlns="http://schemas.openxmlformats.org/spreadsheetml/2006/main" count="3940" uniqueCount="816">
  <si>
    <t>Week:</t>
  </si>
  <si>
    <t>Month:</t>
  </si>
  <si>
    <t>UID</t>
  </si>
  <si>
    <t>Name</t>
  </si>
  <si>
    <t>Promoter</t>
  </si>
  <si>
    <t>Passive</t>
  </si>
  <si>
    <t>Detractor</t>
  </si>
  <si>
    <t>Total Surveys</t>
  </si>
  <si>
    <t>NPS Score</t>
  </si>
  <si>
    <t>Requirement to Goal</t>
  </si>
  <si>
    <t>Reda Chababi</t>
  </si>
  <si>
    <t>Agent name</t>
  </si>
  <si>
    <t>Date:</t>
  </si>
  <si>
    <t xml:space="preserve"> </t>
  </si>
  <si>
    <t>NPS'</t>
  </si>
  <si>
    <t>CSAT'</t>
  </si>
  <si>
    <t>Language'</t>
  </si>
  <si>
    <t>FCR''</t>
  </si>
  <si>
    <t>Sample Size</t>
  </si>
  <si>
    <t>Team Manager</t>
  </si>
  <si>
    <t>Daniel Alexe</t>
  </si>
  <si>
    <t>Grand Total</t>
  </si>
  <si>
    <t>Eden Loyola</t>
  </si>
  <si>
    <t>Anna Mae Bastero</t>
  </si>
  <si>
    <t>John Dave Pepito</t>
  </si>
  <si>
    <t>Market</t>
  </si>
  <si>
    <t>CA</t>
  </si>
  <si>
    <t>CA FR</t>
  </si>
  <si>
    <t>DE</t>
  </si>
  <si>
    <t>ES</t>
  </si>
  <si>
    <t>FR</t>
  </si>
  <si>
    <t>MX</t>
  </si>
  <si>
    <t>UK</t>
  </si>
  <si>
    <t>US</t>
  </si>
  <si>
    <t>SP</t>
  </si>
  <si>
    <t>Region</t>
  </si>
  <si>
    <t>APAC</t>
  </si>
  <si>
    <t>EU</t>
  </si>
  <si>
    <t>Site</t>
  </si>
  <si>
    <t>BUC</t>
  </si>
  <si>
    <t>DVO</t>
  </si>
  <si>
    <t>ILO</t>
  </si>
  <si>
    <t>Date</t>
  </si>
  <si>
    <t>Month</t>
  </si>
  <si>
    <t>Overall Score</t>
  </si>
  <si>
    <t>NPS</t>
  </si>
  <si>
    <t>Language</t>
  </si>
  <si>
    <t>CSAT</t>
  </si>
  <si>
    <t>FCR</t>
  </si>
  <si>
    <t>Week</t>
  </si>
  <si>
    <t>'Detractor'</t>
  </si>
  <si>
    <t>'Passive'</t>
  </si>
  <si>
    <t>'Promoter'</t>
  </si>
  <si>
    <t>'NPS'</t>
  </si>
  <si>
    <t>'CSAT'</t>
  </si>
  <si>
    <t>'FCR Yes'</t>
  </si>
  <si>
    <t>'FCR No'</t>
  </si>
  <si>
    <t>FCR %</t>
  </si>
  <si>
    <t>App name</t>
  </si>
  <si>
    <t>Survey date</t>
  </si>
  <si>
    <t>ID</t>
  </si>
  <si>
    <t>Language Points</t>
  </si>
  <si>
    <t>Quarter</t>
  </si>
  <si>
    <t>CX Market</t>
  </si>
  <si>
    <t>CX Region</t>
  </si>
  <si>
    <t>Valid?</t>
  </si>
  <si>
    <t>Valid FCR</t>
  </si>
  <si>
    <t>FCR Yes?</t>
  </si>
  <si>
    <t>CSAT %</t>
  </si>
  <si>
    <t>Valid Language</t>
  </si>
  <si>
    <t>Language %</t>
  </si>
  <si>
    <t>ItWorks - Canada DT</t>
  </si>
  <si>
    <t>en</t>
  </si>
  <si>
    <t>Angela Cruz</t>
  </si>
  <si>
    <t>ItWorks - Canada FR</t>
  </si>
  <si>
    <t>fr</t>
  </si>
  <si>
    <t>Fares Almia</t>
  </si>
  <si>
    <t>Valerie Beard</t>
  </si>
  <si>
    <t>ItWorks - Canada LC</t>
  </si>
  <si>
    <t>Rodolfo Catague Jr</t>
  </si>
  <si>
    <t>Jeanette Anne Delicana</t>
  </si>
  <si>
    <t>de</t>
  </si>
  <si>
    <t>Allaine Lozanes</t>
  </si>
  <si>
    <t>ItWorks - FR</t>
  </si>
  <si>
    <t>ItWorks - MX ES DT</t>
  </si>
  <si>
    <t>es</t>
  </si>
  <si>
    <t>Barbara Paz</t>
  </si>
  <si>
    <t>Carmen De Chavez</t>
  </si>
  <si>
    <t>Paul Jeffrey Chiang</t>
  </si>
  <si>
    <t>ItWorks - MX ES LC</t>
  </si>
  <si>
    <t>ItWorks - Spain ES LC</t>
  </si>
  <si>
    <t>Dominic Reyes</t>
  </si>
  <si>
    <t>ItWorks - US ES LC</t>
  </si>
  <si>
    <t>ItWorks - US EN LC</t>
  </si>
  <si>
    <t>Crisel Gale Plondaya</t>
  </si>
  <si>
    <t>ItWorks - US EN LC Autoship</t>
  </si>
  <si>
    <t>Jester Payofilin</t>
  </si>
  <si>
    <t>Gerlie Esmediana</t>
  </si>
  <si>
    <t>Fevhey Ann Dolor</t>
  </si>
  <si>
    <t>Jumareil James Rubio</t>
  </si>
  <si>
    <t>Hamza Cherkaoui</t>
  </si>
  <si>
    <t>Mihaela Pavnutescu</t>
  </si>
  <si>
    <t>Jundie Angat</t>
  </si>
  <si>
    <t>ItWorks - Spain ES DT</t>
  </si>
  <si>
    <t>ItWorks - US EN DT VIP</t>
  </si>
  <si>
    <t>ItWorks - BE</t>
  </si>
  <si>
    <t>Raymundo Esquera Jr</t>
  </si>
  <si>
    <t>ItWorks - UK</t>
  </si>
  <si>
    <t>ItWorks - US ES DT</t>
  </si>
  <si>
    <t>Daniel Almeida</t>
  </si>
  <si>
    <t>Andreea Savulescu</t>
  </si>
  <si>
    <t>Jhon Borrero</t>
  </si>
  <si>
    <t>ItWorks - IE</t>
  </si>
  <si>
    <t>Allendy Elie</t>
  </si>
  <si>
    <t>Roman Ryan Joaquin</t>
  </si>
  <si>
    <t>Baby Jean Morano</t>
  </si>
  <si>
    <t>Diana Giraldo Sierra</t>
  </si>
  <si>
    <t>ItWorks! Roster</t>
  </si>
  <si>
    <t>Graber ID</t>
  </si>
  <si>
    <t>Job function</t>
  </si>
  <si>
    <t>Type</t>
  </si>
  <si>
    <t>FTE</t>
  </si>
  <si>
    <t>Date hired</t>
  </si>
  <si>
    <t>Production Date</t>
  </si>
  <si>
    <t>Date left</t>
  </si>
  <si>
    <t>CC ID</t>
  </si>
  <si>
    <t>cnaisam</t>
  </si>
  <si>
    <t>Aisa May Mawi</t>
  </si>
  <si>
    <t>CSR</t>
  </si>
  <si>
    <t>Dedicated</t>
  </si>
  <si>
    <t>aisa.mawi</t>
  </si>
  <si>
    <t>cnalexandrum</t>
  </si>
  <si>
    <t>Alexandru Malofi</t>
  </si>
  <si>
    <t>alexandru.malofi</t>
  </si>
  <si>
    <t>cnalilys</t>
  </si>
  <si>
    <t>Alily Salazar</t>
  </si>
  <si>
    <t>alily.salazar</t>
  </si>
  <si>
    <t>cnalinaz</t>
  </si>
  <si>
    <t>Alina Carmen Zah</t>
  </si>
  <si>
    <t>Florentina Ciucu</t>
  </si>
  <si>
    <t>alina.zah</t>
  </si>
  <si>
    <t>cnallainel</t>
  </si>
  <si>
    <t>allaine.lozanes</t>
  </si>
  <si>
    <t>cnanabellea</t>
  </si>
  <si>
    <t>Anabelle Aguirre</t>
  </si>
  <si>
    <t>Dion Asumbra</t>
  </si>
  <si>
    <t>anabelle.aguirre</t>
  </si>
  <si>
    <t>cnangelcarmelw</t>
  </si>
  <si>
    <t>Angel Carmel Wallenberg</t>
  </si>
  <si>
    <t>Genevieve Ferrer</t>
  </si>
  <si>
    <t>QA</t>
  </si>
  <si>
    <t>Support</t>
  </si>
  <si>
    <t>-</t>
  </si>
  <si>
    <t>angel.wallenberg</t>
  </si>
  <si>
    <t>cnangelac</t>
  </si>
  <si>
    <t>angela.cruz</t>
  </si>
  <si>
    <t>cnannab</t>
  </si>
  <si>
    <t>Dave Tom Frio</t>
  </si>
  <si>
    <t>TM</t>
  </si>
  <si>
    <t>anna.algabre</t>
  </si>
  <si>
    <t>cnaprilp</t>
  </si>
  <si>
    <t>April Joyce Peñas</t>
  </si>
  <si>
    <t>Ronald Henry Ian Arrosas</t>
  </si>
  <si>
    <t>april.peñas</t>
  </si>
  <si>
    <t>cnaubreyos</t>
  </si>
  <si>
    <t>Aubrey Osing</t>
  </si>
  <si>
    <t>aubrey.osing</t>
  </si>
  <si>
    <t>cnbarbarapa</t>
  </si>
  <si>
    <t>barbara.paz</t>
  </si>
  <si>
    <t>cnbogdanc</t>
  </si>
  <si>
    <t>Bogdan Costea</t>
  </si>
  <si>
    <t>NO</t>
  </si>
  <si>
    <t>bogdan.costea</t>
  </si>
  <si>
    <t>cnbryanc</t>
  </si>
  <si>
    <t>Bryan Candelier</t>
  </si>
  <si>
    <t>bryan.candelier</t>
  </si>
  <si>
    <t>cncarmend</t>
  </si>
  <si>
    <t>carmen.chavez</t>
  </si>
  <si>
    <t>cnmegouarc</t>
  </si>
  <si>
    <t>Chaimaa Megouar</t>
  </si>
  <si>
    <t>chaimaa.megouar</t>
  </si>
  <si>
    <t>cncharlese</t>
  </si>
  <si>
    <t>Charles Joseph Escuadra</t>
  </si>
  <si>
    <t>charles.escuadra</t>
  </si>
  <si>
    <t>cncharlynf</t>
  </si>
  <si>
    <t>Charlyn Figuracion</t>
  </si>
  <si>
    <t>charlyn.figuracion</t>
  </si>
  <si>
    <t>cncherilyne</t>
  </si>
  <si>
    <t>Cherilyn Edil</t>
  </si>
  <si>
    <t>cherilyn.edil</t>
  </si>
  <si>
    <t>cnchristianz</t>
  </si>
  <si>
    <t>Christian Earl Guyaban Zaldarriaga</t>
  </si>
  <si>
    <t>christian.zaldarriaga</t>
  </si>
  <si>
    <t>cnchristophera</t>
  </si>
  <si>
    <t>Christopher Aying</t>
  </si>
  <si>
    <t>Rod Peloriana</t>
  </si>
  <si>
    <t>christopher.aying</t>
  </si>
  <si>
    <t>cnclarakatiag</t>
  </si>
  <si>
    <t>Clara Katia Gonzales Capote</t>
  </si>
  <si>
    <t>clara.capote</t>
  </si>
  <si>
    <t>cnclarencem</t>
  </si>
  <si>
    <t>Clarence A. Maghanoy</t>
  </si>
  <si>
    <t>Irene Waban</t>
  </si>
  <si>
    <t>clarence.maghanoy</t>
  </si>
  <si>
    <t>Condrado Sumalinog</t>
  </si>
  <si>
    <t>condrado.sumalinog</t>
  </si>
  <si>
    <t>cncorneliol</t>
  </si>
  <si>
    <t>Cornelio Lopena</t>
  </si>
  <si>
    <t>cornelio.lopena</t>
  </si>
  <si>
    <t>cncriselp</t>
  </si>
  <si>
    <t>crisel.plondaya</t>
  </si>
  <si>
    <t>cncristhianu</t>
  </si>
  <si>
    <t>Cristhian Urbina</t>
  </si>
  <si>
    <t>cristhian.urbina</t>
  </si>
  <si>
    <t>cncristyf</t>
  </si>
  <si>
    <t>Cristy Flores</t>
  </si>
  <si>
    <t>cristy.flores</t>
  </si>
  <si>
    <t>cndaisyjoyd</t>
  </si>
  <si>
    <t>Daisy Joy Abao Dagumanpan</t>
  </si>
  <si>
    <t>daisy.dagumanpan</t>
  </si>
  <si>
    <t>cndaisyc</t>
  </si>
  <si>
    <t>Daisy Leen Cubio</t>
  </si>
  <si>
    <t>daisy.cubio</t>
  </si>
  <si>
    <t>cndalec</t>
  </si>
  <si>
    <t>Dale Celis</t>
  </si>
  <si>
    <t>dale.celis</t>
  </si>
  <si>
    <t>cndamienu</t>
  </si>
  <si>
    <t>Damien Urlich</t>
  </si>
  <si>
    <t>damien.urlich</t>
  </si>
  <si>
    <t>cndanielale</t>
  </si>
  <si>
    <t>Ioana Purnavel</t>
  </si>
  <si>
    <t>daniel.alexe</t>
  </si>
  <si>
    <t>cndianav</t>
  </si>
  <si>
    <t>Diana Vallecera</t>
  </si>
  <si>
    <t>Rex Noval</t>
  </si>
  <si>
    <t>diana.vallecera</t>
  </si>
  <si>
    <t>cndoanelynnt</t>
  </si>
  <si>
    <t>Doanelynn-Vi Toroy</t>
  </si>
  <si>
    <t>doanelynn.toroy</t>
  </si>
  <si>
    <t>cndominadora</t>
  </si>
  <si>
    <t>Dominador Arcenal Jr</t>
  </si>
  <si>
    <t>dominador.jr</t>
  </si>
  <si>
    <t>cndominicr</t>
  </si>
  <si>
    <t>dominic.reyes</t>
  </si>
  <si>
    <t>cndurenvielep</t>
  </si>
  <si>
    <t>Durenviel Epada</t>
  </si>
  <si>
    <t>durenviel.epada</t>
  </si>
  <si>
    <t>cndwinianee</t>
  </si>
  <si>
    <t>Dwiniane Keith Marie Escoltor</t>
  </si>
  <si>
    <t>dwiniane.escoltor</t>
  </si>
  <si>
    <t>cnedennloyola</t>
  </si>
  <si>
    <t>eden.loyola</t>
  </si>
  <si>
    <t>cneldelbertb</t>
  </si>
  <si>
    <t>Eldelbert Benagin</t>
  </si>
  <si>
    <t>eldelbert.benagin</t>
  </si>
  <si>
    <t>cnellamariel</t>
  </si>
  <si>
    <t>Ella Marie Ventoza Lopez</t>
  </si>
  <si>
    <t>ella.lopez</t>
  </si>
  <si>
    <t>cnemelyns</t>
  </si>
  <si>
    <t>Emelyn Sajulga</t>
  </si>
  <si>
    <t/>
  </si>
  <si>
    <t>emelyn.sajulga</t>
  </si>
  <si>
    <t>cnericr</t>
  </si>
  <si>
    <t>Eric Romo</t>
  </si>
  <si>
    <t>eric.romo</t>
  </si>
  <si>
    <t>cnericw</t>
  </si>
  <si>
    <t>Eric Yoannice Owanga Widah</t>
  </si>
  <si>
    <t>eric.widah</t>
  </si>
  <si>
    <t>cnerike</t>
  </si>
  <si>
    <t>Erik Estrada</t>
  </si>
  <si>
    <t>erik.estrada</t>
  </si>
  <si>
    <t>cneunicea</t>
  </si>
  <si>
    <t>Eunice Adesewa</t>
  </si>
  <si>
    <t>DK</t>
  </si>
  <si>
    <t>eunice.adesewa</t>
  </si>
  <si>
    <t>cnfahdt</t>
  </si>
  <si>
    <t>Fahd Taktak</t>
  </si>
  <si>
    <t>fahd.taktak</t>
  </si>
  <si>
    <t>cnfaithv</t>
  </si>
  <si>
    <t>Faith Valera</t>
  </si>
  <si>
    <t>faith.valera</t>
  </si>
  <si>
    <t>cnfaresal</t>
  </si>
  <si>
    <t>fares.almia</t>
  </si>
  <si>
    <t>cnfeap</t>
  </si>
  <si>
    <t>Fea Punay</t>
  </si>
  <si>
    <t>fea.punay</t>
  </si>
  <si>
    <t>cnfelixc</t>
  </si>
  <si>
    <t>Felix Castillo</t>
  </si>
  <si>
    <t>felix.castillo</t>
  </si>
  <si>
    <t>cnfevheyd</t>
  </si>
  <si>
    <t>fevhey.dolor</t>
  </si>
  <si>
    <t>cnfloretinac</t>
  </si>
  <si>
    <t>florentina.ciucu</t>
  </si>
  <si>
    <t>cnflorinap</t>
  </si>
  <si>
    <t>Florina Pandrea</t>
  </si>
  <si>
    <t>florina.pandrea</t>
  </si>
  <si>
    <t>cnfretcym</t>
  </si>
  <si>
    <t>Fretcy Jean Misa</t>
  </si>
  <si>
    <t>fretcy.misa</t>
  </si>
  <si>
    <t>cngerliee</t>
  </si>
  <si>
    <t>gerlie.esmediana</t>
  </si>
  <si>
    <t>cnglorybethc</t>
  </si>
  <si>
    <t>Glory Beth Canto</t>
  </si>
  <si>
    <t>glory.canto</t>
  </si>
  <si>
    <t>cngomerg</t>
  </si>
  <si>
    <t>Gomer Gonzales</t>
  </si>
  <si>
    <t>gomer.gonzales</t>
  </si>
  <si>
    <t>cnhasminm</t>
  </si>
  <si>
    <t>Hasmin Mastura</t>
  </si>
  <si>
    <t>hasmin.mastura</t>
  </si>
  <si>
    <t>cnhazell</t>
  </si>
  <si>
    <t>Hazel Lloren</t>
  </si>
  <si>
    <t>hazel.lloren</t>
  </si>
  <si>
    <t>cniannero</t>
  </si>
  <si>
    <t>Ianne Jeune Polette Ramirez Sotelo</t>
  </si>
  <si>
    <t>ianne.sotelo</t>
  </si>
  <si>
    <t>cnibrahimge</t>
  </si>
  <si>
    <t>Ibrahim Gezer</t>
  </si>
  <si>
    <t>ibrahim.gezer</t>
  </si>
  <si>
    <t>cnioanap</t>
  </si>
  <si>
    <t>PM</t>
  </si>
  <si>
    <t>ioana.purnavel</t>
  </si>
  <si>
    <t>cnirenew</t>
  </si>
  <si>
    <t>irene.waban</t>
  </si>
  <si>
    <t>Isah Pendinatar</t>
  </si>
  <si>
    <t>isah.pendinatar</t>
  </si>
  <si>
    <t>cnismaels</t>
  </si>
  <si>
    <t>Ismael Sadji</t>
  </si>
  <si>
    <t>ismael.sadji</t>
  </si>
  <si>
    <t>cnjackquelines</t>
  </si>
  <si>
    <t>Jackqueline Sanchez</t>
  </si>
  <si>
    <t>jackqueline.sanchez</t>
  </si>
  <si>
    <t>cnjailynp</t>
  </si>
  <si>
    <t>Jailyn Joy Pascua</t>
  </si>
  <si>
    <t>jailyn.pascua</t>
  </si>
  <si>
    <t>cnjairag</t>
  </si>
  <si>
    <t>Jaira Garcia</t>
  </si>
  <si>
    <t>jaira.garcia</t>
  </si>
  <si>
    <t>cnjaisaljoneb</t>
  </si>
  <si>
    <t>Jaisal Jone Bautista</t>
  </si>
  <si>
    <t>jaisal.bautista</t>
  </si>
  <si>
    <t>cnjamesj</t>
  </si>
  <si>
    <t>James Janobas</t>
  </si>
  <si>
    <t>james.janobas</t>
  </si>
  <si>
    <t>cnjamesju</t>
  </si>
  <si>
    <t>James Jusa</t>
  </si>
  <si>
    <t>james.jusa</t>
  </si>
  <si>
    <t>cnjanfrela</t>
  </si>
  <si>
    <t>Janfrel Aguilar</t>
  </si>
  <si>
    <t>janfrel.aguilar</t>
  </si>
  <si>
    <t>cnjannynb</t>
  </si>
  <si>
    <t>Jannyn Bangot</t>
  </si>
  <si>
    <t>jannyn.bangot</t>
  </si>
  <si>
    <t>cnjarretterussellp</t>
  </si>
  <si>
    <t>Jarrette Russell Blancaflor Pastoral</t>
  </si>
  <si>
    <t>Rex Ryan Noval</t>
  </si>
  <si>
    <t>jarrette.pastoral</t>
  </si>
  <si>
    <t>cnjeanetted</t>
  </si>
  <si>
    <t>jeanette.delicana</t>
  </si>
  <si>
    <t>cnjefflorda</t>
  </si>
  <si>
    <t>Jefflord Alonzo</t>
  </si>
  <si>
    <t>jefflord.alonzo</t>
  </si>
  <si>
    <t>cnjeianp</t>
  </si>
  <si>
    <t>Jeian Barbie Pangue</t>
  </si>
  <si>
    <t>Jethro Bacrang</t>
  </si>
  <si>
    <t>jeian.pangue</t>
  </si>
  <si>
    <t>Jemel Omay</t>
  </si>
  <si>
    <t>TBA</t>
  </si>
  <si>
    <t>jemel.omay</t>
  </si>
  <si>
    <t>cnjesaviller</t>
  </si>
  <si>
    <t>Jesaville Remitar</t>
  </si>
  <si>
    <t>John Rosete</t>
  </si>
  <si>
    <t>Trainer</t>
  </si>
  <si>
    <t>jesaville.remitar</t>
  </si>
  <si>
    <t>cnjesterp</t>
  </si>
  <si>
    <t>jester.payofilin</t>
  </si>
  <si>
    <t>cnjestonl</t>
  </si>
  <si>
    <t>Jeston Leysa</t>
  </si>
  <si>
    <t>jeston.leysa</t>
  </si>
  <si>
    <t>cnjethroj</t>
  </si>
  <si>
    <t>Jethro Jay Bacrang</t>
  </si>
  <si>
    <t>jethro.bacrang</t>
  </si>
  <si>
    <t>cnjhennyc</t>
  </si>
  <si>
    <t>Jhenny Cordero</t>
  </si>
  <si>
    <t>jhenny.cordero</t>
  </si>
  <si>
    <t>cnjimg</t>
  </si>
  <si>
    <t>Jim Robert Galas</t>
  </si>
  <si>
    <t>jim.galas</t>
  </si>
  <si>
    <t>cnjoelbenjaminv</t>
  </si>
  <si>
    <t>Joel Benjamin Velasquez</t>
  </si>
  <si>
    <t>john.demesa</t>
  </si>
  <si>
    <t>cnjoemaric</t>
  </si>
  <si>
    <t>Joemari Cabigas</t>
  </si>
  <si>
    <t>joemari.cabigas</t>
  </si>
  <si>
    <t>cnjohnalfredc</t>
  </si>
  <si>
    <t>John Alfred Colicot</t>
  </si>
  <si>
    <t>john.colicot</t>
  </si>
  <si>
    <t>cnjohnpe</t>
  </si>
  <si>
    <t>Bogdan Ionascu</t>
  </si>
  <si>
    <t>john.pepito</t>
  </si>
  <si>
    <t>cnjohnde</t>
  </si>
  <si>
    <t>John Lloyd De Mesa</t>
  </si>
  <si>
    <t>john.mesa</t>
  </si>
  <si>
    <t>cnjohnrichardr</t>
  </si>
  <si>
    <t>john.rosete</t>
  </si>
  <si>
    <t>cnjonnelc</t>
  </si>
  <si>
    <t>Jonnel Café</t>
  </si>
  <si>
    <t>John Ramirez</t>
  </si>
  <si>
    <t>jonnel.café</t>
  </si>
  <si>
    <t>cnjosemanuelh</t>
  </si>
  <si>
    <t>Jose Manuel Herrera Ortega</t>
  </si>
  <si>
    <t>jose.ortega</t>
  </si>
  <si>
    <t>cnjosueg</t>
  </si>
  <si>
    <t>Josue Gbahi</t>
  </si>
  <si>
    <t>jumareil.rubio</t>
  </si>
  <si>
    <t>cnjoyb</t>
  </si>
  <si>
    <t>Joy Botes</t>
  </si>
  <si>
    <t>joy.botes</t>
  </si>
  <si>
    <t>Juan Ignacio Schemel</t>
  </si>
  <si>
    <t>juan.schemel</t>
  </si>
  <si>
    <t>cnjulietb</t>
  </si>
  <si>
    <t>Juliet Buscagan Bojos</t>
  </si>
  <si>
    <t>juliet.bojos</t>
  </si>
  <si>
    <t>cnjumareilr</t>
  </si>
  <si>
    <t>jumariel.rubio</t>
  </si>
  <si>
    <t>cnjundiea</t>
  </si>
  <si>
    <t>jundie.angat</t>
  </si>
  <si>
    <t>Kareen Quiamco</t>
  </si>
  <si>
    <t>kareen.quiamco</t>
  </si>
  <si>
    <t>cnkarylg</t>
  </si>
  <si>
    <t>Karyl Genzole</t>
  </si>
  <si>
    <t>karyl.genzole</t>
  </si>
  <si>
    <t>cnkcjanep</t>
  </si>
  <si>
    <t>KC Jane Ruz Parala</t>
  </si>
  <si>
    <t>kc.parala</t>
  </si>
  <si>
    <t>cnkend</t>
  </si>
  <si>
    <t>Ken Diaz</t>
  </si>
  <si>
    <t>ken.diaz</t>
  </si>
  <si>
    <t>cnkevinm</t>
  </si>
  <si>
    <t>Kevin Mejia</t>
  </si>
  <si>
    <t>kevin.mejia</t>
  </si>
  <si>
    <t>cnkirem</t>
  </si>
  <si>
    <t>Kire Mclaughlin</t>
  </si>
  <si>
    <t>kire.mclaughlin</t>
  </si>
  <si>
    <t>cnkrisl</t>
  </si>
  <si>
    <t>Kris Lozada</t>
  </si>
  <si>
    <t>kris.lozada</t>
  </si>
  <si>
    <t>Kryzzia Camille Villareal</t>
  </si>
  <si>
    <t>kryzzia.villareal</t>
  </si>
  <si>
    <t>cnkylag</t>
  </si>
  <si>
    <t>Kyla Rhodaniz Garcia</t>
  </si>
  <si>
    <t>kyla.garcia</t>
  </si>
  <si>
    <t>cnlizap</t>
  </si>
  <si>
    <t>Liza Mae Piabol</t>
  </si>
  <si>
    <t>liza.piabol</t>
  </si>
  <si>
    <t>cnloretoe</t>
  </si>
  <si>
    <t>Loreto Emactao</t>
  </si>
  <si>
    <t>loreto.emactao</t>
  </si>
  <si>
    <t>cnloricl</t>
  </si>
  <si>
    <t>Loric Andre Lumbres</t>
  </si>
  <si>
    <t>loric.lumbres</t>
  </si>
  <si>
    <t>Louise Bajar</t>
  </si>
  <si>
    <t>louise.bajar</t>
  </si>
  <si>
    <t>cnluisangelp</t>
  </si>
  <si>
    <t>Luis Angel Prado</t>
  </si>
  <si>
    <t>luis.prado</t>
  </si>
  <si>
    <t>cnluisb</t>
  </si>
  <si>
    <t>Luis Barrientos</t>
  </si>
  <si>
    <t>luis.barrientos</t>
  </si>
  <si>
    <t>cnluzvimindap</t>
  </si>
  <si>
    <t>Luzviminda Peria</t>
  </si>
  <si>
    <t>luzviminda.peria</t>
  </si>
  <si>
    <t>Ma. Yzzabel Libo-on</t>
  </si>
  <si>
    <t>yzzabel.liboon</t>
  </si>
  <si>
    <t>Mae Vanie Agnes</t>
  </si>
  <si>
    <t>vanie.agnes</t>
  </si>
  <si>
    <t>cnmarcm</t>
  </si>
  <si>
    <t>Marc Malabar</t>
  </si>
  <si>
    <t>marc.malabar</t>
  </si>
  <si>
    <t>cngraciag</t>
  </si>
  <si>
    <t>Maria Gracia Gabasa</t>
  </si>
  <si>
    <t>gracia.gabasa</t>
  </si>
  <si>
    <t>cnmariabi</t>
  </si>
  <si>
    <t>Maria Nina Bialen</t>
  </si>
  <si>
    <t>maria.bialen</t>
  </si>
  <si>
    <t>cnmariamse</t>
  </si>
  <si>
    <t>Mariam Sekkat</t>
  </si>
  <si>
    <t>mariam.sekkat</t>
  </si>
  <si>
    <t>cnmarjoriet</t>
  </si>
  <si>
    <t>Marjorie Tantuan</t>
  </si>
  <si>
    <t>marjorie.tantuan</t>
  </si>
  <si>
    <t>cnmarkjuliusp</t>
  </si>
  <si>
    <t>Mark Julius Poblete</t>
  </si>
  <si>
    <t>mark.poblete</t>
  </si>
  <si>
    <t>cnmarryjeanm</t>
  </si>
  <si>
    <t>Marry Jean Magcanam</t>
  </si>
  <si>
    <t>marry.magcanam</t>
  </si>
  <si>
    <t>cnmarvint</t>
  </si>
  <si>
    <t>Marvin Talamor</t>
  </si>
  <si>
    <t>marvin.talamor</t>
  </si>
  <si>
    <t>cnmaryjanedec</t>
  </si>
  <si>
    <t>Mary DeCastro</t>
  </si>
  <si>
    <t>mary.decastro</t>
  </si>
  <si>
    <t>cnmarycrisn</t>
  </si>
  <si>
    <t>Marycris Nini</t>
  </si>
  <si>
    <t>marycris.nini</t>
  </si>
  <si>
    <t>cnmelissao</t>
  </si>
  <si>
    <t>Melissa Onate</t>
  </si>
  <si>
    <t>melissa.onate</t>
  </si>
  <si>
    <t>cnmichaelt</t>
  </si>
  <si>
    <t>Michael Tapia</t>
  </si>
  <si>
    <t>michael.tapia</t>
  </si>
  <si>
    <t>cnmiguele</t>
  </si>
  <si>
    <t>Miguel Espinosa</t>
  </si>
  <si>
    <t>miguel.espinosa</t>
  </si>
  <si>
    <t>cnmihaelap</t>
  </si>
  <si>
    <t>mihaela.pavnutescu</t>
  </si>
  <si>
    <t>cnmouradg</t>
  </si>
  <si>
    <t>Mourad Ghazouni</t>
  </si>
  <si>
    <t>mourad.ghazouni</t>
  </si>
  <si>
    <t>cnnanez</t>
  </si>
  <si>
    <t>Nane Zakaryan</t>
  </si>
  <si>
    <t>nane.zakaryan</t>
  </si>
  <si>
    <t>cnnaomigo</t>
  </si>
  <si>
    <t>Naomi  Gobenciong</t>
  </si>
  <si>
    <t>naomi.gobenciong</t>
  </si>
  <si>
    <t>Necole Lucencio</t>
  </si>
  <si>
    <t>necole.lucencio</t>
  </si>
  <si>
    <t>cnnerzam</t>
  </si>
  <si>
    <t>Nerza Magpuyo</t>
  </si>
  <si>
    <t>nerza.magpuyo</t>
  </si>
  <si>
    <t>Nestor Baquiran</t>
  </si>
  <si>
    <t>nestor.baquiran</t>
  </si>
  <si>
    <t>cncoringn</t>
  </si>
  <si>
    <t>Norsam Coring</t>
  </si>
  <si>
    <t>norsam.coring</t>
  </si>
  <si>
    <t>Ofelyn Javier</t>
  </si>
  <si>
    <t>ofelyn.javier</t>
  </si>
  <si>
    <t>cnpatriciaa</t>
  </si>
  <si>
    <t>Patricia Arches</t>
  </si>
  <si>
    <t>patricia.arches</t>
  </si>
  <si>
    <t>cnpatrickh</t>
  </si>
  <si>
    <t>Patrick Huber</t>
  </si>
  <si>
    <t>patrick.huber</t>
  </si>
  <si>
    <t>cnpaulch</t>
  </si>
  <si>
    <t>paul.chiang</t>
  </si>
  <si>
    <t>cnphilipf</t>
  </si>
  <si>
    <t>Philip Lyandro Fabon</t>
  </si>
  <si>
    <t>philip.fabon</t>
  </si>
  <si>
    <t>cnvaleriea</t>
  </si>
  <si>
    <t>Precious Valerie Animas</t>
  </si>
  <si>
    <t>precious.animas</t>
  </si>
  <si>
    <t>cnrachelc</t>
  </si>
  <si>
    <t>Rachel Comora</t>
  </si>
  <si>
    <t>rachel.comora</t>
  </si>
  <si>
    <t>cnradouanee</t>
  </si>
  <si>
    <t>Radouane Erradoui</t>
  </si>
  <si>
    <t>radouane.erradoui</t>
  </si>
  <si>
    <t>cnramundoe</t>
  </si>
  <si>
    <t>raymundo.esquera</t>
  </si>
  <si>
    <t>cnreginad</t>
  </si>
  <si>
    <t>Regina Dumalaga</t>
  </si>
  <si>
    <t>regina.dumalaga</t>
  </si>
  <si>
    <t>CNrened</t>
  </si>
  <si>
    <t>Rene Diaz</t>
  </si>
  <si>
    <t>rene.diaz</t>
  </si>
  <si>
    <t>cnrenejohnel</t>
  </si>
  <si>
    <t>Rene John Ellan</t>
  </si>
  <si>
    <t>rene.ellan</t>
  </si>
  <si>
    <t>cnrexryann</t>
  </si>
  <si>
    <t>rex.noval</t>
  </si>
  <si>
    <t>cnrezr</t>
  </si>
  <si>
    <t>Rez Ramirez</t>
  </si>
  <si>
    <t>rez.ramirez</t>
  </si>
  <si>
    <t>cnricas</t>
  </si>
  <si>
    <t>Rica Salvacion</t>
  </si>
  <si>
    <t>rica.salvacion</t>
  </si>
  <si>
    <t>cnricardot</t>
  </si>
  <si>
    <t>Ricardo Traya Jr</t>
  </si>
  <si>
    <t>ricardo.jr</t>
  </si>
  <si>
    <t>cnrochemaym</t>
  </si>
  <si>
    <t>Roche May Masigcal</t>
  </si>
  <si>
    <t>roche.masigcal</t>
  </si>
  <si>
    <t>cnrochellet</t>
  </si>
  <si>
    <t>Rochelle Te</t>
  </si>
  <si>
    <t>rochelle.te</t>
  </si>
  <si>
    <t>cnrodp</t>
  </si>
  <si>
    <t>Rod Jessie Peloriana</t>
  </si>
  <si>
    <t>rod.peloriana</t>
  </si>
  <si>
    <t>cnrodneyb</t>
  </si>
  <si>
    <t>Rodney Brown</t>
  </si>
  <si>
    <t>rodney.brown</t>
  </si>
  <si>
    <t>cnrodolfoc</t>
  </si>
  <si>
    <t>rodolfo.catague</t>
  </si>
  <si>
    <t>cnrodolom</t>
  </si>
  <si>
    <t>Rodolo Morales</t>
  </si>
  <si>
    <t>rodolo.morales</t>
  </si>
  <si>
    <t>cnrogiel</t>
  </si>
  <si>
    <t>Rogie Logronio</t>
  </si>
  <si>
    <t>rogie.logronio</t>
  </si>
  <si>
    <t>cnromaff</t>
  </si>
  <si>
    <t>Romaf Famor</t>
  </si>
  <si>
    <t>romaf.famor</t>
  </si>
  <si>
    <t>cnromeroa</t>
  </si>
  <si>
    <t>Romero Aguanza</t>
  </si>
  <si>
    <t>romero.aguanza</t>
  </si>
  <si>
    <t>Romnick Lamis</t>
  </si>
  <si>
    <t>romnick.lamis</t>
  </si>
  <si>
    <t>cnronaldh</t>
  </si>
  <si>
    <t>Katherine Araneta</t>
  </si>
  <si>
    <t>ronald.arrosas</t>
  </si>
  <si>
    <t>cnronalyna</t>
  </si>
  <si>
    <t>Ronalyn Alano</t>
  </si>
  <si>
    <t>ronalyn.alano</t>
  </si>
  <si>
    <t>cnroseannem</t>
  </si>
  <si>
    <t>Rose Anne Mahumot</t>
  </si>
  <si>
    <t>rose.mahumot</t>
  </si>
  <si>
    <t>cnsalvadorb</t>
  </si>
  <si>
    <t>Salvador Barbas</t>
  </si>
  <si>
    <t>salvador.barbas</t>
  </si>
  <si>
    <t>cnsarahl</t>
  </si>
  <si>
    <t>Sarah Lagawan</t>
  </si>
  <si>
    <t>sarah.lagawan</t>
  </si>
  <si>
    <t>cnsharac</t>
  </si>
  <si>
    <t>Shara Cirunay</t>
  </si>
  <si>
    <t>shara.cirunay</t>
  </si>
  <si>
    <t>cnsharons</t>
  </si>
  <si>
    <t>Sharon Pedi Sara</t>
  </si>
  <si>
    <t>sharon.sara</t>
  </si>
  <si>
    <t>cnshirlys</t>
  </si>
  <si>
    <t>Shirly Salinas</t>
  </si>
  <si>
    <t>shirly.salinas</t>
  </si>
  <si>
    <t>cnsteffanycafino</t>
  </si>
  <si>
    <t>Steffany Cafino</t>
  </si>
  <si>
    <t>steffany.cafino</t>
  </si>
  <si>
    <t>cnsuzetteannn</t>
  </si>
  <si>
    <t>Suzette Nuttall</t>
  </si>
  <si>
    <t>suzette.nuttall</t>
  </si>
  <si>
    <t>cnunegeng</t>
  </si>
  <si>
    <t>Unegen Galon</t>
  </si>
  <si>
    <t>unegen.galon</t>
  </si>
  <si>
    <t>cnvaleriebe</t>
  </si>
  <si>
    <t>valerie.beard</t>
  </si>
  <si>
    <t>cnvanessaa</t>
  </si>
  <si>
    <t>Vanessa Adlaon</t>
  </si>
  <si>
    <t>RTA</t>
  </si>
  <si>
    <t>vanessa.adlaon</t>
  </si>
  <si>
    <t>cnyanceet</t>
  </si>
  <si>
    <t>Yancee Techo</t>
  </si>
  <si>
    <t>yancee.techo</t>
  </si>
  <si>
    <t>cnzaldyb</t>
  </si>
  <si>
    <t>Zaldy Balinas</t>
  </si>
  <si>
    <t>zaldy.balinas</t>
  </si>
  <si>
    <t>cnluisf</t>
  </si>
  <si>
    <t>Luis Alberto Franco</t>
  </si>
  <si>
    <t>Megan Gutierrez Guerrero</t>
  </si>
  <si>
    <t>COL</t>
  </si>
  <si>
    <t>luis.franco</t>
  </si>
  <si>
    <t>cnjuana</t>
  </si>
  <si>
    <t>Juan Pablo Arteaga</t>
  </si>
  <si>
    <t>juan.arteaga</t>
  </si>
  <si>
    <t>cnmegang</t>
  </si>
  <si>
    <t>megan.guerrero</t>
  </si>
  <si>
    <t>cnmariaam</t>
  </si>
  <si>
    <t>Maria Alexandria Marina</t>
  </si>
  <si>
    <t>maria.marina</t>
  </si>
  <si>
    <t>cnalinas</t>
  </si>
  <si>
    <t>Alina Serban</t>
  </si>
  <si>
    <t>alina.serban</t>
  </si>
  <si>
    <t>Bucharest</t>
  </si>
  <si>
    <t>cnviorelan</t>
  </si>
  <si>
    <t>Viorela Negrutiu</t>
  </si>
  <si>
    <t>viorela negrutiu</t>
  </si>
  <si>
    <t>cnhamzac</t>
  </si>
  <si>
    <t>hamza.cherkaoui</t>
  </si>
  <si>
    <t>cnredac</t>
  </si>
  <si>
    <t>reda.chababi</t>
  </si>
  <si>
    <t>cndanalm</t>
  </si>
  <si>
    <t>daniel.almeida</t>
  </si>
  <si>
    <t>cnandreeas</t>
  </si>
  <si>
    <t>andreea.savulescu</t>
  </si>
  <si>
    <t>cnjohnb</t>
  </si>
  <si>
    <t>jhon.borrero</t>
  </si>
  <si>
    <t>cnromanj</t>
  </si>
  <si>
    <t>roman.joaquin</t>
  </si>
  <si>
    <t>cnbogdanb</t>
  </si>
  <si>
    <t>Bogdan Baltaretu</t>
  </si>
  <si>
    <t>bogdan.baltaretu</t>
  </si>
  <si>
    <t>Stelian Savu</t>
  </si>
  <si>
    <t>stelian.savu</t>
  </si>
  <si>
    <t>Simona Droanca</t>
  </si>
  <si>
    <t>simona.droanca</t>
  </si>
  <si>
    <t>baby.morano</t>
  </si>
  <si>
    <t>Re Anthonyse Edroso</t>
  </si>
  <si>
    <t>re.edroso</t>
  </si>
  <si>
    <t>Daniela Obando Ocampo</t>
  </si>
  <si>
    <t>daniela.ocampo</t>
  </si>
  <si>
    <t>diana.sierra</t>
  </si>
  <si>
    <t>C&amp;D</t>
  </si>
  <si>
    <t>Shared</t>
  </si>
  <si>
    <t>APAC/EU</t>
  </si>
  <si>
    <t>AU</t>
  </si>
  <si>
    <t>Other Market</t>
  </si>
  <si>
    <t>United States</t>
  </si>
  <si>
    <t>Line</t>
  </si>
  <si>
    <t>cs</t>
  </si>
  <si>
    <t>CZ</t>
  </si>
  <si>
    <t>Australia</t>
  </si>
  <si>
    <t>ItWorks - US EN DT</t>
  </si>
  <si>
    <t>Distributor</t>
  </si>
  <si>
    <t>da</t>
  </si>
  <si>
    <t>Japan</t>
  </si>
  <si>
    <t>Loyal Customer</t>
  </si>
  <si>
    <t>Canada</t>
  </si>
  <si>
    <t>New Zealand</t>
  </si>
  <si>
    <t>ItWorks - US EN DT Autoship</t>
  </si>
  <si>
    <t>Mexico</t>
  </si>
  <si>
    <t>Spain</t>
  </si>
  <si>
    <t>no</t>
  </si>
  <si>
    <t>Sweden</t>
  </si>
  <si>
    <t>SE</t>
  </si>
  <si>
    <t>ItWorks - EN Supervisors</t>
  </si>
  <si>
    <t>pl</t>
  </si>
  <si>
    <t>PL</t>
  </si>
  <si>
    <t>Ireland</t>
  </si>
  <si>
    <t>IE</t>
  </si>
  <si>
    <t>ItWorks - Australia DT</t>
  </si>
  <si>
    <t>sk</t>
  </si>
  <si>
    <t>SK</t>
  </si>
  <si>
    <t>Germany</t>
  </si>
  <si>
    <t>ItWorks - New Zealand LC</t>
  </si>
  <si>
    <t>nl</t>
  </si>
  <si>
    <t>NL</t>
  </si>
  <si>
    <t>Philippines</t>
  </si>
  <si>
    <t>ItWorks - Australia LC</t>
  </si>
  <si>
    <t>ca</t>
  </si>
  <si>
    <t>United Kingdom</t>
  </si>
  <si>
    <t>ItWorks - New Zealand DT</t>
  </si>
  <si>
    <t>BE</t>
  </si>
  <si>
    <t>Switzerland</t>
  </si>
  <si>
    <t>CH</t>
  </si>
  <si>
    <t>France</t>
  </si>
  <si>
    <t>Belgium</t>
  </si>
  <si>
    <t>AT</t>
  </si>
  <si>
    <t>Netherlands</t>
  </si>
  <si>
    <t>ItWorks - US ES DT VIP</t>
  </si>
  <si>
    <t>Austria</t>
  </si>
  <si>
    <t>ItWorks - EN Top Leader Support</t>
  </si>
  <si>
    <t>Norway</t>
  </si>
  <si>
    <t>ItWorks - ES Top Leader Support</t>
  </si>
  <si>
    <t>Denmark</t>
  </si>
  <si>
    <t>ItWorks - EN CA Top Leader Support</t>
  </si>
  <si>
    <t>ItWorks - AU Top Leader Support</t>
  </si>
  <si>
    <t>Czechia</t>
  </si>
  <si>
    <t>ItWorks - Canada DT VIP</t>
  </si>
  <si>
    <t>IT</t>
  </si>
  <si>
    <t>Poland</t>
  </si>
  <si>
    <t>ItWorks - Spain</t>
  </si>
  <si>
    <t>Slovakia</t>
  </si>
  <si>
    <t>ItWorks - MX DT</t>
  </si>
  <si>
    <t>Italy</t>
  </si>
  <si>
    <t>ItWorks - MX LC</t>
  </si>
  <si>
    <t>ItWorks - MX DT VIP</t>
  </si>
  <si>
    <t>ItWorks - MX EN DT</t>
  </si>
  <si>
    <t>ItWorks - Spain EN DT</t>
  </si>
  <si>
    <t>ItWorks - MX EN LC</t>
  </si>
  <si>
    <t>ItWorks - Spain EN LC</t>
  </si>
  <si>
    <t>ItWorks - CA LC</t>
  </si>
  <si>
    <t>ItWorks - CA DT</t>
  </si>
  <si>
    <t>ItWorks - AU LC</t>
  </si>
  <si>
    <t>ItWorks - AU DT</t>
  </si>
  <si>
    <t>ItWorks - NZ LC</t>
  </si>
  <si>
    <t>ItWorks - NZ DT</t>
  </si>
  <si>
    <t>ITWorks - DE</t>
  </si>
  <si>
    <t>ItWorks - DK</t>
  </si>
  <si>
    <t>ItWorks - NO</t>
  </si>
  <si>
    <t>ItWorks - NO VIP</t>
  </si>
  <si>
    <t>Mourad Ghazouani</t>
  </si>
  <si>
    <t>ItWorks - DE</t>
  </si>
  <si>
    <t>Alexandru Vicol</t>
  </si>
  <si>
    <t>Maria Marina</t>
  </si>
  <si>
    <t>Loreto Jr Emactao</t>
  </si>
  <si>
    <t>Hanz Cristian Jungco</t>
  </si>
  <si>
    <t>Lorgil Zuniga</t>
  </si>
  <si>
    <t>cnalexandruv</t>
  </si>
  <si>
    <t>cnchristinec</t>
  </si>
  <si>
    <t>Christine Jean Consular</t>
  </si>
  <si>
    <t>cnchristya</t>
  </si>
  <si>
    <t>Christy Amolar</t>
  </si>
  <si>
    <t>cnhanzj</t>
  </si>
  <si>
    <t>cnvincep</t>
  </si>
  <si>
    <t>Vince Myko Palmaira</t>
  </si>
  <si>
    <t>cnlorgilz</t>
  </si>
  <si>
    <t>alexandru.vicol</t>
  </si>
  <si>
    <t>christine.consular</t>
  </si>
  <si>
    <t>christy.amolar</t>
  </si>
  <si>
    <t>hanz.jungco</t>
  </si>
  <si>
    <t>vince.palmaira</t>
  </si>
  <si>
    <t>lorgil.zuniga</t>
  </si>
  <si>
    <t>App Language</t>
  </si>
  <si>
    <t>SurveyID</t>
  </si>
  <si>
    <t>Agent ID</t>
  </si>
  <si>
    <t>Juan Caicedo</t>
  </si>
  <si>
    <t>George Tomic</t>
  </si>
  <si>
    <t>cngeorget</t>
  </si>
  <si>
    <t>cnfabricem</t>
  </si>
  <si>
    <t>Fabrice Mwolo</t>
  </si>
  <si>
    <t>cnjuanmc</t>
  </si>
  <si>
    <t>Juan Meza Caicedo</t>
  </si>
  <si>
    <t>UW</t>
  </si>
  <si>
    <t>george.tomic</t>
  </si>
  <si>
    <t>fabrice.mwolo</t>
  </si>
  <si>
    <t>juan.caicedo</t>
  </si>
  <si>
    <t>Week 22</t>
  </si>
  <si>
    <t>Week 23</t>
  </si>
  <si>
    <t>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</si>
</sst>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mmm\-yyyy"/>
    <numFmt numFmtId="166" formatCode="_(* #,##0_);_(* \(#,##0\);_(* &quot;-&quot;??_);_(@_)"/>
    <numFmt numFmtId="167" formatCode="mmmm\ \-\ yyyy"/>
    <numFmt numFmtId="168" formatCode="dd\ \-\ mmmm\ \-\ yyyy"/>
    <numFmt numFmtId="169" formatCode="mmm\ \-\ dd\ \-\ yyyy"/>
    <numFmt numFmtId="170" formatCode="[$-409]m/d/yy\ h:mm\ AM/PM;@"/>
    <numFmt numFmtId="171" formatCode="mmmm\ yyyy"/>
  </numFmts>
  <fonts count="25" x14ac:knownFonts="1">
    <font>
      <sz val="11"/>
      <color theme="1"/>
      <name val="Calibri"/>
      <family val="2"/>
      <scheme val="minor"/>
    </font>
    <font>
      <sz val="11"/>
      <color theme="1"/>
      <name val="Calibri"/>
      <family val="2"/>
      <scheme val="minor"/>
    </font>
    <font>
      <sz val="8"/>
      <color theme="1"/>
      <name val="Arial"/>
      <family val="2"/>
    </font>
    <font>
      <sz val="11"/>
      <color theme="0"/>
      <name val="Calibri"/>
      <family val="2"/>
      <scheme val="minor"/>
    </font>
    <font>
      <b/>
      <sz val="11"/>
      <color theme="1"/>
      <name val="Calibri"/>
      <family val="2"/>
      <scheme val="minor"/>
    </font>
    <font>
      <b/>
      <sz val="11"/>
      <color theme="0"/>
      <name val="Calibri"/>
      <family val="2"/>
      <scheme val="minor"/>
    </font>
    <font>
      <sz val="9"/>
      <color theme="0"/>
      <name val="Rockwell Light"/>
      <family val="1"/>
    </font>
    <font>
      <sz val="12"/>
      <color theme="1"/>
      <name val="Arial"/>
      <family val="2"/>
    </font>
    <font>
      <sz val="13"/>
      <color theme="0"/>
      <name val="Tahoma"/>
      <family val="2"/>
    </font>
    <font>
      <sz val="10"/>
      <color theme="1"/>
      <name val="Calibri Light"/>
      <family val="2"/>
      <scheme val="major"/>
    </font>
    <font>
      <b/>
      <sz val="9"/>
      <color theme="1"/>
      <name val="Calibri Light"/>
      <family val="2"/>
      <scheme val="major"/>
    </font>
    <font>
      <sz val="10"/>
      <color rgb="FFC00000"/>
      <name val="Calibri Light"/>
      <family val="2"/>
      <scheme val="major"/>
    </font>
    <font>
      <sz val="12"/>
      <color theme="1"/>
      <name val="Aptos"/>
      <family val="2"/>
    </font>
    <font>
      <sz val="16"/>
      <color theme="1"/>
      <name val="Aptos"/>
      <family val="2"/>
    </font>
    <font>
      <sz val="11"/>
      <color theme="1"/>
      <name val="Aptos Light"/>
      <family val="2"/>
    </font>
    <font>
      <b/>
      <sz val="11"/>
      <color theme="1"/>
      <name val="Aptos Light"/>
      <family val="2"/>
    </font>
    <font>
      <sz val="11"/>
      <color theme="7"/>
      <name val="Calibri"/>
      <family val="2"/>
      <scheme val="minor"/>
    </font>
    <font>
      <sz val="1"/>
      <color theme="9" tint="0.39997558519241921"/>
      <name val="Calibri"/>
      <family val="2"/>
      <scheme val="minor"/>
    </font>
    <font>
      <sz val="10"/>
      <color theme="1"/>
      <name val="Rockwell Light"/>
      <family val="1"/>
    </font>
    <font>
      <sz val="9"/>
      <color theme="1"/>
      <name val="Book Antiqua"/>
      <family val="1"/>
    </font>
    <font>
      <sz val="8"/>
      <color theme="1"/>
      <name val="Book Antiqua"/>
      <family val="1"/>
    </font>
    <font>
      <sz val="8"/>
      <color theme="1"/>
      <name val="Aptos Narrow"/>
      <family val="2"/>
    </font>
    <font>
      <sz val="9"/>
      <color theme="1"/>
      <name val="Aptos"/>
      <family val="2"/>
    </font>
    <font>
      <sz val="9"/>
      <color theme="1"/>
      <name val="Aptos Light"/>
      <family val="2"/>
    </font>
    <font>
      <sz val="24"/>
      <color theme="1"/>
      <name val="Calibri"/>
      <family val="2"/>
      <scheme val="minor"/>
    </font>
  </fonts>
  <fills count="23">
    <fill>
      <patternFill patternType="none"/>
    </fill>
    <fill>
      <patternFill patternType="gray125"/>
    </fill>
    <fill>
      <patternFill patternType="solid">
        <fgColor rgb="FF830E0B"/>
        <bgColor indexed="64"/>
      </patternFill>
    </fill>
    <fill>
      <patternFill patternType="solid">
        <fgColor rgb="FFF3F0D7"/>
        <bgColor indexed="64"/>
      </patternFill>
    </fill>
    <fill>
      <patternFill patternType="solid">
        <fgColor rgb="FFF2DDC1"/>
        <bgColor indexed="64"/>
      </patternFill>
    </fill>
    <fill>
      <patternFill patternType="solid">
        <fgColor rgb="FF435334"/>
        <bgColor indexed="64"/>
      </patternFill>
    </fill>
    <fill>
      <patternFill patternType="solid">
        <fgColor rgb="FFCEDEBD"/>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rgb="FF719192"/>
        <bgColor indexed="64"/>
      </patternFill>
    </fill>
    <fill>
      <patternFill patternType="solid">
        <fgColor rgb="FF435334"/>
        <bgColor rgb="FF43533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7">
    <border>
      <left/>
      <right/>
      <top/>
      <bottom/>
      <diagonal/>
    </border>
    <border>
      <left style="hair">
        <color theme="1"/>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s>
  <cellStyleXfs count="5">
    <xf numFmtId="0" fontId="0" fillId="0" borderId="0"/>
    <xf numFmtId="0" fontId="2" fillId="0" borderId="0"/>
    <xf numFmtId="0" fontId="1" fillId="0" borderId="0"/>
    <xf numFmtId="0" fontId="1" fillId="0" borderId="0"/>
    <xf numFmtId="9" fontId="1" fillId="0" borderId="0" applyFont="0" applyFill="0" applyBorder="0" applyAlignment="0" applyProtection="0"/>
  </cellStyleXfs>
  <cellXfs count="129">
    <xf numFmtId="0" fontId="0" fillId="0" borderId="0" xfId="0"/>
    <xf numFmtId="0" fontId="0" fillId="2" borderId="0" xfId="0" applyFill="1"/>
    <xf numFmtId="0" fontId="0" fillId="5" borderId="0" xfId="0" applyFill="1"/>
    <xf numFmtId="0" fontId="0" fillId="6" borderId="1" xfId="0" applyFill="1" applyBorder="1" applyAlignment="1">
      <alignment horizontal="center" vertical="center"/>
    </xf>
    <xf numFmtId="165" fontId="0" fillId="6" borderId="1" xfId="0" applyNumberFormat="1" applyFill="1" applyBorder="1" applyAlignment="1">
      <alignment horizontal="center" vertical="center"/>
    </xf>
    <xf numFmtId="0" fontId="0" fillId="5" borderId="0" xfId="0" applyFill="1" applyAlignment="1">
      <alignment horizontal="center" vertical="center"/>
    </xf>
    <xf numFmtId="0" fontId="3" fillId="5" borderId="0" xfId="0" applyFont="1" applyFill="1" applyAlignment="1">
      <alignment horizontal="center" vertical="center"/>
    </xf>
    <xf numFmtId="0" fontId="0" fillId="0" borderId="0" xfId="0" applyAlignment="1">
      <alignment horizontal="center"/>
    </xf>
    <xf numFmtId="0" fontId="0" fillId="6" borderId="0" xfId="0" applyFill="1" applyAlignment="1">
      <alignment horizontal="right"/>
    </xf>
    <xf numFmtId="0" fontId="0" fillId="0" borderId="0" xfId="0" applyAlignment="1">
      <alignment horizontal="right"/>
    </xf>
    <xf numFmtId="0" fontId="4" fillId="5" borderId="0" xfId="0" applyFont="1" applyFill="1" applyAlignment="1">
      <alignment horizontal="right"/>
    </xf>
    <xf numFmtId="0" fontId="4" fillId="0" borderId="0" xfId="0" applyFont="1" applyAlignment="1">
      <alignment horizontal="right"/>
    </xf>
    <xf numFmtId="14" fontId="3" fillId="0" borderId="0" xfId="0" applyNumberFormat="1" applyFont="1"/>
    <xf numFmtId="9" fontId="3" fillId="5" borderId="0" xfId="0" applyNumberFormat="1" applyFont="1" applyFill="1" applyAlignment="1">
      <alignment horizontal="right" vertical="center"/>
    </xf>
    <xf numFmtId="166" fontId="3" fillId="5" borderId="0" xfId="0" applyNumberFormat="1" applyFont="1" applyFill="1" applyAlignment="1">
      <alignment horizontal="right" vertical="center"/>
    </xf>
    <xf numFmtId="9" fontId="0" fillId="0" borderId="0" xfId="0" applyNumberFormat="1"/>
    <xf numFmtId="0" fontId="5" fillId="0" borderId="0" xfId="0" applyFont="1" applyAlignment="1">
      <alignment horizontal="right"/>
    </xf>
    <xf numFmtId="0" fontId="7" fillId="8" borderId="3" xfId="0" applyFont="1" applyFill="1" applyBorder="1" applyAlignment="1">
      <alignment horizontal="right"/>
    </xf>
    <xf numFmtId="0" fontId="7" fillId="7" borderId="3" xfId="0" applyFont="1" applyFill="1" applyBorder="1" applyAlignment="1">
      <alignment horizontal="center"/>
    </xf>
    <xf numFmtId="164" fontId="7" fillId="7" borderId="3" xfId="0" applyNumberFormat="1" applyFont="1" applyFill="1" applyBorder="1" applyAlignment="1">
      <alignment horizontal="center"/>
    </xf>
    <xf numFmtId="0" fontId="8" fillId="9" borderId="3" xfId="0" applyFont="1" applyFill="1" applyBorder="1" applyAlignment="1">
      <alignment horizontal="center" vertical="center"/>
    </xf>
    <xf numFmtId="0" fontId="0" fillId="10" borderId="0" xfId="0" applyFill="1"/>
    <xf numFmtId="0" fontId="9" fillId="0" borderId="0" xfId="0" applyFont="1" applyAlignment="1">
      <alignment horizontal="center"/>
    </xf>
    <xf numFmtId="165" fontId="9" fillId="6" borderId="1" xfId="0" applyNumberFormat="1" applyFont="1" applyFill="1" applyBorder="1" applyAlignment="1">
      <alignment horizontal="center" vertical="center"/>
    </xf>
    <xf numFmtId="0" fontId="8" fillId="9" borderId="3" xfId="0" applyFont="1" applyFill="1" applyBorder="1" applyAlignment="1">
      <alignment horizontal="center" vertical="center" wrapText="1"/>
    </xf>
    <xf numFmtId="2" fontId="3" fillId="0" borderId="0" xfId="0" applyNumberFormat="1" applyFont="1"/>
    <xf numFmtId="9" fontId="3" fillId="0" borderId="0" xfId="0" applyNumberFormat="1" applyFont="1"/>
    <xf numFmtId="0" fontId="10" fillId="6" borderId="0" xfId="0" applyFont="1" applyFill="1" applyAlignment="1">
      <alignment horizontal="right"/>
    </xf>
    <xf numFmtId="0" fontId="10" fillId="0" borderId="0" xfId="0" applyFont="1" applyAlignment="1">
      <alignment horizontal="right"/>
    </xf>
    <xf numFmtId="0" fontId="7" fillId="4" borderId="3" xfId="0" applyFont="1" applyFill="1" applyBorder="1" applyAlignment="1" applyProtection="1">
      <alignment horizontal="center"/>
      <protection locked="0"/>
    </xf>
    <xf numFmtId="1" fontId="7" fillId="7" borderId="3" xfId="0" applyNumberFormat="1" applyFont="1" applyFill="1" applyBorder="1" applyAlignment="1">
      <alignment horizontal="center"/>
    </xf>
    <xf numFmtId="0" fontId="11" fillId="6" borderId="1" xfId="0" applyFont="1" applyFill="1" applyBorder="1" applyAlignment="1" applyProtection="1">
      <alignment horizontal="center" vertical="center"/>
      <protection locked="0"/>
    </xf>
    <xf numFmtId="0" fontId="7" fillId="3" borderId="3" xfId="0" applyFont="1" applyFill="1" applyBorder="1" applyAlignment="1" applyProtection="1">
      <alignment horizontal="center"/>
      <protection locked="0"/>
    </xf>
    <xf numFmtId="9" fontId="6" fillId="11" borderId="0" xfId="0" applyNumberFormat="1" applyFont="1" applyFill="1" applyAlignment="1">
      <alignment horizontal="center" vertical="center"/>
    </xf>
    <xf numFmtId="166" fontId="6" fillId="11" borderId="0" xfId="0" applyNumberFormat="1" applyFont="1" applyFill="1" applyAlignment="1">
      <alignment horizontal="center" vertical="center"/>
    </xf>
    <xf numFmtId="0" fontId="5" fillId="11" borderId="0" xfId="0" applyFont="1" applyFill="1" applyAlignment="1">
      <alignment horizontal="center" vertical="center"/>
    </xf>
    <xf numFmtId="0" fontId="0" fillId="5" borderId="2" xfId="0" applyFill="1" applyBorder="1" applyAlignment="1">
      <alignment horizontal="center" vertical="center"/>
    </xf>
    <xf numFmtId="0" fontId="4" fillId="5" borderId="3" xfId="0" applyFont="1" applyFill="1" applyBorder="1" applyAlignment="1">
      <alignment horizontal="right"/>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12" borderId="0" xfId="0" applyFill="1"/>
    <xf numFmtId="0" fontId="0" fillId="12" borderId="6" xfId="0" applyFill="1" applyBorder="1"/>
    <xf numFmtId="0" fontId="0" fillId="12" borderId="5" xfId="0" applyFill="1" applyBorder="1"/>
    <xf numFmtId="0" fontId="0" fillId="0" borderId="0" xfId="0" applyAlignment="1">
      <alignment wrapText="1"/>
    </xf>
    <xf numFmtId="0" fontId="14" fillId="14" borderId="3" xfId="0" applyFont="1" applyFill="1" applyBorder="1" applyAlignment="1">
      <alignment horizontal="right"/>
    </xf>
    <xf numFmtId="167" fontId="3" fillId="0" borderId="0" xfId="0" applyNumberFormat="1" applyFont="1"/>
    <xf numFmtId="167" fontId="0" fillId="0" borderId="0" xfId="0" applyNumberFormat="1"/>
    <xf numFmtId="2" fontId="15" fillId="13" borderId="3" xfId="0" applyNumberFormat="1" applyFont="1" applyFill="1" applyBorder="1" applyAlignment="1">
      <alignment horizontal="center" vertical="center"/>
    </xf>
    <xf numFmtId="0" fontId="15" fillId="14" borderId="3" xfId="0" applyFont="1" applyFill="1" applyBorder="1" applyAlignment="1">
      <alignment horizontal="right"/>
    </xf>
    <xf numFmtId="0" fontId="16" fillId="12" borderId="0" xfId="0" applyFont="1" applyFill="1"/>
    <xf numFmtId="168" fontId="16" fillId="17" borderId="3" xfId="0" applyNumberFormat="1" applyFont="1" applyFill="1" applyBorder="1" applyAlignment="1">
      <alignment horizontal="center" vertical="center"/>
    </xf>
    <xf numFmtId="167" fontId="16" fillId="17" borderId="3" xfId="0" applyNumberFormat="1" applyFont="1" applyFill="1" applyBorder="1" applyAlignment="1">
      <alignment horizontal="center"/>
    </xf>
    <xf numFmtId="0" fontId="0" fillId="9" borderId="0" xfId="0" applyFill="1"/>
    <xf numFmtId="0" fontId="0" fillId="9" borderId="0" xfId="0" applyFill="1" applyAlignment="1">
      <alignment horizontal="left" vertical="top"/>
    </xf>
    <xf numFmtId="0" fontId="0" fillId="5" borderId="0" xfId="0" applyFill="1" applyAlignment="1">
      <alignment horizontal="left" vertical="top"/>
    </xf>
    <xf numFmtId="2" fontId="3" fillId="5" borderId="0" xfId="0" applyNumberFormat="1" applyFont="1" applyFill="1" applyAlignment="1">
      <alignment horizontal="left" vertical="top"/>
    </xf>
    <xf numFmtId="1" fontId="0" fillId="0" borderId="0" xfId="0" applyNumberFormat="1" applyAlignment="1">
      <alignment horizontal="left" vertical="top"/>
    </xf>
    <xf numFmtId="1" fontId="3" fillId="5" borderId="0" xfId="0" applyNumberFormat="1" applyFont="1" applyFill="1" applyAlignment="1">
      <alignment horizontal="left" vertical="top"/>
    </xf>
    <xf numFmtId="9" fontId="0" fillId="0" borderId="0" xfId="0" applyNumberFormat="1" applyAlignment="1">
      <alignment horizontal="left" vertical="top"/>
    </xf>
    <xf numFmtId="9" fontId="3" fillId="5" borderId="0" xfId="0" applyNumberFormat="1" applyFont="1" applyFill="1" applyAlignment="1">
      <alignment horizontal="left" vertical="top"/>
    </xf>
    <xf numFmtId="0" fontId="0" fillId="12" borderId="5" xfId="0" applyFill="1" applyBorder="1" applyAlignment="1">
      <alignment horizontal="center"/>
    </xf>
    <xf numFmtId="0" fontId="0" fillId="12" borderId="0" xfId="0" applyFill="1" applyAlignment="1">
      <alignment horizontal="center"/>
    </xf>
    <xf numFmtId="0" fontId="16" fillId="17" borderId="3" xfId="0" applyFont="1" applyFill="1" applyBorder="1" applyAlignment="1">
      <alignment horizontal="center"/>
    </xf>
    <xf numFmtId="14" fontId="0" fillId="0" borderId="0" xfId="0" applyNumberFormat="1"/>
    <xf numFmtId="14" fontId="3" fillId="5" borderId="0" xfId="0" applyNumberFormat="1" applyFont="1" applyFill="1" applyAlignment="1">
      <alignment horizontal="center" vertical="center"/>
    </xf>
    <xf numFmtId="169" fontId="0" fillId="6" borderId="1" xfId="0" applyNumberFormat="1" applyFill="1" applyBorder="1" applyAlignment="1">
      <alignment horizontal="center" vertical="center"/>
    </xf>
    <xf numFmtId="0" fontId="17" fillId="12" borderId="0" xfId="0" applyFont="1" applyFill="1" applyAlignment="1">
      <alignment horizontal="center" vertical="center"/>
    </xf>
    <xf numFmtId="9" fontId="0" fillId="12" borderId="0" xfId="4" applyFont="1" applyFill="1"/>
    <xf numFmtId="0" fontId="0" fillId="5" borderId="5" xfId="0" applyFill="1" applyBorder="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170" fontId="0" fillId="0" borderId="0" xfId="0" applyNumberFormat="1" applyAlignment="1">
      <alignment horizontal="right" vertical="center"/>
    </xf>
    <xf numFmtId="9" fontId="18" fillId="0" borderId="0" xfId="0" applyNumberFormat="1" applyFont="1" applyAlignment="1">
      <alignment horizontal="center" vertical="center"/>
    </xf>
    <xf numFmtId="166" fontId="18" fillId="22" borderId="0" xfId="0" applyNumberFormat="1" applyFont="1" applyFill="1" applyAlignment="1">
      <alignment horizontal="center" vertical="center"/>
    </xf>
    <xf numFmtId="0" fontId="19" fillId="8" borderId="0" xfId="0" applyFont="1" applyFill="1" applyAlignment="1">
      <alignment horizontal="right"/>
    </xf>
    <xf numFmtId="9" fontId="18" fillId="0" borderId="0" xfId="0" applyNumberFormat="1" applyFont="1"/>
    <xf numFmtId="166" fontId="18" fillId="0" borderId="0" xfId="0" applyNumberFormat="1" applyFont="1"/>
    <xf numFmtId="0" fontId="20" fillId="7" borderId="0" xfId="0" applyFont="1" applyFill="1" applyAlignment="1">
      <alignment horizontal="right" vertical="center"/>
    </xf>
    <xf numFmtId="0" fontId="19" fillId="7" borderId="0" xfId="0" applyFont="1" applyFill="1" applyAlignment="1">
      <alignment horizontal="center" vertical="center"/>
    </xf>
    <xf numFmtId="0" fontId="20" fillId="7" borderId="0" xfId="0" applyFont="1" applyFill="1" applyAlignment="1">
      <alignment horizontal="center" vertical="center"/>
    </xf>
    <xf numFmtId="0" fontId="19" fillId="7" borderId="0" xfId="0" applyFont="1" applyFill="1" applyAlignment="1">
      <alignment horizontal="center"/>
    </xf>
    <xf numFmtId="0" fontId="21" fillId="13" borderId="0" xfId="0" applyFont="1" applyFill="1" applyAlignment="1">
      <alignment horizontal="right" vertical="center"/>
    </xf>
    <xf numFmtId="0" fontId="21" fillId="13" borderId="0" xfId="0" applyFont="1" applyFill="1" applyAlignment="1">
      <alignment horizontal="left" vertical="center"/>
    </xf>
    <xf numFmtId="170" fontId="21" fillId="13" borderId="0" xfId="0" applyNumberFormat="1" applyFont="1" applyFill="1" applyAlignment="1">
      <alignment horizontal="right" vertical="center"/>
    </xf>
    <xf numFmtId="0" fontId="21" fillId="13" borderId="0" xfId="0" applyFont="1" applyFill="1" applyAlignment="1">
      <alignment horizontal="center" vertical="center"/>
    </xf>
    <xf numFmtId="14" fontId="21" fillId="19" borderId="0" xfId="0" applyNumberFormat="1" applyFont="1" applyFill="1" applyAlignment="1">
      <alignment horizontal="right" vertical="center"/>
    </xf>
    <xf numFmtId="171" fontId="21" fillId="19" borderId="0" xfId="0" applyNumberFormat="1" applyFont="1" applyFill="1" applyAlignment="1">
      <alignment horizontal="center" vertical="center"/>
    </xf>
    <xf numFmtId="0" fontId="21" fillId="19" borderId="0" xfId="0" applyFont="1" applyFill="1" applyAlignment="1">
      <alignment horizontal="center" vertical="center"/>
    </xf>
    <xf numFmtId="0" fontId="21" fillId="19" borderId="0" xfId="0" applyFont="1" applyFill="1" applyAlignment="1">
      <alignment horizontal="left" vertical="center"/>
    </xf>
    <xf numFmtId="0" fontId="21" fillId="7" borderId="0" xfId="0" applyFont="1" applyFill="1" applyAlignment="1">
      <alignment horizontal="right" vertical="center"/>
    </xf>
    <xf numFmtId="0" fontId="21" fillId="7" borderId="0" xfId="0" applyFont="1" applyFill="1" applyAlignment="1">
      <alignment horizontal="center" vertical="center"/>
    </xf>
    <xf numFmtId="0" fontId="21" fillId="20" borderId="0" xfId="0" applyFont="1" applyFill="1" applyAlignment="1">
      <alignment horizontal="right" vertical="center"/>
    </xf>
    <xf numFmtId="10" fontId="21" fillId="20" borderId="0" xfId="0" applyNumberFormat="1" applyFont="1" applyFill="1" applyAlignment="1">
      <alignment horizontal="right" vertical="center"/>
    </xf>
    <xf numFmtId="0" fontId="21" fillId="20" borderId="0" xfId="0" applyFont="1" applyFill="1" applyAlignment="1">
      <alignment horizontal="center" vertical="center"/>
    </xf>
    <xf numFmtId="0" fontId="21" fillId="20" borderId="0" xfId="0" applyFont="1" applyFill="1" applyAlignment="1">
      <alignment horizontal="left" vertical="center"/>
    </xf>
    <xf numFmtId="0" fontId="22" fillId="18" borderId="0" xfId="0" applyFont="1" applyFill="1" applyAlignment="1">
      <alignment horizontal="right" vertical="center" wrapText="1"/>
    </xf>
    <xf numFmtId="0" fontId="23" fillId="18" borderId="0" xfId="0" applyFont="1" applyFill="1" applyAlignment="1">
      <alignment horizontal="left" vertical="center" wrapText="1"/>
    </xf>
    <xf numFmtId="170" fontId="23" fillId="18" borderId="0" xfId="0" applyNumberFormat="1" applyFont="1" applyFill="1" applyAlignment="1">
      <alignment horizontal="right" vertical="center" wrapText="1"/>
    </xf>
    <xf numFmtId="0" fontId="23" fillId="18" borderId="0" xfId="0" applyFont="1" applyFill="1" applyAlignment="1">
      <alignment horizontal="right" vertical="center" wrapText="1"/>
    </xf>
    <xf numFmtId="0" fontId="23" fillId="18" borderId="0" xfId="0" applyFont="1" applyFill="1" applyAlignment="1">
      <alignment horizontal="center" vertical="center" wrapText="1"/>
    </xf>
    <xf numFmtId="0" fontId="23" fillId="15" borderId="0" xfId="0" applyFont="1" applyFill="1" applyAlignment="1">
      <alignment horizontal="right" vertical="center" wrapText="1"/>
    </xf>
    <xf numFmtId="0" fontId="23" fillId="15" borderId="0" xfId="0" applyFont="1" applyFill="1" applyAlignment="1">
      <alignment horizontal="center" vertical="center" wrapText="1"/>
    </xf>
    <xf numFmtId="0" fontId="23" fillId="15" borderId="0" xfId="0" applyFont="1" applyFill="1" applyAlignment="1">
      <alignment horizontal="left" vertical="center" wrapText="1"/>
    </xf>
    <xf numFmtId="0" fontId="23" fillId="12" borderId="0" xfId="0" applyFont="1" applyFill="1" applyAlignment="1">
      <alignment horizontal="center" vertical="center" wrapText="1"/>
    </xf>
    <xf numFmtId="0" fontId="23" fillId="21" borderId="0" xfId="0" applyFont="1" applyFill="1" applyAlignment="1">
      <alignment horizontal="center" vertical="center" wrapText="1"/>
    </xf>
    <xf numFmtId="0" fontId="23" fillId="21" borderId="0" xfId="0" applyFont="1" applyFill="1" applyAlignment="1">
      <alignment horizontal="right" vertical="center" wrapText="1"/>
    </xf>
    <xf numFmtId="0" fontId="23" fillId="21" borderId="0" xfId="0" applyFont="1" applyFill="1" applyAlignment="1">
      <alignment horizontal="left" vertical="center" wrapText="1"/>
    </xf>
    <xf numFmtId="9" fontId="18" fillId="0" borderId="0" xfId="0" applyNumberFormat="1" applyFont="1" applyAlignment="1">
      <alignment horizontal="center" vertical="center" wrapText="1"/>
    </xf>
    <xf numFmtId="0" fontId="18" fillId="8" borderId="0" xfId="0" applyFont="1" applyFill="1" applyAlignment="1">
      <alignment horizontal="left"/>
    </xf>
    <xf numFmtId="10" fontId="0" fillId="0" borderId="0" xfId="0" applyNumberFormat="1" applyAlignment="1">
      <alignment horizontal="left" vertical="top"/>
    </xf>
    <xf numFmtId="10" fontId="3" fillId="5" borderId="0" xfId="0" applyNumberFormat="1" applyFont="1" applyFill="1" applyAlignment="1">
      <alignment horizontal="left" vertical="top"/>
    </xf>
    <xf numFmtId="167" fontId="13" fillId="12" borderId="3" xfId="0" applyNumberFormat="1" applyFont="1" applyFill="1" applyBorder="1" applyAlignment="1">
      <alignment horizontal="center" vertical="center" wrapText="1"/>
    </xf>
    <xf numFmtId="0" fontId="12" fillId="7" borderId="3" xfId="0" applyFont="1" applyFill="1" applyBorder="1" applyAlignment="1">
      <alignment horizontal="center"/>
    </xf>
    <xf numFmtId="168" fontId="13" fillId="12" borderId="3" xfId="0" applyNumberFormat="1" applyFont="1" applyFill="1" applyBorder="1" applyAlignment="1">
      <alignment horizontal="center" vertical="center" wrapText="1"/>
    </xf>
    <xf numFmtId="0" fontId="12" fillId="16" borderId="3" xfId="0" applyFont="1" applyFill="1" applyBorder="1" applyAlignment="1">
      <alignment horizontal="center"/>
    </xf>
    <xf numFmtId="168" fontId="13" fillId="15" borderId="3" xfId="0" applyNumberFormat="1" applyFont="1" applyFill="1" applyBorder="1" applyAlignment="1">
      <alignment horizontal="center" vertical="center" wrapText="1"/>
    </xf>
    <xf numFmtId="0" fontId="0" fillId="0" borderId="0" xfId="0"/>
    <xf numFmtId="0" fontId="21" fillId="13" borderId="0" xfId="0" applyNumberFormat="1" applyFont="1" applyFill="1" applyAlignment="1">
      <alignment horizontal="left" vertical="center"/>
    </xf>
    <xf numFmtId="0" fontId="21" fillId="20" borderId="0" xfId="0" applyNumberFormat="1" applyFont="1" applyFill="1" applyAlignment="1">
      <alignment horizontal="right" vertical="center"/>
    </xf>
    <xf numFmtId="0" fontId="21" fillId="20" borderId="0" xfId="0" applyNumberFormat="1" applyFont="1" applyFill="1" applyAlignment="1">
      <alignment horizontal="center" vertical="center"/>
    </xf>
    <xf numFmtId="0" fontId="21" fillId="20" borderId="0" xfId="0" applyNumberFormat="1" applyFont="1" applyFill="1" applyAlignment="1">
      <alignment horizontal="left" vertical="center"/>
    </xf>
    <xf numFmtId="0" fontId="0" fillId="0" borderId="4" xfId="0" applyBorder="1"/>
    <xf numFmtId="0" fontId="0" fillId="0" borderId="5" xfId="0" applyBorder="1"/>
    <xf numFmtId="0" fontId="0" fillId="0" borderId="2" xfId="0" applyBorder="1"/>
    <xf numFmtId="166" fontId="18" fillId="0" borderId="0" xfId="0" applyNumberFormat="1" applyFont="1" applyAlignment="1"/>
    <xf numFmtId="0" fontId="18" fillId="8" borderId="0" xfId="0" applyNumberFormat="1" applyFont="1" applyFill="1" applyAlignment="1">
      <alignment horizontal="left"/>
    </xf>
    <xf numFmtId="166" fontId="18" fillId="22" borderId="0" xfId="0" applyNumberFormat="1" applyFont="1" applyFill="1" applyAlignment="1"/>
    <xf numFmtId="0" fontId="24" fillId="0" borderId="0" xfId="0" applyFont="1" applyAlignment="1">
      <alignment horizontal="right" vertical="center"/>
    </xf>
  </cellXfs>
  <cellStyles count="5">
    <cellStyle name="Normal" xfId="0" builtinId="0"/>
    <cellStyle name="Normal 2 5" xfId="1" xr:uid="{0FDB7E37-5CAE-4B90-A0A1-1153F731123B}"/>
    <cellStyle name="Normal 7" xfId="3" xr:uid="{6DE8AD32-51EB-4BBA-978D-0A2A6CB57EA0}"/>
    <cellStyle name="Normal 7 4" xfId="2" xr:uid="{5CECFE02-C869-4669-B3D1-A0D05F8E1324}"/>
    <cellStyle name="Percent" xfId="4" builtinId="5"/>
  </cellStyles>
  <dxfs count="1544">
    <dxf>
      <font>
        <sz val="10"/>
      </font>
    </dxf>
    <dxf>
      <font>
        <name val="Rockwell Light"/>
        <family val="1"/>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sz val="10"/>
      </font>
    </dxf>
    <dxf>
      <font>
        <name val="Rockwell Light"/>
        <family val="1"/>
        <scheme val="none"/>
      </font>
    </dxf>
    <dxf>
      <font>
        <name val="Rockwell Light"/>
        <family val="1"/>
        <scheme val="none"/>
      </font>
    </dxf>
    <dxf>
      <font>
        <name val="Rockwell Light"/>
        <family val="1"/>
        <scheme val="none"/>
      </font>
    </dxf>
    <dxf>
      <font>
        <name val="Rockwell Light"/>
        <family val="1"/>
        <scheme val="none"/>
      </font>
    </dxf>
    <dxf>
      <font>
        <name val="Rockwell Light"/>
        <family val="1"/>
        <scheme val="none"/>
      </font>
    </dxf>
    <dxf>
      <font>
        <name val="Rockwell Light"/>
        <family val="1"/>
        <scheme val="none"/>
      </font>
    </dxf>
    <dxf>
      <fill>
        <patternFill patternType="solid">
          <bgColor theme="9" tint="0.59999389629810485"/>
        </patternFill>
      </fill>
    </dxf>
    <dxf>
      <alignment horizontal="right"/>
    </dxf>
    <dxf>
      <font>
        <name val="Book Antiqua"/>
        <family val="1"/>
      </font>
    </dxf>
    <dxf>
      <numFmt numFmtId="2" formatCode="0.00"/>
    </dxf>
    <dxf>
      <numFmt numFmtId="13" formatCode="0%"/>
    </dxf>
    <dxf>
      <numFmt numFmtId="19" formatCode="m/d/yyyy"/>
    </dxf>
    <dxf>
      <font>
        <strike val="0"/>
        <outline val="0"/>
        <shadow val="0"/>
        <u val="none"/>
        <vertAlign val="baseline"/>
        <sz val="8"/>
        <color theme="1"/>
        <name val="Aptos Narrow"/>
        <family val="2"/>
        <scheme val="none"/>
      </font>
      <numFmt numFmtId="170" formatCode="[$-409]m/d/yy\ h:mm\ AM/PM;@"/>
      <fill>
        <patternFill patternType="solid">
          <fgColor indexed="64"/>
          <bgColor theme="0" tint="-4.9989318521683403E-2"/>
        </patternFill>
      </fill>
      <alignment horizontal="right" vertical="center" textRotation="0" wrapText="0" indent="0" justifyLastLine="0" shrinkToFit="0" readingOrder="0"/>
    </dxf>
    <dxf>
      <border>
        <bottom style="thin">
          <color indexed="64"/>
        </bottom>
      </border>
    </dxf>
    <dxf>
      <border diagonalUp="0" diagonalDown="0">
        <left/>
        <right/>
        <top/>
        <bottom/>
        <vertical/>
        <horizontal/>
      </border>
    </dxf>
    <dxf>
      <font>
        <strike val="0"/>
        <outline val="0"/>
        <shadow val="0"/>
        <u val="none"/>
        <vertAlign val="baseline"/>
        <sz val="8"/>
        <color theme="1"/>
        <name val="Aptos Narrow"/>
        <family val="2"/>
        <scheme val="none"/>
      </font>
      <numFmt numFmtId="14" formatCode="0.00%"/>
      <fill>
        <patternFill patternType="solid">
          <fgColor indexed="64"/>
          <bgColor theme="5" tint="0.7999816888943144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numFmt numFmtId="14" formatCode="0.00%"/>
      <fill>
        <patternFill patternType="solid">
          <fgColor indexed="64"/>
          <bgColor theme="5" tint="0.7999816888943144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numFmt numFmtId="0" formatCode="General"/>
      <fill>
        <patternFill patternType="solid">
          <fgColor indexed="64"/>
          <bgColor theme="5" tint="0.79998168889431442"/>
        </patternFill>
      </fill>
      <alignment horizontal="lef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5" tint="0.7999816888943144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numFmt numFmtId="0" formatCode="General"/>
      <fill>
        <patternFill patternType="solid">
          <fgColor indexed="64"/>
          <bgColor theme="5" tint="0.79998168889431442"/>
        </patternFill>
      </fill>
      <alignment horizontal="left" vertical="center" textRotation="0" wrapText="0" indent="0" justifyLastLine="0" shrinkToFit="0" readingOrder="0"/>
    </dxf>
    <dxf>
      <font>
        <strike val="0"/>
        <outline val="0"/>
        <shadow val="0"/>
        <u val="none"/>
        <vertAlign val="baseline"/>
        <sz val="8"/>
        <color theme="1"/>
        <name val="Aptos Narrow"/>
        <family val="2"/>
        <scheme val="none"/>
      </font>
      <numFmt numFmtId="0" formatCode="General"/>
      <fill>
        <patternFill patternType="solid">
          <fgColor indexed="64"/>
          <bgColor theme="5"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numFmt numFmtId="0" formatCode="General"/>
      <fill>
        <patternFill patternType="solid">
          <fgColor indexed="64"/>
          <bgColor theme="5" tint="0.7999816888943144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5"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9"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9"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9"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9" tint="0.7999816888943144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7" tint="0.79998168889431442"/>
        </patternFill>
      </fill>
      <alignment horizontal="lef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7"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numFmt numFmtId="171" formatCode="mmmm\ yyyy"/>
      <fill>
        <patternFill patternType="solid">
          <fgColor indexed="64"/>
          <bgColor theme="7" tint="0.7999816888943144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numFmt numFmtId="19" formatCode="m/d/yyyy"/>
      <fill>
        <patternFill patternType="solid">
          <fgColor indexed="64"/>
          <bgColor theme="7" tint="0.7999816888943144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0" tint="-4.9989318521683403E-2"/>
        </patternFill>
      </fill>
      <alignment horizontal="lef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0" tint="-4.9989318521683403E-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numFmt numFmtId="0" formatCode="General"/>
      <fill>
        <patternFill patternType="solid">
          <fgColor indexed="64"/>
          <bgColor theme="0" tint="-4.9989318521683403E-2"/>
        </patternFill>
      </fill>
      <alignment horizontal="lef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0" tint="-4.9989318521683403E-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0" tint="-4.9989318521683403E-2"/>
        </patternFill>
      </fill>
      <alignment horizontal="lef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0" tint="-4.9989318521683403E-2"/>
        </patternFill>
      </fill>
      <alignment horizontal="left" vertical="center" textRotation="0" wrapText="0" indent="0" justifyLastLine="0" shrinkToFit="0" readingOrder="0"/>
    </dxf>
    <dxf>
      <font>
        <strike val="0"/>
        <outline val="0"/>
        <shadow val="0"/>
        <u val="none"/>
        <vertAlign val="baseline"/>
        <sz val="8"/>
        <color theme="1"/>
        <name val="Aptos Narrow"/>
        <family val="2"/>
        <scheme val="none"/>
      </font>
      <fill>
        <patternFill patternType="solid">
          <fgColor indexed="64"/>
          <bgColor theme="0" tint="-4.9989318521683403E-2"/>
        </patternFill>
      </fill>
      <alignment horizontal="right" vertical="center" textRotation="0" wrapText="0" indent="0" justifyLastLine="0" shrinkToFit="0" readingOrder="0"/>
    </dxf>
    <dxf>
      <font>
        <strike val="0"/>
        <outline val="0"/>
        <shadow val="0"/>
        <u val="none"/>
        <vertAlign val="baseline"/>
        <sz val="8"/>
        <color theme="1"/>
        <name val="Aptos Narrow"/>
        <family val="2"/>
        <scheme val="none"/>
      </font>
      <alignment vertical="center" textRotation="0" wrapText="0" indent="0" justifyLastLine="0" shrinkToFit="0" readingOrder="0"/>
    </dxf>
    <dxf>
      <font>
        <strike val="0"/>
        <outline val="0"/>
        <shadow val="0"/>
        <u val="none"/>
        <vertAlign val="baseline"/>
        <sz val="9"/>
        <color theme="1"/>
        <name val="Calibri"/>
        <family val="2"/>
        <scheme val="minor"/>
      </font>
      <alignment vertical="center" textRotation="0" wrapText="1" indent="0" justifyLastLine="0" shrinkToFit="0" readingOrder="0"/>
    </dxf>
    <dxf>
      <fill>
        <patternFill patternType="solid">
          <bgColor theme="9" tint="-0.499984740745262"/>
        </patternFill>
      </fill>
    </dxf>
    <dxf>
      <fill>
        <patternFill patternType="solid">
          <bgColor theme="9" tint="-0.499984740745262"/>
        </patternFill>
      </fill>
    </dxf>
    <dxf>
      <numFmt numFmtId="13" formatCode="0%"/>
    </dxf>
    <dxf>
      <numFmt numFmtId="1" formatCode="0"/>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alignment vertical="top"/>
    </dxf>
    <dxf>
      <alignment horizontal="left"/>
    </dxf>
    <dxf>
      <fill>
        <patternFill patternType="solid">
          <bgColor theme="9" tint="-0.499984740745262"/>
        </patternFill>
      </fill>
    </dxf>
    <dxf>
      <alignment horizontal="right"/>
    </dxf>
    <dxf>
      <font>
        <color theme="0"/>
      </font>
      <fill>
        <patternFill patternType="solid">
          <fgColor indexed="64"/>
          <bgColor rgb="FF435334"/>
        </patternFill>
      </fill>
      <alignment vertical="center"/>
    </dxf>
    <dxf>
      <fill>
        <patternFill patternType="solid">
          <bgColor rgb="FF435334"/>
        </patternFill>
      </fill>
    </dxf>
    <dxf>
      <fill>
        <patternFill patternType="solid">
          <bgColor rgb="FF435334"/>
        </patternFill>
      </fill>
    </dxf>
    <dxf>
      <font>
        <color theme="0"/>
      </font>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horizontal="center"/>
    </dxf>
    <dxf>
      <alignment horizontal="center"/>
    </dxf>
    <dxf>
      <alignment vertical="center"/>
    </dxf>
    <dxf>
      <alignment horizontal="center"/>
    </dxf>
    <dxf>
      <numFmt numFmtId="2" formatCode="0.00"/>
    </dxf>
    <dxf>
      <numFmt numFmtId="14" formatCode="0.00%"/>
    </dxf>
    <dxf>
      <numFmt numFmtId="14" formatCode="0.00%"/>
    </dxf>
    <dxf>
      <numFmt numFmtId="1" formatCode="0"/>
    </dxf>
    <dxf>
      <fill>
        <patternFill patternType="solid">
          <bgColor theme="9" tint="-0.499984740745262"/>
        </patternFill>
      </fill>
    </dxf>
    <dxf>
      <alignment vertical="top"/>
    </dxf>
    <dxf>
      <alignment vertical="top"/>
    </dxf>
    <dxf>
      <alignment horizontal="left"/>
    </dxf>
    <dxf>
      <alignment horizontal="left"/>
    </dxf>
    <dxf>
      <fill>
        <patternFill patternType="solid">
          <bgColor theme="9" tint="-0.499984740745262"/>
        </patternFill>
      </fill>
    </dxf>
    <dxf>
      <fill>
        <patternFill patternType="solid">
          <bgColor theme="9" tint="-0.499984740745262"/>
        </patternFill>
      </fill>
    </dxf>
    <dxf>
      <alignment horizontal="right"/>
    </dxf>
    <dxf>
      <font>
        <color theme="0"/>
      </font>
      <fill>
        <patternFill patternType="solid">
          <fgColor indexed="64"/>
          <bgColor rgb="FF435334"/>
        </patternFill>
      </fill>
      <alignment vertical="center"/>
    </dxf>
    <dxf>
      <numFmt numFmtId="1" formatCode="0"/>
    </dxf>
    <dxf>
      <fill>
        <patternFill patternType="solid">
          <bgColor rgb="FF435334"/>
        </patternFill>
      </fill>
    </dxf>
    <dxf>
      <fill>
        <patternFill patternType="solid">
          <bgColor rgb="FF435334"/>
        </patternFill>
      </fill>
    </dxf>
    <dxf>
      <font>
        <color theme="0"/>
      </font>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horizontal="center"/>
    </dxf>
    <dxf>
      <alignment horizontal="center"/>
    </dxf>
    <dxf>
      <alignment vertical="center"/>
    </dxf>
    <dxf>
      <alignment vertical="center"/>
    </dxf>
    <dxf>
      <alignment horizontal="center"/>
    </dxf>
    <dxf>
      <alignment horizontal="center"/>
    </dxf>
    <dxf>
      <numFmt numFmtId="2" formatCode="0.00"/>
    </dxf>
    <dxf>
      <fill>
        <patternFill patternType="solid">
          <bgColor theme="9" tint="-0.499984740745262"/>
        </patternFill>
      </fill>
    </dxf>
    <dxf>
      <numFmt numFmtId="13" formatCode="0%"/>
    </dxf>
    <dxf>
      <numFmt numFmtId="1" formatCode="0"/>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alignment vertical="top"/>
    </dxf>
    <dxf>
      <alignment horizontal="left"/>
    </dxf>
    <dxf>
      <fill>
        <patternFill patternType="solid">
          <bgColor theme="9" tint="-0.499984740745262"/>
        </patternFill>
      </fill>
    </dxf>
    <dxf>
      <alignment horizontal="right"/>
    </dxf>
    <dxf>
      <font>
        <color theme="0"/>
      </font>
      <fill>
        <patternFill patternType="solid">
          <fgColor indexed="64"/>
          <bgColor rgb="FF435334"/>
        </patternFill>
      </fill>
      <alignment vertical="center"/>
    </dxf>
    <dxf>
      <fill>
        <patternFill patternType="solid">
          <bgColor rgb="FF435334"/>
        </patternFill>
      </fill>
    </dxf>
    <dxf>
      <fill>
        <patternFill patternType="solid">
          <bgColor rgb="FF435334"/>
        </patternFill>
      </fill>
    </dxf>
    <dxf>
      <font>
        <color theme="0"/>
      </font>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horizontal="center"/>
    </dxf>
    <dxf>
      <alignment horizontal="center"/>
    </dxf>
    <dxf>
      <alignment vertical="center"/>
    </dxf>
    <dxf>
      <alignment horizontal="center"/>
    </dxf>
    <dxf>
      <numFmt numFmtId="2" formatCode="0.00"/>
    </dxf>
    <dxf>
      <numFmt numFmtId="14" formatCode="0.00%"/>
    </dxf>
    <dxf>
      <numFmt numFmtId="14" formatCode="0.00%"/>
    </dxf>
    <dxf>
      <numFmt numFmtId="1" formatCode="0"/>
    </dxf>
    <dxf>
      <alignment vertical="top"/>
    </dxf>
    <dxf>
      <alignment vertical="top"/>
    </dxf>
    <dxf>
      <alignment horizontal="left"/>
    </dxf>
    <dxf>
      <alignment horizontal="left"/>
    </dxf>
    <dxf>
      <fill>
        <patternFill patternType="solid">
          <bgColor theme="9" tint="-0.499984740745262"/>
        </patternFill>
      </fill>
    </dxf>
    <dxf>
      <fill>
        <patternFill patternType="solid">
          <bgColor theme="9" tint="-0.499984740745262"/>
        </patternFill>
      </fill>
    </dxf>
    <dxf>
      <alignment horizontal="right"/>
    </dxf>
    <dxf>
      <font>
        <color theme="0"/>
      </font>
      <fill>
        <patternFill patternType="solid">
          <fgColor indexed="64"/>
          <bgColor rgb="FF435334"/>
        </patternFill>
      </fill>
      <alignment vertical="center"/>
    </dxf>
    <dxf>
      <numFmt numFmtId="1" formatCode="0"/>
    </dxf>
    <dxf>
      <fill>
        <patternFill patternType="solid">
          <bgColor rgb="FF435334"/>
        </patternFill>
      </fill>
    </dxf>
    <dxf>
      <fill>
        <patternFill patternType="solid">
          <bgColor rgb="FF435334"/>
        </patternFill>
      </fill>
    </dxf>
    <dxf>
      <font>
        <color theme="0"/>
      </font>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horizontal="center"/>
    </dxf>
    <dxf>
      <alignment horizontal="center"/>
    </dxf>
    <dxf>
      <alignment vertical="center"/>
    </dxf>
    <dxf>
      <alignment vertical="center"/>
    </dxf>
    <dxf>
      <alignment horizontal="center"/>
    </dxf>
    <dxf>
      <alignment horizontal="center"/>
    </dxf>
    <dxf>
      <numFmt numFmtId="2" formatCode="0.00"/>
    </dxf>
    <dxf>
      <numFmt numFmtId="13" formatCode="0%"/>
    </dxf>
    <dxf>
      <fill>
        <patternFill patternType="solid">
          <fgColor indexed="64"/>
          <bgColor rgb="FF435334"/>
        </patternFill>
      </fill>
      <alignment horizontal="center" vertical="center"/>
    </dxf>
    <dxf>
      <numFmt numFmtId="13" formatCode="0%"/>
    </dxf>
    <dxf>
      <numFmt numFmtId="13" formatCode="0%"/>
    </dxf>
    <dxf>
      <fill>
        <patternFill patternType="solid">
          <bgColor rgb="FF435334"/>
        </patternFill>
      </fill>
    </dxf>
    <dxf>
      <numFmt numFmtId="13" formatCode="0%"/>
    </dxf>
    <dxf>
      <font>
        <sz val="8"/>
      </font>
    </dxf>
    <dxf>
      <font>
        <name val="Book Antiqua"/>
        <family val="1"/>
      </font>
    </dxf>
    <dxf>
      <font>
        <sz val="9"/>
        <name val="Book Antiqua"/>
        <family val="1"/>
      </font>
    </dxf>
    <dxf>
      <font>
        <sz val="9"/>
        <name val="Book Antiqua"/>
        <family val="1"/>
      </font>
    </dxf>
    <dxf>
      <font>
        <sz val="9"/>
        <name val="Book Antiqua"/>
        <family val="1"/>
      </font>
    </dxf>
    <dxf>
      <font>
        <b val="0"/>
      </font>
    </dxf>
    <dxf>
      <alignment horizontal="right"/>
    </dxf>
    <dxf>
      <alignment horizontal="right"/>
    </dxf>
    <dxf>
      <font>
        <sz val="9"/>
      </font>
    </dxf>
    <dxf>
      <font>
        <name val="Book Antiqua"/>
        <family val="1"/>
        <scheme val="none"/>
      </font>
    </dxf>
    <dxf>
      <font>
        <sz val="10"/>
      </font>
    </dxf>
    <dxf>
      <font>
        <name val="Rockwell Light"/>
        <family val="1"/>
        <scheme val="none"/>
      </font>
    </dxf>
    <dxf>
      <font>
        <b val="0"/>
      </font>
    </dxf>
    <dxf>
      <alignment horizontal="right"/>
    </dxf>
    <dxf>
      <font>
        <b val="0"/>
      </font>
    </dxf>
    <dxf>
      <font>
        <color theme="0"/>
      </font>
    </dxf>
    <dxf>
      <font>
        <color theme="0"/>
      </font>
    </dxf>
    <dxf>
      <fill>
        <patternFill patternType="solid">
          <bgColor theme="9" tint="0.79998168889431442"/>
        </patternFill>
      </fill>
    </dxf>
    <dxf>
      <font>
        <sz val="10"/>
      </font>
    </dxf>
    <dxf>
      <font>
        <name val="Tahoma"/>
        <family val="2"/>
      </font>
    </dxf>
    <dxf>
      <alignment horizontal="center"/>
    </dxf>
    <dxf>
      <alignment vertical="center"/>
    </dxf>
    <dxf>
      <font>
        <name val="Tahoma"/>
        <scheme val="none"/>
      </font>
    </dxf>
    <dxf>
      <fill>
        <patternFill patternType="solid">
          <fgColor indexed="64"/>
          <bgColor rgb="FF435334"/>
        </patternFill>
      </fill>
      <alignment vertical="center"/>
    </dxf>
    <dxf>
      <font>
        <b/>
      </font>
    </dxf>
    <dxf>
      <font>
        <sz val="9"/>
      </font>
    </dxf>
    <dxf>
      <alignment vertical="bottom"/>
    </dxf>
    <dxf>
      <alignment horizontal="general"/>
    </dxf>
    <dxf>
      <numFmt numFmtId="1" formatCode="0"/>
    </dxf>
    <dxf>
      <fill>
        <patternFill patternType="solid">
          <bgColor theme="9" tint="0.79998168889431442"/>
        </patternFill>
      </fill>
    </dxf>
    <dxf>
      <fill>
        <patternFill patternType="solid">
          <bgColor rgb="FF435334"/>
        </patternFill>
      </fill>
    </dxf>
    <dxf>
      <font>
        <color theme="0"/>
      </font>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numFmt numFmtId="166" formatCode="_(* #,##0_);_(* \(#,##0\);_(* &quot;-&quot;??_);_(@_)"/>
    </dxf>
    <dxf>
      <numFmt numFmtId="1" formatCode="0"/>
    </dxf>
    <dxf>
      <numFmt numFmtId="13" formatCode="0%"/>
    </dxf>
    <dxf>
      <numFmt numFmtId="2" formatCode="0.00"/>
    </dxf>
    <dxf>
      <numFmt numFmtId="13" formatCode="0%"/>
    </dxf>
    <dxf>
      <numFmt numFmtId="13" formatCode="0%"/>
    </dxf>
    <dxf>
      <fill>
        <patternFill patternType="solid">
          <fgColor indexed="64"/>
          <bgColor rgb="FF435334"/>
        </patternFill>
      </fill>
      <alignment horizontal="center" vertical="center"/>
    </dxf>
    <dxf>
      <fill>
        <patternFill patternType="solid">
          <bgColor rgb="FF435334"/>
        </patternFill>
      </fill>
    </dxf>
    <dxf>
      <numFmt numFmtId="13" formatCode="0%"/>
    </dxf>
    <dxf>
      <font>
        <sz val="8"/>
      </font>
    </dxf>
    <dxf>
      <font>
        <name val="Book Antiqua"/>
        <family val="1"/>
        <scheme val="none"/>
      </font>
    </dxf>
    <dxf>
      <alignment horizontal="right"/>
    </dxf>
    <dxf>
      <font>
        <sz val="10"/>
      </font>
    </dxf>
    <dxf>
      <font>
        <name val="Rockwell Light"/>
        <family val="1"/>
        <scheme val="none"/>
      </font>
    </dxf>
    <dxf>
      <font>
        <b val="0"/>
      </font>
    </dxf>
    <dxf>
      <font>
        <color theme="0"/>
      </font>
      <fill>
        <patternFill patternType="solid">
          <fgColor indexed="64"/>
          <bgColor rgb="FF435334"/>
        </patternFill>
      </fill>
      <alignment vertical="center"/>
    </dxf>
    <dxf>
      <font>
        <color theme="1"/>
      </font>
    </dxf>
    <dxf>
      <alignment vertical="center"/>
    </dxf>
    <dxf>
      <alignment horizontal="center"/>
    </dxf>
    <dxf>
      <fill>
        <patternFill>
          <bgColor theme="9" tint="0.79998168889431442"/>
        </patternFill>
      </fill>
    </dxf>
    <dxf>
      <alignment horizontal="center"/>
    </dxf>
    <dxf>
      <font>
        <b/>
      </font>
    </dxf>
    <dxf>
      <alignment horizontal="center"/>
    </dxf>
    <dxf>
      <font>
        <sz val="9"/>
      </font>
    </dxf>
    <dxf>
      <font>
        <b/>
      </font>
    </dxf>
    <dxf>
      <font>
        <name val="Arial"/>
        <scheme val="none"/>
      </font>
    </dxf>
    <dxf>
      <alignment vertical="bottom"/>
    </dxf>
    <dxf>
      <alignment horizontal="general"/>
    </dxf>
    <dxf>
      <numFmt numFmtId="1" formatCode="0"/>
    </dxf>
    <dxf>
      <fill>
        <patternFill patternType="solid">
          <bgColor theme="9" tint="0.79998168889431442"/>
        </patternFill>
      </fill>
    </dxf>
    <dxf>
      <fill>
        <patternFill patternType="solid">
          <bgColor rgb="FF435334"/>
        </patternFill>
      </fill>
    </dxf>
    <dxf>
      <fill>
        <patternFill patternType="solid">
          <bgColor rgb="FF435334"/>
        </patternFill>
      </fill>
    </dxf>
    <dxf>
      <font>
        <color theme="0"/>
      </font>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horizontal="center"/>
    </dxf>
    <dxf>
      <alignment horizontal="center"/>
    </dxf>
    <dxf>
      <alignment vertical="center"/>
    </dxf>
    <dxf>
      <alignment vertical="center"/>
    </dxf>
    <dxf>
      <alignment horizontal="center"/>
    </dxf>
    <dxf>
      <alignment horizontal="center"/>
    </dxf>
    <dxf>
      <numFmt numFmtId="166" formatCode="_(* #,##0_);_(* \(#,##0\);_(* &quot;-&quot;??_);_(@_)"/>
    </dxf>
    <dxf>
      <numFmt numFmtId="1" formatCode="0"/>
    </dxf>
    <dxf>
      <numFmt numFmtId="13" formatCode="0%"/>
    </dxf>
    <dxf>
      <numFmt numFmtId="2" formatCode="0.00"/>
    </dxf>
    <dxf>
      <numFmt numFmtId="13" formatCode="0%"/>
    </dxf>
    <dxf>
      <fill>
        <patternFill patternType="solid">
          <fgColor indexed="64"/>
          <bgColor rgb="FF435334"/>
        </patternFill>
      </fill>
      <alignment horizontal="center" vertical="center"/>
    </dxf>
    <dxf>
      <numFmt numFmtId="13" formatCode="0%"/>
    </dxf>
    <dxf>
      <fill>
        <patternFill patternType="solid">
          <bgColor rgb="FF435334"/>
        </patternFill>
      </fill>
    </dxf>
    <dxf>
      <numFmt numFmtId="13" formatCode="0%"/>
    </dxf>
    <dxf>
      <font>
        <sz val="10"/>
      </font>
    </dxf>
    <dxf>
      <font>
        <name val="Rockwell Light"/>
        <family val="1"/>
        <scheme val="none"/>
      </font>
    </dxf>
    <dxf>
      <alignment vertical="center"/>
    </dxf>
    <dxf>
      <alignment horizontal="center"/>
    </dxf>
    <dxf>
      <font>
        <sz val="9"/>
      </font>
    </dxf>
    <dxf>
      <fill>
        <patternFill patternType="solid">
          <bgColor theme="9" tint="0.79998168889431442"/>
        </patternFill>
      </fill>
    </dxf>
    <dxf>
      <font>
        <sz val="10"/>
      </font>
    </dxf>
    <dxf>
      <font>
        <name val="Book Antiqua"/>
        <family val="1"/>
        <scheme val="none"/>
      </font>
    </dxf>
    <dxf>
      <fill>
        <patternFill>
          <bgColor theme="9" tint="-0.499984740745262"/>
        </patternFill>
      </fill>
    </dxf>
    <dxf>
      <fill>
        <patternFill patternType="solid">
          <bgColor theme="9"/>
        </patternFill>
      </fill>
    </dxf>
    <dxf>
      <alignment horizontal="right"/>
    </dxf>
    <dxf>
      <numFmt numFmtId="1" formatCode="0"/>
    </dxf>
    <dxf>
      <fill>
        <patternFill patternType="solid">
          <bgColor rgb="FF435334"/>
        </patternFill>
      </fill>
    </dxf>
    <dxf>
      <fill>
        <patternFill patternType="solid">
          <bgColor rgb="FF435334"/>
        </patternFill>
      </fill>
    </dxf>
    <dxf>
      <fill>
        <patternFill patternType="solid">
          <bgColor rgb="FF435334"/>
        </patternFill>
      </fill>
    </dxf>
    <dxf>
      <font>
        <color theme="0"/>
      </font>
    </dxf>
    <dxf>
      <font>
        <color theme="0"/>
      </font>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numFmt numFmtId="166" formatCode="_(* #,##0_);_(* \(#,##0\);_(* &quot;-&quot;??_);_(@_)"/>
    </dxf>
    <dxf>
      <numFmt numFmtId="1" formatCode="0"/>
    </dxf>
    <dxf>
      <numFmt numFmtId="13" formatCode="0%"/>
    </dxf>
    <dxf>
      <numFmt numFmtId="2" formatCode="0.00"/>
    </dxf>
    <dxf>
      <fill>
        <patternFill patternType="solid">
          <fgColor indexed="64"/>
          <bgColor rgb="FF435334"/>
        </patternFill>
      </fill>
    </dxf>
    <dxf>
      <alignment vertical="center"/>
    </dxf>
    <dxf>
      <alignment horizontal="center"/>
    </dxf>
    <dxf>
      <numFmt numFmtId="13" formatCode="0%"/>
    </dxf>
    <dxf>
      <numFmt numFmtId="13" formatCode="0%"/>
    </dxf>
    <dxf>
      <font>
        <sz val="10"/>
      </font>
    </dxf>
    <dxf>
      <font>
        <name val="Rockwell Light"/>
        <family val="1"/>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left"/>
    </dxf>
    <dxf>
      <alignment horizontal="left"/>
    </dxf>
    <dxf>
      <font>
        <sz val="10"/>
      </font>
    </dxf>
    <dxf>
      <font>
        <sz val="10"/>
      </font>
    </dxf>
    <dxf>
      <font>
        <name val="Rockwell Light"/>
        <family val="1"/>
        <scheme val="none"/>
      </font>
    </dxf>
    <dxf>
      <font>
        <name val="Rockwell Light"/>
        <family val="1"/>
        <scheme val="none"/>
      </font>
    </dxf>
    <dxf>
      <alignment horizontal="right"/>
    </dxf>
    <dxf>
      <font>
        <name val="Book Antiqua"/>
        <family val="1"/>
      </font>
    </dxf>
    <dxf>
      <font>
        <sz val="10"/>
      </font>
    </dxf>
    <dxf>
      <font>
        <name val="Rockwell Light"/>
        <family val="1"/>
        <scheme val="none"/>
      </font>
    </dxf>
    <dxf>
      <alignment horizontal="left"/>
    </dxf>
    <dxf>
      <font>
        <sz val="10"/>
      </font>
    </dxf>
    <dxf>
      <font>
        <name val="Rockwell Light"/>
        <family val="1"/>
        <scheme val="none"/>
      </font>
    </dxf>
    <dxf>
      <alignment horizontal="right"/>
    </dxf>
    <dxf>
      <font>
        <name val="Book Antiqua"/>
        <family val="1"/>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right"/>
    </dxf>
    <dxf>
      <font>
        <sz val="10"/>
      </font>
    </dxf>
    <dxf>
      <font>
        <sz val="10"/>
      </font>
    </dxf>
    <dxf>
      <alignment horizontal="left"/>
    </dxf>
    <dxf>
      <alignment horizontal="left"/>
    </dxf>
    <dxf>
      <font>
        <name val="Rockwell Light"/>
        <family val="1"/>
        <scheme val="none"/>
      </font>
    </dxf>
    <dxf>
      <font>
        <name val="Rockwell Light"/>
        <family val="1"/>
        <scheme val="none"/>
      </font>
    </dxf>
    <dxf>
      <font>
        <name val="Book Antiqua"/>
        <family val="1"/>
      </font>
    </dxf>
    <dxf>
      <font>
        <name val="Book Antiqua"/>
        <family val="1"/>
      </font>
    </dxf>
    <dxf>
      <fill>
        <patternFill patternType="solid">
          <bgColor theme="9" tint="0.59999389629810485"/>
        </patternFill>
      </fill>
    </dxf>
    <dxf>
      <alignment horizontal="left"/>
    </dxf>
    <dxf>
      <font>
        <name val="Rockwell Light"/>
        <family val="1"/>
        <scheme val="none"/>
      </font>
    </dxf>
    <dxf>
      <font>
        <name val="Rockwell Light"/>
        <family val="1"/>
        <scheme val="none"/>
      </font>
    </dxf>
    <dxf>
      <font>
        <sz val="10"/>
      </font>
    </dxf>
    <dxf>
      <font>
        <sz val="10"/>
      </font>
    </dxf>
    <dxf>
      <font>
        <sz val="10"/>
      </font>
    </dxf>
    <dxf>
      <font>
        <name val="Rockwell Light"/>
      </font>
    </dxf>
    <dxf>
      <alignment horizontal="left"/>
    </dxf>
    <dxf>
      <font>
        <name val="Rockwell Light"/>
      </font>
    </dxf>
    <dxf>
      <font>
        <sz val="10"/>
      </font>
    </dxf>
    <dxf>
      <fill>
        <patternFill patternType="solid">
          <bgColor theme="9" tint="0.59999389629810485"/>
        </patternFill>
      </fill>
    </dxf>
    <dxf>
      <fill>
        <patternFill patternType="solid">
          <bgColor theme="9" tint="0.59999389629810485"/>
        </patternFill>
      </fill>
    </dxf>
    <dxf>
      <alignment horizontal="right"/>
    </dxf>
    <dxf>
      <alignment horizontal="left"/>
    </dxf>
    <dxf>
      <font>
        <sz val="10"/>
      </font>
    </dxf>
    <dxf>
      <font>
        <name val="Rockwell Light"/>
      </font>
    </dxf>
    <dxf>
      <font>
        <name val="Book Antiqua"/>
        <family val="1"/>
        <scheme val="none"/>
      </font>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alignment vertical="center"/>
    </dxf>
    <dxf>
      <alignment horizontal="center"/>
    </dxf>
    <dxf>
      <border>
        <top style="thin">
          <color indexed="64"/>
        </top>
        <bottom style="thin">
          <color indexed="64"/>
        </bottom>
      </border>
    </dxf>
    <dxf>
      <border>
        <left/>
        <right/>
        <top/>
        <bottom/>
      </border>
    </dxf>
    <dxf>
      <font>
        <sz val="10"/>
      </font>
    </dxf>
    <dxf>
      <font>
        <name val="Rockwell Light"/>
        <family val="1"/>
        <scheme val="none"/>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left"/>
    </dxf>
    <dxf>
      <alignment horizontal="left"/>
    </dxf>
    <dxf>
      <font>
        <sz val="10"/>
      </font>
    </dxf>
    <dxf>
      <font>
        <sz val="10"/>
      </font>
    </dxf>
    <dxf>
      <font>
        <name val="Rockwell Light"/>
        <family val="1"/>
        <scheme val="none"/>
      </font>
    </dxf>
    <dxf>
      <font>
        <name val="Rockwell Light"/>
        <family val="1"/>
        <scheme val="none"/>
      </font>
    </dxf>
    <dxf>
      <alignment horizontal="right"/>
    </dxf>
    <dxf>
      <font>
        <name val="Book Antiqua"/>
        <family val="1"/>
      </font>
    </dxf>
    <dxf>
      <fill>
        <patternFill patternType="solid">
          <bgColor rgb="FF435334"/>
        </patternFill>
      </fill>
    </dxf>
    <dxf>
      <numFmt numFmtId="13" formatCode="0%"/>
    </dxf>
    <dxf>
      <alignment wrapText="1"/>
    </dxf>
    <dxf>
      <font>
        <sz val="10"/>
      </font>
    </dxf>
    <dxf>
      <font>
        <name val="Rockwell Light"/>
        <family val="1"/>
        <scheme val="none"/>
      </font>
    </dxf>
    <dxf>
      <fill>
        <patternFill patternType="solid">
          <bgColor theme="9" tint="0.59999389629810485"/>
        </patternFill>
      </fill>
    </dxf>
    <dxf>
      <alignment horizontal="left"/>
    </dxf>
    <dxf>
      <font>
        <sz val="10"/>
      </font>
    </dxf>
    <dxf>
      <font>
        <name val="Rockwell Light"/>
        <family val="1"/>
        <scheme val="none"/>
      </font>
    </dxf>
    <dxf>
      <fill>
        <patternFill patternType="solid">
          <bgColor theme="9" tint="0.59999389629810485"/>
        </patternFill>
      </fill>
    </dxf>
    <dxf>
      <alignment horizontal="right"/>
    </dxf>
    <dxf>
      <font>
        <name val="Book Antiqua"/>
        <family val="1"/>
      </font>
    </dxf>
    <dxf>
      <font>
        <sz val="10"/>
      </font>
    </dxf>
    <dxf>
      <font>
        <name val="Rockwell Light"/>
        <family val="1"/>
        <scheme val="none"/>
      </font>
    </dxf>
    <dxf>
      <font>
        <sz val="10"/>
      </font>
    </dxf>
    <dxf>
      <alignment horizontal="left"/>
    </dxf>
    <dxf>
      <font>
        <name val="Rockwell Light"/>
        <family val="1"/>
        <scheme val="none"/>
      </font>
    </dxf>
    <dxf>
      <alignment horizontal="left"/>
    </dxf>
    <dxf>
      <font>
        <sz val="10"/>
      </font>
    </dxf>
    <dxf>
      <font>
        <name val="Rockwell Light"/>
      </font>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Book Antiqua"/>
        <family val="1"/>
      </font>
      <fill>
        <patternFill patternType="solid">
          <fgColor indexed="64"/>
          <bgColor theme="9" tint="0.59999389629810485"/>
        </patternFill>
      </fill>
      <alignment horizontal="right"/>
    </dxf>
    <dxf>
      <font>
        <name val="Book Antiqua"/>
        <family val="1"/>
      </font>
      <fill>
        <patternFill patternType="solid">
          <fgColor indexed="64"/>
          <bgColor theme="9" tint="0.59999389629810485"/>
        </patternFill>
      </fill>
      <alignment horizontal="right"/>
    </dxf>
    <dxf>
      <font>
        <color theme="0"/>
      </font>
      <fill>
        <patternFill>
          <fgColor rgb="FF435334"/>
        </patternFill>
      </fill>
      <alignment horizontal="center" vertical="center"/>
    </dxf>
    <dxf>
      <font>
        <color theme="0"/>
      </font>
      <fill>
        <patternFill>
          <fgColor rgb="FF435334"/>
        </patternFill>
      </fill>
      <alignment horizontal="center" vertical="center"/>
    </dxf>
    <dxf>
      <font>
        <name val="Book Antiqua"/>
        <family val="1"/>
      </font>
      <fill>
        <patternFill patternType="solid">
          <fgColor indexed="64"/>
          <bgColor theme="9" tint="0.59999389629810485"/>
        </patternFill>
      </fill>
      <alignment horizontal="right"/>
    </dxf>
    <dxf>
      <font>
        <name val="Book Antiqua"/>
        <family val="1"/>
      </font>
      <fill>
        <patternFill patternType="solid">
          <fgColor indexed="64"/>
          <bgColor theme="9" tint="0.59999389629810485"/>
        </patternFill>
      </fill>
      <alignment horizontal="right"/>
    </dxf>
    <dxf>
      <font>
        <name val="Book Antiqua"/>
        <family val="1"/>
      </font>
      <fill>
        <patternFill patternType="solid">
          <fgColor indexed="64"/>
          <bgColor theme="9" tint="0.59999389629810485"/>
        </patternFill>
      </fill>
      <alignment horizontal="right"/>
    </dxf>
    <dxf>
      <font>
        <name val="Rockwell Light"/>
        <family val="1"/>
        <scheme val="none"/>
      </font>
    </dxf>
    <dxf>
      <fill>
        <patternFill patternType="solid">
          <bgColor rgb="FF435334"/>
        </patternFill>
      </fill>
    </dxf>
    <dxf>
      <fill>
        <patternFill patternType="solid">
          <bgColor rgb="FF435334"/>
        </patternFill>
      </fill>
    </dxf>
    <dxf>
      <font>
        <name val="Book Antiqua"/>
        <family val="1"/>
      </font>
      <fill>
        <patternFill patternType="solid">
          <fgColor indexed="64"/>
          <bgColor theme="9" tint="0.59999389629810485"/>
        </patternFill>
      </fill>
      <alignment horizontal="right"/>
    </dxf>
    <dxf>
      <font>
        <name val="Book Antiqua"/>
        <family val="1"/>
      </font>
      <fill>
        <patternFill patternType="solid">
          <fgColor indexed="64"/>
          <bgColor theme="9" tint="0.59999389629810485"/>
        </patternFill>
      </fill>
      <alignment horizontal="right"/>
    </dxf>
    <dxf>
      <font>
        <sz val="10"/>
        <name val="Rockwell Light"/>
        <family val="1"/>
        <scheme val="none"/>
      </font>
    </dxf>
    <dxf>
      <font>
        <name val="Book Antiqua"/>
        <family val="1"/>
      </font>
      <fill>
        <patternFill patternType="solid">
          <fgColor indexed="64"/>
          <bgColor theme="9" tint="0.59999389629810485"/>
        </patternFill>
      </fill>
      <alignment horizontal="right"/>
    </dxf>
    <dxf>
      <font>
        <name val="Book Antiqua"/>
        <family val="1"/>
      </font>
      <fill>
        <patternFill patternType="solid">
          <fgColor indexed="64"/>
          <bgColor theme="9" tint="0.59999389629810485"/>
        </patternFill>
      </fill>
      <alignment horizontal="right"/>
    </dxf>
    <dxf>
      <font>
        <name val="Book Antiqua"/>
        <family val="1"/>
      </font>
      <fill>
        <patternFill patternType="solid">
          <fgColor indexed="64"/>
          <bgColor theme="9" tint="0.59999389629810485"/>
        </patternFill>
      </fill>
      <alignment horizontal="right"/>
    </dxf>
    <dxf>
      <font>
        <sz val="10"/>
        <name val="Rockwell Light"/>
        <family val="1"/>
        <scheme val="none"/>
      </font>
    </dxf>
    <dxf>
      <font>
        <name val="Book Antiqua"/>
        <family val="1"/>
        <scheme val="none"/>
      </font>
    </dxf>
    <dxf>
      <font>
        <name val="Book Antiqua"/>
        <family val="1"/>
        <scheme val="none"/>
      </font>
    </dxf>
    <dxf>
      <font>
        <u val="none"/>
      </font>
    </dxf>
    <dxf>
      <font>
        <i val="0"/>
      </font>
    </dxf>
    <dxf>
      <font>
        <b val="0"/>
      </font>
    </dxf>
    <dxf>
      <font>
        <b val="0"/>
      </font>
    </dxf>
    <dxf>
      <font>
        <name val="Rockwell Light"/>
        <family val="1"/>
      </font>
      <fill>
        <patternFill patternType="solid">
          <fgColor indexed="64"/>
          <bgColor theme="9" tint="0.59999389629810485"/>
        </patternFill>
      </fill>
      <alignment horizontal="right"/>
    </dxf>
    <dxf>
      <font>
        <name val="Rockwell Light"/>
        <family val="1"/>
      </font>
      <fill>
        <patternFill patternType="solid">
          <fgColor indexed="64"/>
          <bgColor theme="9" tint="0.59999389629810485"/>
        </patternFill>
      </fill>
      <alignment horizontal="right"/>
    </dxf>
    <dxf>
      <font>
        <sz val="9"/>
      </font>
    </dxf>
    <dxf>
      <font>
        <sz val="9"/>
      </font>
    </dxf>
    <dxf>
      <font>
        <name val="Rockwell Light"/>
        <family val="1"/>
        <scheme val="none"/>
      </font>
    </dxf>
    <dxf>
      <font>
        <sz val="9"/>
      </font>
    </dxf>
    <dxf>
      <font>
        <sz val="10"/>
      </font>
    </dxf>
    <dxf>
      <font>
        <name val="Rockwell Light"/>
        <family val="1"/>
        <scheme val="none"/>
      </font>
    </dxf>
    <dxf>
      <font>
        <b val="0"/>
      </font>
    </dxf>
    <dxf>
      <font>
        <sz val="9"/>
      </font>
    </dxf>
    <dxf>
      <font>
        <u val="none"/>
      </font>
    </dxf>
    <dxf>
      <font>
        <u val="none"/>
      </font>
    </dxf>
    <dxf>
      <font>
        <i val="0"/>
      </font>
    </dxf>
    <dxf>
      <font>
        <i val="0"/>
      </font>
    </dxf>
    <dxf>
      <fill>
        <patternFill>
          <bgColor theme="0"/>
        </patternFill>
      </fill>
    </dxf>
    <dxf>
      <font>
        <color theme="1"/>
      </font>
    </dxf>
    <dxf>
      <fill>
        <patternFill>
          <bgColor rgb="FF435334"/>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Tahoma"/>
        <family val="2"/>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name val="Rockwell Light"/>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alignment horizontal="right"/>
    </dxf>
    <dxf>
      <alignment horizontal="right"/>
    </dxf>
    <dxf>
      <fill>
        <patternFill>
          <bgColor theme="9" tint="0.79998168889431442"/>
        </patternFill>
      </fill>
    </dxf>
    <dxf>
      <fill>
        <patternFill>
          <bgColor theme="9" tint="0.79998168889431442"/>
        </patternFill>
      </fill>
    </dxf>
    <dxf>
      <font>
        <name val="Arial"/>
        <scheme val="none"/>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font>
    </dxf>
    <dxf>
      <font>
        <b/>
      </font>
    </dxf>
    <dxf>
      <font>
        <b/>
      </font>
    </dxf>
    <dxf>
      <font>
        <b/>
      </font>
    </dxf>
    <dxf>
      <alignment horizontal="right"/>
    </dxf>
    <dxf>
      <alignment horizontal="right"/>
    </dxf>
    <dxf>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name val="Arial"/>
        <scheme val="none"/>
      </font>
      <alignment horizontal="right"/>
    </dxf>
    <dxf>
      <font>
        <sz val="10"/>
      </font>
    </dxf>
    <dxf>
      <font>
        <name val="Arial"/>
        <scheme val="none"/>
      </font>
    </dxf>
    <dxf>
      <font>
        <sz val="10"/>
      </font>
    </dxf>
    <dxf>
      <alignment horizontal="left"/>
    </dxf>
    <dxf>
      <alignment horizontal="righ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dxf>
    <dxf>
      <alignment vertical="bottom"/>
    </dxf>
    <dxf>
      <numFmt numFmtId="1" formatCode="0"/>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numFmt numFmtId="166" formatCode="_(* #,##0_);_(* \(#,##0\);_(* &quot;-&quot;??_);_(@_)"/>
    </dxf>
    <dxf>
      <numFmt numFmtId="1" formatCode="0"/>
    </dxf>
    <dxf>
      <numFmt numFmtId="13" formatCode="0%"/>
    </dxf>
    <dxf>
      <numFmt numFmtId="2" formatCode="0.00"/>
    </dxf>
    <dxf>
      <numFmt numFmtId="13" formatCode="0%"/>
    </dxf>
    <dxf>
      <fill>
        <patternFill patternType="solid">
          <fgColor indexed="64"/>
          <bgColor rgb="FF435334"/>
        </patternFill>
      </fill>
      <alignment horizontal="center" vertical="center"/>
    </dxf>
    <dxf>
      <numFmt numFmtId="13" formatCode="0%"/>
    </dxf>
    <dxf>
      <fill>
        <patternFill patternType="solid">
          <bgColor rgb="FF435334"/>
        </patternFill>
      </fill>
    </dxf>
    <dxf>
      <numFmt numFmtId="13" formatCode="0%"/>
    </dxf>
    <dxf>
      <alignment horizontal="right"/>
    </dxf>
    <dxf>
      <font>
        <name val="Book Antiqua"/>
        <family val="1"/>
        <scheme val="none"/>
      </font>
    </dxf>
    <dxf>
      <font>
        <name val="Rockwell Light"/>
        <family val="1"/>
        <scheme val="none"/>
      </font>
    </dxf>
    <dxf>
      <font>
        <sz val="10"/>
      </font>
    </dxf>
    <dxf>
      <font>
        <b val="0"/>
      </font>
    </dxf>
    <dxf>
      <fill>
        <patternFill patternType="solid">
          <bgColor theme="9" tint="0.79998168889431442"/>
        </patternFill>
      </fill>
    </dxf>
    <dxf>
      <alignment horizontal="center"/>
    </dxf>
    <dxf>
      <font>
        <b/>
      </font>
    </dxf>
    <dxf>
      <font>
        <sz val="9"/>
      </font>
    </dxf>
    <dxf>
      <font>
        <name val="Arial"/>
        <scheme val="none"/>
      </font>
    </dxf>
    <dxf>
      <alignment vertical="bottom"/>
    </dxf>
    <dxf>
      <alignment horizontal="general"/>
    </dxf>
    <dxf>
      <numFmt numFmtId="1" formatCode="0"/>
    </dxf>
    <dxf>
      <fill>
        <patternFill patternType="solid">
          <bgColor theme="9" tint="0.79998168889431442"/>
        </patternFill>
      </fill>
    </dxf>
    <dxf>
      <fill>
        <patternFill patternType="solid">
          <bgColor rgb="FF435334"/>
        </patternFill>
      </fill>
    </dxf>
    <dxf>
      <fill>
        <patternFill patternType="solid">
          <bgColor rgb="FF435334"/>
        </patternFill>
      </fill>
    </dxf>
    <dxf>
      <fill>
        <patternFill patternType="solid">
          <bgColor rgb="FF435334"/>
        </patternFill>
      </fill>
    </dxf>
    <dxf>
      <font>
        <color theme="0"/>
      </font>
    </dxf>
    <dxf>
      <font>
        <color theme="0"/>
      </font>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fill>
        <patternFill patternType="solid">
          <bgColor rgb="FF435334"/>
        </patternFill>
      </fill>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numFmt numFmtId="166" formatCode="_(* #,##0_);_(* \(#,##0\);_(* &quot;-&quot;??_);_(@_)"/>
    </dxf>
    <dxf>
      <numFmt numFmtId="1" formatCode="0"/>
    </dxf>
    <dxf>
      <numFmt numFmtId="13" formatCode="0%"/>
    </dxf>
    <dxf>
      <numFmt numFmtId="2" formatCode="0.00"/>
    </dxf>
  </dxfs>
  <tableStyles count="1" defaultTableStyle="TableStyleMedium2" defaultPivotStyle="PivotStyleLight16">
    <tableStyle name="Invisible" pivot="0" table="0" count="0" xr9:uid="{FE3E71C8-6C88-4CF2-A684-59CBBFD4478C}"/>
  </tableStyles>
  <colors>
    <mruColors>
      <color rgb="FF435334"/>
      <color rgb="FFF3F0D7"/>
      <color rgb="FFF2DDC1"/>
      <color rgb="FF719192"/>
      <color rgb="FF94B49F"/>
      <color rgb="FFF3DEBA"/>
      <color rgb="FFCEDEBD"/>
      <color rgb="FFC2DED1"/>
      <color rgb="FFCEE5D0"/>
      <color rgb="FFD5CE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theme" Target="theme/theme1.xml"/><Relationship Id="rId33"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07/relationships/slicerCache" Target="slicerCaches/slicerCache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[ItWorks! Customer Feedback Summary.xlsx]Weekly Overall Statistics!PivotTable2</c:name>
    <c:fmtId val="4"/>
  </c:pivotSource>
  <c:chart>
    <c:title>
      <c:tx>
        <c:rich>
          <a:bodyPr rot="0" spcFirstLastPara="1" vertOverflow="ellipsis" vert="horz" wrap="square" anchor="ctr" anchorCtr="1"/>
          <a:lstStyle/>
          <a:p>
            <a:pPr>
              <a:defRPr sz="1300" b="0" i="0" u="none" strike="noStrike" kern="1200" spc="0" baseline="0">
                <a:solidFill>
                  <a:schemeClr val="tx1">
                    <a:lumMod val="95000"/>
                    <a:lumOff val="5000"/>
                  </a:schemeClr>
                </a:solidFill>
                <a:latin typeface="+mn-lt"/>
                <a:ea typeface="+mn-ea"/>
                <a:cs typeface="+mn-cs"/>
              </a:defRPr>
            </a:pPr>
            <a:r>
              <a:rPr lang="en-US" sz="1300">
                <a:solidFill>
                  <a:schemeClr val="tx1">
                    <a:lumMod val="95000"/>
                    <a:lumOff val="5000"/>
                  </a:schemeClr>
                </a:solidFill>
                <a:latin typeface="Arial" panose="020B0604020202020204" pitchFamily="34" charset="0"/>
                <a:cs typeface="Arial" panose="020B0604020202020204" pitchFamily="34" charset="0"/>
              </a:rPr>
              <a:t>Weekly Satisfaction Trend</a:t>
            </a:r>
          </a:p>
        </c:rich>
      </c:tx>
      <c:layout>
        <c:manualLayout>
          <c:xMode val="edge"/>
          <c:yMode val="edge"/>
          <c:x val="0.37952262113084489"/>
          <c:y val="2.3786539335870489E-3"/>
        </c:manualLayout>
      </c:layout>
      <c:overlay val="0"/>
      <c:spPr>
        <a:solidFill>
          <a:schemeClr val="bg2">
            <a:lumMod val="90000"/>
          </a:schemeClr>
        </a:solidFill>
        <a:ln>
          <a:solidFill>
            <a:schemeClr val="tx1">
              <a:lumMod val="75000"/>
              <a:lumOff val="25000"/>
            </a:schemeClr>
          </a:solidFill>
        </a:ln>
        <a:effectLst/>
      </c:spPr>
      <c:txPr>
        <a:bodyPr rot="0" spcFirstLastPara="1" vertOverflow="ellipsis" vert="horz" wrap="square" anchor="ctr" anchorCtr="1"/>
        <a:lstStyle/>
        <a:p>
          <a:pPr>
            <a:defRPr sz="13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solidFill>
              <a:schemeClr val="accent3">
                <a:lumMod val="20000"/>
                <a:lumOff val="80000"/>
              </a:schemeClr>
            </a:solidFill>
            <a:ln>
              <a:solidFill>
                <a:schemeClr val="accent3">
                  <a:lumMod val="60000"/>
                  <a:lumOff val="40000"/>
                </a:schemeClr>
              </a:solid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solidFill>
              <a:schemeClr val="accent4">
                <a:lumMod val="20000"/>
                <a:lumOff val="80000"/>
              </a:schemeClr>
            </a:solidFill>
            <a:ln>
              <a:solidFill>
                <a:schemeClr val="accent4">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solidFill>
              <a:schemeClr val="accent5">
                <a:lumMod val="20000"/>
                <a:lumOff val="80000"/>
              </a:schemeClr>
            </a:solidFill>
            <a:ln>
              <a:solidFill>
                <a:schemeClr val="accent5">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solidFill>
              <a:schemeClr val="accent1">
                <a:lumMod val="20000"/>
                <a:lumOff val="80000"/>
              </a:schemeClr>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670680495755559E-2"/>
          <c:y val="1.7675602175676486E-2"/>
          <c:w val="0.96465863900848892"/>
          <c:h val="0.8645081536224839"/>
        </c:manualLayout>
      </c:layout>
      <c:barChart>
        <c:barDir val="col"/>
        <c:grouping val="stacked"/>
        <c:varyColors val="0"/>
        <c:ser>
          <c:idx val="0"/>
          <c:order val="0"/>
          <c:tx>
            <c:strRef>
              <c:f>'Weekly Overall Statistics'!$K$52</c:f>
              <c:strCache>
                <c:ptCount val="1"/>
                <c:pt idx="0">
                  <c:v>'Detractor'</c:v>
                </c:pt>
              </c:strCache>
            </c:strRef>
          </c:tx>
          <c:spPr>
            <a:solidFill>
              <a:schemeClr val="accent2"/>
            </a:solidFill>
            <a:ln>
              <a:noFill/>
            </a:ln>
            <a:effectLst/>
          </c:spPr>
          <c:invertIfNegative val="0"/>
          <c:dLbls>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Statistics'!$J$53:$J$55</c:f>
              <c:strCache>
                <c:ptCount val="2"/>
                <c:pt idx="0">
                  <c:v>Week 22</c:v>
                </c:pt>
                <c:pt idx="1">
                  <c:v>Week 23</c:v>
                </c:pt>
              </c:strCache>
            </c:strRef>
          </c:cat>
          <c:val>
            <c:numRef>
              <c:f>'Weekly Overall Statistics'!$K$53:$K$55</c:f>
              <c:numCache>
                <c:formatCode>0</c:formatCode>
                <c:ptCount val="2"/>
                <c:pt idx="0">
                  <c:v>5</c:v>
                </c:pt>
                <c:pt idx="1">
                  <c:v>24</c:v>
                </c:pt>
              </c:numCache>
            </c:numRef>
          </c:val>
          <c:extLst>
            <c:ext xmlns:c16="http://schemas.microsoft.com/office/drawing/2014/chart" uri="{C3380CC4-5D6E-409C-BE32-E72D297353CC}">
              <c16:uniqueId val="{00000000-FB86-4BD1-A284-55A2D3C68EE1}"/>
            </c:ext>
          </c:extLst>
        </c:ser>
        <c:ser>
          <c:idx val="1"/>
          <c:order val="1"/>
          <c:tx>
            <c:strRef>
              <c:f>'Weekly Overall Statistics'!$L$52</c:f>
              <c:strCache>
                <c:ptCount val="1"/>
                <c:pt idx="0">
                  <c:v>'Passive'</c:v>
                </c:pt>
              </c:strCache>
            </c:strRef>
          </c:tx>
          <c:spPr>
            <a:solidFill>
              <a:schemeClr val="accent3"/>
            </a:solidFill>
            <a:ln>
              <a:noFill/>
            </a:ln>
            <a:effectLst/>
          </c:spPr>
          <c:invertIfNegative val="0"/>
          <c:dLbls>
            <c:spPr>
              <a:solidFill>
                <a:schemeClr val="accent3">
                  <a:lumMod val="20000"/>
                  <a:lumOff val="80000"/>
                </a:schemeClr>
              </a:solidFill>
              <a:ln>
                <a:solidFill>
                  <a:schemeClr val="accent3">
                    <a:lumMod val="60000"/>
                    <a:lumOff val="40000"/>
                  </a:schemeClr>
                </a:solid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Statistics'!$J$53:$J$55</c:f>
              <c:strCache>
                <c:ptCount val="2"/>
                <c:pt idx="0">
                  <c:v>Week 22</c:v>
                </c:pt>
                <c:pt idx="1">
                  <c:v>Week 23</c:v>
                </c:pt>
              </c:strCache>
            </c:strRef>
          </c:cat>
          <c:val>
            <c:numRef>
              <c:f>'Weekly Overall Statistics'!$L$53:$L$55</c:f>
              <c:numCache>
                <c:formatCode>0</c:formatCode>
                <c:ptCount val="2"/>
                <c:pt idx="0">
                  <c:v>5</c:v>
                </c:pt>
                <c:pt idx="1">
                  <c:v>18</c:v>
                </c:pt>
              </c:numCache>
            </c:numRef>
          </c:val>
          <c:extLst>
            <c:ext xmlns:c16="http://schemas.microsoft.com/office/drawing/2014/chart" uri="{C3380CC4-5D6E-409C-BE32-E72D297353CC}">
              <c16:uniqueId val="{00000001-FB86-4BD1-A284-55A2D3C68EE1}"/>
            </c:ext>
          </c:extLst>
        </c:ser>
        <c:ser>
          <c:idx val="2"/>
          <c:order val="2"/>
          <c:tx>
            <c:strRef>
              <c:f>'Weekly Overall Statistics'!$M$52</c:f>
              <c:strCache>
                <c:ptCount val="1"/>
                <c:pt idx="0">
                  <c:v>'Promoter'</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12C4-4620-83B4-D7A5FF6D1D52}"/>
              </c:ext>
            </c:extLst>
          </c:dPt>
          <c:dPt>
            <c:idx val="1"/>
            <c:invertIfNegative val="0"/>
            <c:bubble3D val="0"/>
            <c:extLst>
              <c:ext xmlns:c16="http://schemas.microsoft.com/office/drawing/2014/chart" uri="{C3380CC4-5D6E-409C-BE32-E72D297353CC}">
                <c16:uniqueId val="{00000001-5CB8-404C-94A4-D56E843DC5D5}"/>
              </c:ext>
            </c:extLst>
          </c:dPt>
          <c:dPt>
            <c:idx val="2"/>
            <c:invertIfNegative val="0"/>
            <c:bubble3D val="0"/>
            <c:extLst>
              <c:ext xmlns:c16="http://schemas.microsoft.com/office/drawing/2014/chart" uri="{C3380CC4-5D6E-409C-BE32-E72D297353CC}">
                <c16:uniqueId val="{00000001-2D8A-49C1-B797-2B3EE7D93324}"/>
              </c:ext>
            </c:extLst>
          </c:dPt>
          <c:dPt>
            <c:idx val="3"/>
            <c:invertIfNegative val="0"/>
            <c:bubble3D val="0"/>
            <c:extLst>
              <c:ext xmlns:c16="http://schemas.microsoft.com/office/drawing/2014/chart" uri="{C3380CC4-5D6E-409C-BE32-E72D297353CC}">
                <c16:uniqueId val="{0000000F-FB86-4BD1-A284-55A2D3C68EE1}"/>
              </c:ext>
            </c:extLst>
          </c:dPt>
          <c:dLbls>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Statistics'!$J$53:$J$55</c:f>
              <c:strCache>
                <c:ptCount val="2"/>
                <c:pt idx="0">
                  <c:v>Week 22</c:v>
                </c:pt>
                <c:pt idx="1">
                  <c:v>Week 23</c:v>
                </c:pt>
              </c:strCache>
            </c:strRef>
          </c:cat>
          <c:val>
            <c:numRef>
              <c:f>'Weekly Overall Statistics'!$M$53:$M$55</c:f>
              <c:numCache>
                <c:formatCode>0</c:formatCode>
                <c:ptCount val="2"/>
                <c:pt idx="0">
                  <c:v>63</c:v>
                </c:pt>
                <c:pt idx="1">
                  <c:v>259</c:v>
                </c:pt>
              </c:numCache>
            </c:numRef>
          </c:val>
          <c:extLst>
            <c:ext xmlns:c16="http://schemas.microsoft.com/office/drawing/2014/chart" uri="{C3380CC4-5D6E-409C-BE32-E72D297353CC}">
              <c16:uniqueId val="{00000002-FB86-4BD1-A284-55A2D3C68EE1}"/>
            </c:ext>
          </c:extLst>
        </c:ser>
        <c:dLbls>
          <c:showLegendKey val="0"/>
          <c:showVal val="0"/>
          <c:showCatName val="0"/>
          <c:showSerName val="0"/>
          <c:showPercent val="0"/>
          <c:showBubbleSize val="0"/>
        </c:dLbls>
        <c:gapWidth val="219"/>
        <c:overlap val="100"/>
        <c:axId val="1269482512"/>
        <c:axId val="914852128"/>
      </c:barChart>
      <c:lineChart>
        <c:grouping val="standard"/>
        <c:varyColors val="0"/>
        <c:ser>
          <c:idx val="3"/>
          <c:order val="3"/>
          <c:tx>
            <c:strRef>
              <c:f>'Weekly Overall Statistics'!$N$52</c:f>
              <c:strCache>
                <c:ptCount val="1"/>
                <c:pt idx="0">
                  <c:v>'NPS'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solidFill>
                <a:schemeClr val="accent4">
                  <a:lumMod val="20000"/>
                  <a:lumOff val="80000"/>
                </a:schemeClr>
              </a:solidFill>
              <a:ln>
                <a:solidFill>
                  <a:schemeClr val="accent4">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Statistics'!$J$53:$J$55</c:f>
              <c:strCache>
                <c:ptCount val="2"/>
                <c:pt idx="0">
                  <c:v>Week 22</c:v>
                </c:pt>
                <c:pt idx="1">
                  <c:v>Week 23</c:v>
                </c:pt>
              </c:strCache>
            </c:strRef>
          </c:cat>
          <c:val>
            <c:numRef>
              <c:f>'Weekly Overall Statistics'!$N$53:$N$55</c:f>
              <c:numCache>
                <c:formatCode>0.00%</c:formatCode>
                <c:ptCount val="2"/>
                <c:pt idx="0">
                  <c:v>0.79452054794520544</c:v>
                </c:pt>
                <c:pt idx="1">
                  <c:v>0.78073089700996678</c:v>
                </c:pt>
              </c:numCache>
            </c:numRef>
          </c:val>
          <c:smooth val="0"/>
          <c:extLst>
            <c:ext xmlns:c16="http://schemas.microsoft.com/office/drawing/2014/chart" uri="{C3380CC4-5D6E-409C-BE32-E72D297353CC}">
              <c16:uniqueId val="{00000003-FB86-4BD1-A284-55A2D3C68EE1}"/>
            </c:ext>
          </c:extLst>
        </c:ser>
        <c:ser>
          <c:idx val="4"/>
          <c:order val="4"/>
          <c:tx>
            <c:strRef>
              <c:f>'Weekly Overall Statistics'!$O$52</c:f>
              <c:strCache>
                <c:ptCount val="1"/>
                <c:pt idx="0">
                  <c:v>'CSAT'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solidFill>
                <a:schemeClr val="accent1">
                  <a:lumMod val="20000"/>
                  <a:lumOff val="80000"/>
                </a:schemeClr>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Statistics'!$J$53:$J$55</c:f>
              <c:strCache>
                <c:ptCount val="2"/>
                <c:pt idx="0">
                  <c:v>Week 22</c:v>
                </c:pt>
                <c:pt idx="1">
                  <c:v>Week 23</c:v>
                </c:pt>
              </c:strCache>
            </c:strRef>
          </c:cat>
          <c:val>
            <c:numRef>
              <c:f>'Weekly Overall Statistics'!$O$53:$O$55</c:f>
              <c:numCache>
                <c:formatCode>0.00%</c:formatCode>
                <c:ptCount val="2"/>
                <c:pt idx="0">
                  <c:v>0.94520547945205458</c:v>
                </c:pt>
                <c:pt idx="1">
                  <c:v>0.94285714285714384</c:v>
                </c:pt>
              </c:numCache>
            </c:numRef>
          </c:val>
          <c:smooth val="0"/>
          <c:extLst>
            <c:ext xmlns:c16="http://schemas.microsoft.com/office/drawing/2014/chart" uri="{C3380CC4-5D6E-409C-BE32-E72D297353CC}">
              <c16:uniqueId val="{00000005-994B-4979-B424-D6230D69964D}"/>
            </c:ext>
          </c:extLst>
        </c:ser>
        <c:dLbls>
          <c:showLegendKey val="0"/>
          <c:showVal val="0"/>
          <c:showCatName val="0"/>
          <c:showSerName val="0"/>
          <c:showPercent val="0"/>
          <c:showBubbleSize val="0"/>
        </c:dLbls>
        <c:marker val="1"/>
        <c:smooth val="0"/>
        <c:axId val="1822018559"/>
        <c:axId val="1822028159"/>
      </c:lineChart>
      <c:catAx>
        <c:axId val="1269482512"/>
        <c:scaling>
          <c:orientation val="minMax"/>
        </c:scaling>
        <c:delete val="0"/>
        <c:axPos val="b"/>
        <c:majorGridlines>
          <c:spPr>
            <a:ln w="9525" cap="flat" cmpd="sng" algn="ctr">
              <a:solidFill>
                <a:schemeClr val="tx1"/>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4852128"/>
        <c:crosses val="autoZero"/>
        <c:auto val="1"/>
        <c:lblAlgn val="ctr"/>
        <c:lblOffset val="225"/>
        <c:noMultiLvlLbl val="0"/>
      </c:catAx>
      <c:valAx>
        <c:axId val="9148521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269482512"/>
        <c:crosses val="autoZero"/>
        <c:crossBetween val="between"/>
      </c:valAx>
      <c:valAx>
        <c:axId val="182202815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22018559"/>
        <c:crosses val="max"/>
        <c:crossBetween val="between"/>
      </c:valAx>
      <c:catAx>
        <c:axId val="1822018559"/>
        <c:scaling>
          <c:orientation val="minMax"/>
        </c:scaling>
        <c:delete val="1"/>
        <c:axPos val="b"/>
        <c:numFmt formatCode="General" sourceLinked="1"/>
        <c:majorTickMark val="out"/>
        <c:minorTickMark val="none"/>
        <c:tickLblPos val="nextTo"/>
        <c:crossAx val="1822028159"/>
        <c:crosses val="autoZero"/>
        <c:auto val="1"/>
        <c:lblAlgn val="ctr"/>
        <c:lblOffset val="100"/>
        <c:noMultiLvlLbl val="0"/>
      </c:catAx>
      <c:spPr>
        <a:pattFill prst="ltUpDiag">
          <a:fgClr>
            <a:schemeClr val="bg1">
              <a:lumMod val="95000"/>
            </a:schemeClr>
          </a:fgClr>
          <a:bgClr>
            <a:schemeClr val="bg2"/>
          </a:bgClr>
        </a:pattFill>
        <a:ln>
          <a:solidFill>
            <a:schemeClr val="tx1"/>
          </a:solidFill>
        </a:ln>
        <a:effectLst/>
      </c:spPr>
    </c:plotArea>
    <c:legend>
      <c:legendPos val="b"/>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[ItWorks! Customer Feedback Summary.xlsx]Weekly Overall Statistics!PivotTable3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Weekly FCR Trend</a:t>
            </a:r>
          </a:p>
        </c:rich>
      </c:tx>
      <c:layout>
        <c:manualLayout>
          <c:xMode val="edge"/>
          <c:yMode val="edge"/>
          <c:x val="0.40996817072091202"/>
          <c:y val="2.2992513389700825E-3"/>
        </c:manualLayout>
      </c:layout>
      <c:overlay val="0"/>
      <c:spPr>
        <a:solidFill>
          <a:schemeClr val="bg2">
            <a:lumMod val="90000"/>
          </a:schemeClr>
        </a:solid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chemeClr val="accent1">
                <a:lumMod val="20000"/>
                <a:lumOff val="80000"/>
              </a:schemeClr>
            </a:solid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2.3996483910585554E-2"/>
          <c:y val="1.7914826987911019E-3"/>
          <c:w val="0.94544793471064048"/>
          <c:h val="0.8765633262631839"/>
        </c:manualLayout>
      </c:layout>
      <c:barChart>
        <c:barDir val="col"/>
        <c:grouping val="stacked"/>
        <c:varyColors val="0"/>
        <c:ser>
          <c:idx val="0"/>
          <c:order val="0"/>
          <c:tx>
            <c:strRef>
              <c:f>'Weekly Overall Statistics'!$X$52</c:f>
              <c:strCache>
                <c:ptCount val="1"/>
                <c:pt idx="0">
                  <c:v>'FCR Yes'</c:v>
                </c:pt>
              </c:strCache>
            </c:strRef>
          </c:tx>
          <c:spPr>
            <a:solidFill>
              <a:schemeClr val="accent6"/>
            </a:solidFill>
            <a:ln>
              <a:noFill/>
            </a:ln>
            <a:effectLst/>
          </c:spPr>
          <c:invertIfNegative val="0"/>
          <c:dLbls>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Statistics'!$W$53:$W$55</c:f>
              <c:strCache>
                <c:ptCount val="2"/>
                <c:pt idx="0">
                  <c:v>Week 22</c:v>
                </c:pt>
                <c:pt idx="1">
                  <c:v>Week 23</c:v>
                </c:pt>
              </c:strCache>
            </c:strRef>
          </c:cat>
          <c:val>
            <c:numRef>
              <c:f>'Weekly Overall Statistics'!$X$53:$X$55</c:f>
              <c:numCache>
                <c:formatCode>0</c:formatCode>
                <c:ptCount val="2"/>
                <c:pt idx="0">
                  <c:v>55</c:v>
                </c:pt>
                <c:pt idx="1">
                  <c:v>216</c:v>
                </c:pt>
              </c:numCache>
            </c:numRef>
          </c:val>
          <c:extLst>
            <c:ext xmlns:c16="http://schemas.microsoft.com/office/drawing/2014/chart" uri="{C3380CC4-5D6E-409C-BE32-E72D297353CC}">
              <c16:uniqueId val="{00000000-AB76-4E57-8133-6AE48381D252}"/>
            </c:ext>
          </c:extLst>
        </c:ser>
        <c:ser>
          <c:idx val="1"/>
          <c:order val="1"/>
          <c:tx>
            <c:strRef>
              <c:f>'Weekly Overall Statistics'!$Y$52</c:f>
              <c:strCache>
                <c:ptCount val="1"/>
                <c:pt idx="0">
                  <c:v>'FCR No'</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AB76-4E57-8133-6AE48381D252}"/>
              </c:ext>
            </c:extLst>
          </c:dPt>
          <c:dLbls>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Statistics'!$W$53:$W$55</c:f>
              <c:strCache>
                <c:ptCount val="2"/>
                <c:pt idx="0">
                  <c:v>Week 22</c:v>
                </c:pt>
                <c:pt idx="1">
                  <c:v>Week 23</c:v>
                </c:pt>
              </c:strCache>
            </c:strRef>
          </c:cat>
          <c:val>
            <c:numRef>
              <c:f>'Weekly Overall Statistics'!$Y$53:$Y$55</c:f>
              <c:numCache>
                <c:formatCode>0</c:formatCode>
                <c:ptCount val="2"/>
                <c:pt idx="0">
                  <c:v>12</c:v>
                </c:pt>
                <c:pt idx="1">
                  <c:v>27</c:v>
                </c:pt>
              </c:numCache>
            </c:numRef>
          </c:val>
          <c:extLst>
            <c:ext xmlns:c16="http://schemas.microsoft.com/office/drawing/2014/chart" uri="{C3380CC4-5D6E-409C-BE32-E72D297353CC}">
              <c16:uniqueId val="{00000001-AB76-4E57-8133-6AE48381D252}"/>
            </c:ext>
          </c:extLst>
        </c:ser>
        <c:dLbls>
          <c:showLegendKey val="0"/>
          <c:showVal val="0"/>
          <c:showCatName val="0"/>
          <c:showSerName val="0"/>
          <c:showPercent val="0"/>
          <c:showBubbleSize val="0"/>
        </c:dLbls>
        <c:gapWidth val="219"/>
        <c:overlap val="100"/>
        <c:axId val="1560284624"/>
        <c:axId val="918486400"/>
      </c:barChart>
      <c:lineChart>
        <c:grouping val="standard"/>
        <c:varyColors val="0"/>
        <c:ser>
          <c:idx val="2"/>
          <c:order val="2"/>
          <c:tx>
            <c:strRef>
              <c:f>'Weekly Overall Statistics'!$Z$52</c:f>
              <c:strCache>
                <c:ptCount val="1"/>
                <c:pt idx="0">
                  <c:v>FCR %</c:v>
                </c:pt>
              </c:strCache>
            </c:strRef>
          </c:tx>
          <c:spPr>
            <a:ln w="28575" cap="rnd">
              <a:solidFill>
                <a:schemeClr val="accent1"/>
              </a:solidFill>
              <a:round/>
            </a:ln>
            <a:effectLst/>
          </c:spPr>
          <c:marker>
            <c:symbol val="none"/>
          </c:marker>
          <c:dLbls>
            <c:spPr>
              <a:solidFill>
                <a:schemeClr val="accent1">
                  <a:lumMod val="20000"/>
                  <a:lumOff val="80000"/>
                </a:schemeClr>
              </a:solid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Overall Statistics'!$W$53:$W$55</c:f>
              <c:strCache>
                <c:ptCount val="2"/>
                <c:pt idx="0">
                  <c:v>Week 22</c:v>
                </c:pt>
                <c:pt idx="1">
                  <c:v>Week 23</c:v>
                </c:pt>
              </c:strCache>
            </c:strRef>
          </c:cat>
          <c:val>
            <c:numRef>
              <c:f>'Weekly Overall Statistics'!$Z$53:$Z$55</c:f>
              <c:numCache>
                <c:formatCode>0%</c:formatCode>
                <c:ptCount val="2"/>
                <c:pt idx="0">
                  <c:v>0.82089552238805974</c:v>
                </c:pt>
                <c:pt idx="1">
                  <c:v>0.88888888888888884</c:v>
                </c:pt>
              </c:numCache>
            </c:numRef>
          </c:val>
          <c:smooth val="0"/>
          <c:extLst>
            <c:ext xmlns:c16="http://schemas.microsoft.com/office/drawing/2014/chart" uri="{C3380CC4-5D6E-409C-BE32-E72D297353CC}">
              <c16:uniqueId val="{00000002-AB76-4E57-8133-6AE48381D252}"/>
            </c:ext>
          </c:extLst>
        </c:ser>
        <c:dLbls>
          <c:showLegendKey val="0"/>
          <c:showVal val="0"/>
          <c:showCatName val="0"/>
          <c:showSerName val="0"/>
          <c:showPercent val="0"/>
          <c:showBubbleSize val="0"/>
        </c:dLbls>
        <c:marker val="1"/>
        <c:smooth val="0"/>
        <c:axId val="1560284144"/>
        <c:axId val="1239356336"/>
      </c:lineChart>
      <c:catAx>
        <c:axId val="156028462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18486400"/>
        <c:crosses val="autoZero"/>
        <c:auto val="1"/>
        <c:lblAlgn val="ctr"/>
        <c:lblOffset val="100"/>
        <c:noMultiLvlLbl val="0"/>
      </c:catAx>
      <c:valAx>
        <c:axId val="918486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560284624"/>
        <c:crosses val="autoZero"/>
        <c:crossBetween val="between"/>
      </c:valAx>
      <c:valAx>
        <c:axId val="12393563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560284144"/>
        <c:crosses val="max"/>
        <c:crossBetween val="between"/>
      </c:valAx>
      <c:catAx>
        <c:axId val="1560284144"/>
        <c:scaling>
          <c:orientation val="minMax"/>
        </c:scaling>
        <c:delete val="1"/>
        <c:axPos val="b"/>
        <c:numFmt formatCode="General" sourceLinked="1"/>
        <c:majorTickMark val="out"/>
        <c:minorTickMark val="none"/>
        <c:tickLblPos val="nextTo"/>
        <c:crossAx val="1239356336"/>
        <c:crosses val="autoZero"/>
        <c:auto val="1"/>
        <c:lblAlgn val="ctr"/>
        <c:lblOffset val="100"/>
        <c:noMultiLvlLbl val="0"/>
      </c:catAx>
      <c:spPr>
        <a:pattFill prst="ltUpDiag">
          <a:fgClr>
            <a:schemeClr val="bg2">
              <a:lumMod val="90000"/>
            </a:schemeClr>
          </a:fgClr>
          <a:bgClr>
            <a:schemeClr val="bg2"/>
          </a:bgClr>
        </a:pattFill>
        <a:ln>
          <a:solidFill>
            <a:schemeClr val="tx1"/>
          </a:solidFill>
        </a:ln>
        <a:effectLst/>
      </c:spPr>
    </c:plotArea>
    <c:legend>
      <c:legendPos val="b"/>
      <c:layout>
        <c:manualLayout>
          <c:xMode val="edge"/>
          <c:yMode val="edge"/>
          <c:x val="0.34729052463483384"/>
          <c:y val="0.93369532495827345"/>
          <c:w val="0.30869849946442646"/>
          <c:h val="4.0835131543221347E-2"/>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[ItWorks! Customer Feedback Summary.xlsx]Daily Overall Statistics!PivotTable2</c:name>
    <c:fmtId val="14"/>
  </c:pivotSource>
  <c:chart>
    <c:title>
      <c:tx>
        <c:rich>
          <a:bodyPr rot="0" spcFirstLastPara="1" vertOverflow="ellipsis" vert="horz" wrap="square" anchor="ctr" anchorCtr="1"/>
          <a:lstStyle/>
          <a:p>
            <a:pPr>
              <a:defRPr sz="1300" b="0" i="0" u="none" strike="noStrike" kern="1200" spc="0" baseline="0">
                <a:solidFill>
                  <a:schemeClr val="tx1">
                    <a:lumMod val="95000"/>
                    <a:lumOff val="5000"/>
                  </a:schemeClr>
                </a:solidFill>
                <a:latin typeface="+mn-lt"/>
                <a:ea typeface="+mn-ea"/>
                <a:cs typeface="+mn-cs"/>
              </a:defRPr>
            </a:pPr>
            <a:r>
              <a:rPr lang="en-US" sz="1300">
                <a:solidFill>
                  <a:schemeClr val="tx1">
                    <a:lumMod val="95000"/>
                    <a:lumOff val="5000"/>
                  </a:schemeClr>
                </a:solidFill>
                <a:latin typeface="Arial" panose="020B0604020202020204" pitchFamily="34" charset="0"/>
                <a:cs typeface="Arial" panose="020B0604020202020204" pitchFamily="34" charset="0"/>
              </a:rPr>
              <a:t>Daily Satisfaction Trend</a:t>
            </a:r>
          </a:p>
        </c:rich>
      </c:tx>
      <c:layout>
        <c:manualLayout>
          <c:xMode val="edge"/>
          <c:yMode val="edge"/>
          <c:x val="0.38115651861468819"/>
          <c:y val="4.8078035762820891E-3"/>
        </c:manualLayout>
      </c:layout>
      <c:overlay val="0"/>
      <c:spPr>
        <a:solidFill>
          <a:schemeClr val="bg2">
            <a:lumMod val="90000"/>
          </a:schemeClr>
        </a:solidFill>
        <a:ln>
          <a:solidFill>
            <a:schemeClr val="tx1">
              <a:lumMod val="75000"/>
              <a:lumOff val="25000"/>
            </a:schemeClr>
          </a:solidFill>
        </a:ln>
        <a:effectLst/>
      </c:spPr>
      <c:txPr>
        <a:bodyPr rot="0" spcFirstLastPara="1" vertOverflow="ellipsis" vert="horz" wrap="square" anchor="ctr" anchorCtr="1"/>
        <a:lstStyle/>
        <a:p>
          <a:pPr>
            <a:defRPr sz="13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solidFill>
              <a:schemeClr val="accent3">
                <a:lumMod val="20000"/>
                <a:lumOff val="80000"/>
              </a:schemeClr>
            </a:solidFill>
            <a:ln>
              <a:solidFill>
                <a:schemeClr val="accent3">
                  <a:lumMod val="60000"/>
                  <a:lumOff val="40000"/>
                </a:schemeClr>
              </a:solid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solidFill>
              <a:schemeClr val="accent4">
                <a:lumMod val="20000"/>
                <a:lumOff val="80000"/>
              </a:schemeClr>
            </a:solidFill>
            <a:ln>
              <a:solidFill>
                <a:schemeClr val="accent4">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solidFill>
              <a:schemeClr val="accent5">
                <a:lumMod val="20000"/>
                <a:lumOff val="80000"/>
              </a:schemeClr>
            </a:solidFill>
            <a:ln>
              <a:solidFill>
                <a:schemeClr val="accent5">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0"/>
              <c:y val="-0.24986046511627907"/>
            </c:manualLayout>
          </c:layout>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solidFill>
              <a:schemeClr val="accent3">
                <a:lumMod val="20000"/>
                <a:lumOff val="80000"/>
              </a:schemeClr>
            </a:solidFill>
            <a:ln>
              <a:solidFill>
                <a:schemeClr val="accent3">
                  <a:lumMod val="60000"/>
                  <a:lumOff val="40000"/>
                </a:schemeClr>
              </a:solid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layout>
            <c:manualLayout>
              <c:x val="0"/>
              <c:y val="-0.24986046511627907"/>
            </c:manualLayout>
          </c:layout>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solidFill>
              <a:schemeClr val="accent4">
                <a:lumMod val="20000"/>
                <a:lumOff val="80000"/>
              </a:schemeClr>
            </a:solidFill>
            <a:ln>
              <a:solidFill>
                <a:schemeClr val="accent4">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solidFill>
              <a:schemeClr val="accent5">
                <a:lumMod val="20000"/>
                <a:lumOff val="80000"/>
              </a:schemeClr>
            </a:solidFill>
            <a:ln>
              <a:solidFill>
                <a:schemeClr val="accent5">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solidFill>
              <a:schemeClr val="accent3">
                <a:lumMod val="20000"/>
                <a:lumOff val="80000"/>
              </a:schemeClr>
            </a:solidFill>
            <a:ln>
              <a:solidFill>
                <a:schemeClr val="accent3">
                  <a:lumMod val="60000"/>
                  <a:lumOff val="40000"/>
                </a:schemeClr>
              </a:solid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dLbl>
          <c:idx val="0"/>
          <c:layout>
            <c:manualLayout>
              <c:x val="0"/>
              <c:y val="-0.24986046511627907"/>
            </c:manualLayout>
          </c:layout>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solidFill>
              <a:schemeClr val="accent4">
                <a:lumMod val="20000"/>
                <a:lumOff val="80000"/>
              </a:schemeClr>
            </a:solidFill>
            <a:ln>
              <a:solidFill>
                <a:schemeClr val="accent4">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solidFill>
              <a:schemeClr val="accent5">
                <a:lumMod val="20000"/>
                <a:lumOff val="80000"/>
              </a:schemeClr>
            </a:solidFill>
            <a:ln>
              <a:solidFill>
                <a:schemeClr val="accent5">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solidFill>
            <a:round/>
          </a:ln>
          <a:effectLst/>
        </c:spPr>
        <c:marker>
          <c:symbol val="none"/>
        </c:marker>
        <c:dLbl>
          <c:idx val="0"/>
          <c:layout>
            <c:manualLayout>
              <c:x val="-2.7031599108761087E-2"/>
              <c:y val="1.7000607164541569E-2"/>
            </c:manualLayout>
          </c:layout>
          <c:spPr>
            <a:solidFill>
              <a:schemeClr val="accent5">
                <a:lumMod val="20000"/>
                <a:lumOff val="80000"/>
              </a:schemeClr>
            </a:solidFill>
            <a:ln>
              <a:solidFill>
                <a:schemeClr val="accent5">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5"/>
            </a:solidFill>
            <a:round/>
          </a:ln>
          <a:effectLst/>
        </c:spPr>
        <c:marker>
          <c:symbol val="none"/>
        </c:marker>
      </c:pivotFmt>
      <c:pivotFmt>
        <c:idx val="29"/>
        <c:spPr>
          <a:solidFill>
            <a:schemeClr val="accent1"/>
          </a:solidFill>
          <a:ln w="28575" cap="rnd">
            <a:solidFill>
              <a:schemeClr val="accent5"/>
            </a:solidFill>
            <a:round/>
          </a:ln>
          <a:effectLst/>
        </c:spPr>
        <c:marker>
          <c:symbol val="none"/>
        </c:marker>
      </c:pivotFmt>
      <c:pivotFmt>
        <c:idx val="30"/>
        <c:spPr>
          <a:solidFill>
            <a:schemeClr val="accent1"/>
          </a:solidFill>
          <a:ln w="28575" cap="rnd">
            <a:solidFill>
              <a:schemeClr val="accent5"/>
            </a:solidFill>
            <a:round/>
          </a:ln>
          <a:effectLst/>
        </c:spPr>
        <c:marker>
          <c:symbol val="none"/>
        </c:marker>
      </c:pivotFmt>
      <c:pivotFmt>
        <c:idx val="31"/>
        <c:spPr>
          <a:solidFill>
            <a:schemeClr val="accent1"/>
          </a:solidFill>
          <a:ln w="28575" cap="rnd">
            <a:solidFill>
              <a:schemeClr val="accent5"/>
            </a:solidFill>
            <a:round/>
          </a:ln>
          <a:effectLst/>
        </c:spPr>
        <c:marker>
          <c:symbol val="none"/>
        </c:marker>
      </c:pivotFmt>
      <c:pivotFmt>
        <c:idx val="32"/>
        <c:spPr>
          <a:solidFill>
            <a:schemeClr val="accent1"/>
          </a:solidFill>
          <a:ln w="28575" cap="rnd">
            <a:solidFill>
              <a:schemeClr val="accent5"/>
            </a:solidFill>
            <a:round/>
          </a:ln>
          <a:effectLst/>
        </c:spPr>
        <c:marker>
          <c:symbol val="none"/>
        </c:marker>
      </c:pivotFmt>
      <c:pivotFmt>
        <c:idx val="33"/>
        <c:spPr>
          <a:solidFill>
            <a:schemeClr val="accent1"/>
          </a:solidFill>
          <a:ln w="28575" cap="rnd">
            <a:solidFill>
              <a:schemeClr val="accent5"/>
            </a:solidFill>
            <a:round/>
          </a:ln>
          <a:effectLst/>
        </c:spPr>
        <c:marker>
          <c:symbol val="none"/>
        </c:marker>
      </c:pivotFmt>
      <c:pivotFmt>
        <c:idx val="34"/>
        <c:spPr>
          <a:solidFill>
            <a:schemeClr val="accent1"/>
          </a:solidFill>
          <a:ln w="28575" cap="rnd">
            <a:solidFill>
              <a:schemeClr val="accent5"/>
            </a:solidFill>
            <a:round/>
          </a:ln>
          <a:effectLst/>
        </c:spPr>
        <c:marker>
          <c:symbol val="none"/>
        </c:marker>
      </c:pivotFmt>
      <c:pivotFmt>
        <c:idx val="35"/>
        <c:spPr>
          <a:solidFill>
            <a:schemeClr val="accent1"/>
          </a:solidFill>
          <a:ln w="28575" cap="rnd">
            <a:solidFill>
              <a:schemeClr val="accent5"/>
            </a:solidFill>
            <a:round/>
          </a:ln>
          <a:effectLst/>
        </c:spPr>
        <c:marker>
          <c:symbol val="none"/>
        </c:marker>
      </c:pivotFmt>
      <c:pivotFmt>
        <c:idx val="36"/>
        <c:spPr>
          <a:solidFill>
            <a:schemeClr val="accent1"/>
          </a:solidFill>
          <a:ln w="28575" cap="rnd">
            <a:solidFill>
              <a:schemeClr val="accent5"/>
            </a:solidFill>
            <a:round/>
          </a:ln>
          <a:effectLst/>
        </c:spPr>
        <c:marker>
          <c:symbol val="none"/>
        </c:marker>
      </c:pivotFmt>
      <c:pivotFmt>
        <c:idx val="37"/>
        <c:spPr>
          <a:solidFill>
            <a:schemeClr val="accent1"/>
          </a:solidFill>
          <a:ln w="28575" cap="rnd">
            <a:solidFill>
              <a:schemeClr val="accent5"/>
            </a:solidFill>
            <a:round/>
          </a:ln>
          <a:effectLst/>
        </c:spPr>
        <c:marker>
          <c:symbol val="none"/>
        </c:marker>
      </c:pivotFmt>
      <c:pivotFmt>
        <c:idx val="38"/>
        <c:spPr>
          <a:solidFill>
            <a:schemeClr val="accent1"/>
          </a:solidFill>
          <a:ln w="28575" cap="rnd">
            <a:solidFill>
              <a:schemeClr val="accent5"/>
            </a:solidFill>
            <a:round/>
          </a:ln>
          <a:effectLst/>
        </c:spPr>
        <c:marker>
          <c:symbol val="none"/>
        </c:marker>
      </c:pivotFmt>
      <c:pivotFmt>
        <c:idx val="39"/>
        <c:spPr>
          <a:solidFill>
            <a:schemeClr val="accent1"/>
          </a:solidFill>
          <a:ln w="28575" cap="rnd">
            <a:solidFill>
              <a:schemeClr val="accent5"/>
            </a:solidFill>
            <a:round/>
          </a:ln>
          <a:effectLst/>
        </c:spPr>
        <c:marker>
          <c:symbol val="none"/>
        </c:marker>
      </c:pivotFmt>
      <c:pivotFmt>
        <c:idx val="40"/>
        <c:spPr>
          <a:solidFill>
            <a:schemeClr val="accent1"/>
          </a:solidFill>
          <a:ln w="28575" cap="rnd">
            <a:solidFill>
              <a:schemeClr val="accent5"/>
            </a:solidFill>
            <a:round/>
          </a:ln>
          <a:effectLst/>
        </c:spPr>
        <c:marker>
          <c:symbol val="none"/>
        </c:marker>
      </c:pivotFmt>
      <c:pivotFmt>
        <c:idx val="41"/>
        <c:spPr>
          <a:solidFill>
            <a:schemeClr val="accent1"/>
          </a:solidFill>
          <a:ln w="28575" cap="rnd">
            <a:solidFill>
              <a:schemeClr val="accent5"/>
            </a:solidFill>
            <a:round/>
          </a:ln>
          <a:effectLst/>
        </c:spPr>
        <c:marker>
          <c:symbol val="none"/>
        </c:marker>
      </c:pivotFmt>
      <c:pivotFmt>
        <c:idx val="42"/>
        <c:spPr>
          <a:solidFill>
            <a:schemeClr val="accent1"/>
          </a:solidFill>
          <a:ln w="28575" cap="rnd">
            <a:solidFill>
              <a:schemeClr val="accent5"/>
            </a:solidFill>
            <a:round/>
          </a:ln>
          <a:effectLst/>
        </c:spPr>
        <c:marker>
          <c:symbol val="none"/>
        </c:marker>
      </c:pivotFmt>
      <c:pivotFmt>
        <c:idx val="43"/>
        <c:spPr>
          <a:solidFill>
            <a:schemeClr val="accent1"/>
          </a:solidFill>
          <a:ln w="28575" cap="rnd">
            <a:solidFill>
              <a:schemeClr val="accent5"/>
            </a:solidFill>
            <a:round/>
          </a:ln>
          <a:effectLst/>
        </c:spPr>
        <c:marker>
          <c:symbol val="none"/>
        </c:marker>
      </c:pivotFmt>
      <c:pivotFmt>
        <c:idx val="44"/>
        <c:spPr>
          <a:solidFill>
            <a:schemeClr val="accent1"/>
          </a:solidFill>
          <a:ln w="28575" cap="rnd">
            <a:solidFill>
              <a:schemeClr val="accent5"/>
            </a:solidFill>
            <a:round/>
          </a:ln>
          <a:effectLst/>
        </c:spPr>
        <c:marker>
          <c:symbol val="none"/>
        </c:marker>
      </c:pivotFmt>
      <c:pivotFmt>
        <c:idx val="45"/>
        <c:spPr>
          <a:solidFill>
            <a:schemeClr val="accent1"/>
          </a:solidFill>
          <a:ln w="28575" cap="rnd">
            <a:solidFill>
              <a:schemeClr val="accent5"/>
            </a:solidFill>
            <a:round/>
          </a:ln>
          <a:effectLst/>
        </c:spPr>
        <c:marker>
          <c:symbol val="none"/>
        </c:marker>
      </c:pivotFmt>
      <c:pivotFmt>
        <c:idx val="46"/>
        <c:spPr>
          <a:solidFill>
            <a:schemeClr val="accent1"/>
          </a:solidFill>
          <a:ln w="28575" cap="rnd">
            <a:solidFill>
              <a:schemeClr val="accent5"/>
            </a:solidFill>
            <a:round/>
          </a:ln>
          <a:effectLst/>
        </c:spPr>
        <c:marker>
          <c:symbol val="none"/>
        </c:marker>
      </c:pivotFmt>
      <c:pivotFmt>
        <c:idx val="47"/>
        <c:spPr>
          <a:solidFill>
            <a:schemeClr val="accent1"/>
          </a:solidFill>
          <a:ln w="28575" cap="rnd">
            <a:solidFill>
              <a:schemeClr val="accent5"/>
            </a:solidFill>
            <a:round/>
          </a:ln>
          <a:effectLst/>
        </c:spPr>
        <c:marker>
          <c:symbol val="none"/>
        </c:marker>
      </c:pivotFmt>
      <c:pivotFmt>
        <c:idx val="48"/>
        <c:spPr>
          <a:solidFill>
            <a:schemeClr val="accent1"/>
          </a:solidFill>
          <a:ln w="28575" cap="rnd">
            <a:solidFill>
              <a:schemeClr val="accent5"/>
            </a:solidFill>
            <a:round/>
          </a:ln>
          <a:effectLst/>
        </c:spPr>
        <c:marker>
          <c:symbol val="none"/>
        </c:marker>
      </c:pivotFmt>
      <c:pivotFmt>
        <c:idx val="49"/>
        <c:spPr>
          <a:solidFill>
            <a:schemeClr val="accent1"/>
          </a:solidFill>
          <a:ln w="28575" cap="rnd">
            <a:solidFill>
              <a:schemeClr val="accent5"/>
            </a:solidFill>
            <a:round/>
          </a:ln>
          <a:effectLst/>
        </c:spPr>
        <c:marker>
          <c:symbol val="none"/>
        </c:marker>
      </c:pivotFmt>
      <c:pivotFmt>
        <c:idx val="50"/>
        <c:spPr>
          <a:solidFill>
            <a:schemeClr val="accent1"/>
          </a:solidFill>
          <a:ln w="28575" cap="rnd">
            <a:solidFill>
              <a:schemeClr val="accent5"/>
            </a:solidFill>
            <a:round/>
          </a:ln>
          <a:effectLst/>
        </c:spPr>
        <c:marker>
          <c:symbol val="none"/>
        </c:marker>
      </c:pivotFmt>
      <c:pivotFmt>
        <c:idx val="51"/>
        <c:spPr>
          <a:solidFill>
            <a:schemeClr val="accent1"/>
          </a:solidFill>
          <a:ln w="28575" cap="rnd">
            <a:solidFill>
              <a:schemeClr val="accent5"/>
            </a:solidFill>
            <a:round/>
          </a:ln>
          <a:effectLst/>
        </c:spPr>
        <c:marker>
          <c:symbol val="none"/>
        </c:marker>
      </c:pivotFmt>
      <c:pivotFmt>
        <c:idx val="52"/>
        <c:spPr>
          <a:solidFill>
            <a:schemeClr val="accent1"/>
          </a:solidFill>
          <a:ln w="28575" cap="rnd">
            <a:solidFill>
              <a:schemeClr val="accent5"/>
            </a:solidFill>
            <a:round/>
          </a:ln>
          <a:effectLst/>
        </c:spPr>
        <c:marker>
          <c:symbol val="none"/>
        </c:marker>
      </c:pivotFmt>
      <c:pivotFmt>
        <c:idx val="53"/>
        <c:spPr>
          <a:solidFill>
            <a:schemeClr val="accent1"/>
          </a:solidFill>
          <a:ln w="28575" cap="rnd">
            <a:solidFill>
              <a:schemeClr val="accent5"/>
            </a:solidFill>
            <a:round/>
          </a:ln>
          <a:effectLst/>
        </c:spPr>
        <c:marker>
          <c:symbol val="none"/>
        </c:marker>
      </c:pivotFmt>
      <c:pivotFmt>
        <c:idx val="54"/>
        <c:spPr>
          <a:solidFill>
            <a:schemeClr val="accent1"/>
          </a:solidFill>
          <a:ln w="28575" cap="rnd">
            <a:solidFill>
              <a:schemeClr val="accent5"/>
            </a:solidFill>
            <a:round/>
          </a:ln>
          <a:effectLst/>
        </c:spPr>
        <c:marker>
          <c:symbol val="none"/>
        </c:marker>
      </c:pivotFmt>
      <c:pivotFmt>
        <c:idx val="55"/>
        <c:spPr>
          <a:solidFill>
            <a:schemeClr val="accent1"/>
          </a:solidFill>
          <a:ln w="28575" cap="rnd">
            <a:solidFill>
              <a:schemeClr val="accent5"/>
            </a:solidFill>
            <a:round/>
          </a:ln>
          <a:effectLst/>
        </c:spPr>
        <c:marker>
          <c:symbol val="none"/>
        </c:marker>
      </c:pivotFmt>
      <c:pivotFmt>
        <c:idx val="56"/>
        <c:spPr>
          <a:solidFill>
            <a:schemeClr val="accent1"/>
          </a:solidFill>
          <a:ln w="28575" cap="rnd">
            <a:solidFill>
              <a:schemeClr val="accent5"/>
            </a:solidFill>
            <a:round/>
          </a:ln>
          <a:effectLst/>
        </c:spPr>
        <c:marker>
          <c:symbol val="none"/>
        </c:marker>
      </c:pivotFmt>
      <c:pivotFmt>
        <c:idx val="57"/>
        <c:spPr>
          <a:solidFill>
            <a:schemeClr val="accent1"/>
          </a:solidFill>
          <a:ln w="28575" cap="rnd">
            <a:solidFill>
              <a:schemeClr val="accent5"/>
            </a:solidFill>
            <a:round/>
          </a:ln>
          <a:effectLst/>
        </c:spPr>
        <c:marker>
          <c:symbol val="none"/>
        </c:marker>
      </c:pivotFmt>
      <c:pivotFmt>
        <c:idx val="58"/>
        <c:spPr>
          <a:solidFill>
            <a:schemeClr val="accent1"/>
          </a:solidFill>
          <a:ln w="28575" cap="rnd">
            <a:solidFill>
              <a:schemeClr val="accent5"/>
            </a:solidFill>
            <a:round/>
          </a:ln>
          <a:effectLst/>
        </c:spPr>
        <c:marker>
          <c:symbol val="none"/>
        </c:marker>
      </c:pivotFmt>
      <c:pivotFmt>
        <c:idx val="59"/>
        <c:spPr>
          <a:solidFill>
            <a:schemeClr val="accent1"/>
          </a:solidFill>
          <a:ln w="28575" cap="rnd">
            <a:solidFill>
              <a:schemeClr val="accent5"/>
            </a:solidFill>
            <a:round/>
          </a:ln>
          <a:effectLst/>
        </c:spPr>
        <c:marker>
          <c:symbol val="none"/>
        </c:marker>
      </c:pivotFmt>
      <c:pivotFmt>
        <c:idx val="60"/>
        <c:spPr>
          <a:solidFill>
            <a:schemeClr val="accent1"/>
          </a:solidFill>
          <a:ln w="28575" cap="rnd">
            <a:solidFill>
              <a:schemeClr val="accent5"/>
            </a:solidFill>
            <a:round/>
          </a:ln>
          <a:effectLst/>
        </c:spPr>
        <c:marker>
          <c:symbol val="none"/>
        </c:marker>
      </c:pivotFmt>
      <c:pivotFmt>
        <c:idx val="61"/>
        <c:spPr>
          <a:solidFill>
            <a:schemeClr val="accent1"/>
          </a:solidFill>
          <a:ln w="28575" cap="rnd">
            <a:solidFill>
              <a:schemeClr val="accent5"/>
            </a:solidFill>
            <a:round/>
          </a:ln>
          <a:effectLst/>
        </c:spPr>
        <c:marker>
          <c:symbol val="none"/>
        </c:marker>
      </c:pivotFmt>
      <c:pivotFmt>
        <c:idx val="62"/>
        <c:spPr>
          <a:solidFill>
            <a:schemeClr val="accent1"/>
          </a:solidFill>
          <a:ln w="28575" cap="rnd">
            <a:solidFill>
              <a:schemeClr val="accent5"/>
            </a:solidFill>
            <a:round/>
          </a:ln>
          <a:effectLst/>
        </c:spPr>
        <c:marker>
          <c:symbol val="none"/>
        </c:marker>
      </c:pivotFmt>
      <c:pivotFmt>
        <c:idx val="63"/>
        <c:spPr>
          <a:solidFill>
            <a:schemeClr val="accent1"/>
          </a:solidFill>
          <a:ln w="28575" cap="rnd">
            <a:solidFill>
              <a:schemeClr val="accent5"/>
            </a:solidFill>
            <a:round/>
          </a:ln>
          <a:effectLst/>
        </c:spPr>
        <c:marker>
          <c:symbol val="none"/>
        </c:marker>
      </c:pivotFmt>
      <c:pivotFmt>
        <c:idx val="64"/>
        <c:spPr>
          <a:solidFill>
            <a:schemeClr val="accent1"/>
          </a:solidFill>
          <a:ln w="28575" cap="rnd">
            <a:solidFill>
              <a:schemeClr val="accent5"/>
            </a:solidFill>
            <a:round/>
          </a:ln>
          <a:effectLst/>
        </c:spPr>
        <c:marker>
          <c:symbol val="none"/>
        </c:marker>
      </c:pivotFmt>
      <c:pivotFmt>
        <c:idx val="65"/>
        <c:spPr>
          <a:solidFill>
            <a:schemeClr val="accent1"/>
          </a:solidFill>
          <a:ln w="28575" cap="rnd">
            <a:solidFill>
              <a:schemeClr val="accent5"/>
            </a:solidFill>
            <a:round/>
          </a:ln>
          <a:effectLst/>
        </c:spPr>
        <c:marker>
          <c:symbol val="none"/>
        </c:marker>
      </c:pivotFmt>
      <c:pivotFmt>
        <c:idx val="66"/>
        <c:spPr>
          <a:solidFill>
            <a:schemeClr val="accent1"/>
          </a:solidFill>
          <a:ln w="28575" cap="rnd">
            <a:solidFill>
              <a:schemeClr val="accent5"/>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5"/>
            </a:solidFill>
            <a:round/>
          </a:ln>
          <a:effectLst/>
        </c:spPr>
        <c:marker>
          <c:symbol val="none"/>
        </c:marker>
      </c:pivotFmt>
      <c:pivotFmt>
        <c:idx val="71"/>
        <c:spPr>
          <a:solidFill>
            <a:schemeClr val="accent1"/>
          </a:solidFill>
          <a:ln w="28575" cap="rnd">
            <a:solidFill>
              <a:schemeClr val="accent5"/>
            </a:solidFill>
            <a:round/>
          </a:ln>
          <a:effectLst/>
        </c:spPr>
        <c:marker>
          <c:symbol val="none"/>
        </c:marker>
      </c:pivotFmt>
      <c:pivotFmt>
        <c:idx val="72"/>
        <c:spPr>
          <a:solidFill>
            <a:schemeClr val="accent1"/>
          </a:solidFill>
          <a:ln w="28575" cap="rnd">
            <a:solidFill>
              <a:schemeClr val="accent5"/>
            </a:solidFill>
            <a:round/>
          </a:ln>
          <a:effectLst/>
        </c:spPr>
        <c:marker>
          <c:symbol val="none"/>
        </c:marker>
      </c:pivotFmt>
      <c:pivotFmt>
        <c:idx val="73"/>
        <c:spPr>
          <a:solidFill>
            <a:schemeClr val="accent1"/>
          </a:solidFill>
          <a:ln w="28575" cap="rnd">
            <a:solidFill>
              <a:schemeClr val="accent5"/>
            </a:solidFill>
            <a:round/>
          </a:ln>
          <a:effectLst/>
        </c:spPr>
        <c:marker>
          <c:symbol val="none"/>
        </c:marker>
      </c:pivotFmt>
      <c:pivotFmt>
        <c:idx val="74"/>
        <c:spPr>
          <a:solidFill>
            <a:schemeClr val="accent1"/>
          </a:solidFill>
          <a:ln w="28575" cap="rnd">
            <a:solidFill>
              <a:schemeClr val="accent5"/>
            </a:solidFill>
            <a:round/>
          </a:ln>
          <a:effectLst/>
        </c:spPr>
        <c:marker>
          <c:symbol val="none"/>
        </c:marker>
      </c:pivotFmt>
      <c:pivotFmt>
        <c:idx val="75"/>
        <c:spPr>
          <a:solidFill>
            <a:schemeClr val="accent1"/>
          </a:solidFill>
          <a:ln w="28575" cap="rnd">
            <a:solidFill>
              <a:schemeClr val="accent5"/>
            </a:solidFill>
            <a:round/>
          </a:ln>
          <a:effectLst/>
        </c:spPr>
        <c:marker>
          <c:symbol val="none"/>
        </c:marker>
      </c:pivotFmt>
      <c:pivotFmt>
        <c:idx val="76"/>
        <c:spPr>
          <a:solidFill>
            <a:schemeClr val="accent1"/>
          </a:solidFill>
          <a:ln w="28575" cap="rnd">
            <a:solidFill>
              <a:schemeClr val="accent5"/>
            </a:solidFill>
            <a:round/>
          </a:ln>
          <a:effectLst/>
        </c:spPr>
        <c:marker>
          <c:symbol val="none"/>
        </c:marker>
      </c:pivotFmt>
      <c:pivotFmt>
        <c:idx val="77"/>
        <c:spPr>
          <a:solidFill>
            <a:schemeClr val="accent1"/>
          </a:solidFill>
          <a:ln w="28575" cap="rnd">
            <a:solidFill>
              <a:schemeClr val="accent5"/>
            </a:solidFill>
            <a:round/>
          </a:ln>
          <a:effectLst/>
        </c:spPr>
        <c:marker>
          <c:symbol val="none"/>
        </c:marker>
      </c:pivotFmt>
      <c:pivotFmt>
        <c:idx val="78"/>
        <c:spPr>
          <a:solidFill>
            <a:schemeClr val="accent1"/>
          </a:solidFill>
          <a:ln w="28575" cap="rnd">
            <a:solidFill>
              <a:schemeClr val="accent5"/>
            </a:solidFill>
            <a:round/>
          </a:ln>
          <a:effectLst/>
        </c:spPr>
        <c:marker>
          <c:symbol val="none"/>
        </c:marker>
      </c:pivotFmt>
      <c:pivotFmt>
        <c:idx val="79"/>
        <c:spPr>
          <a:solidFill>
            <a:schemeClr val="accent1"/>
          </a:solidFill>
          <a:ln w="28575" cap="rnd">
            <a:solidFill>
              <a:schemeClr val="accent5"/>
            </a:solidFill>
            <a:round/>
          </a:ln>
          <a:effectLst/>
        </c:spPr>
        <c:marker>
          <c:symbol val="none"/>
        </c:marker>
      </c:pivotFmt>
      <c:pivotFmt>
        <c:idx val="80"/>
        <c:spPr>
          <a:solidFill>
            <a:schemeClr val="accent1"/>
          </a:solidFill>
          <a:ln w="28575" cap="rnd">
            <a:solidFill>
              <a:schemeClr val="accent5"/>
            </a:solidFill>
            <a:round/>
          </a:ln>
          <a:effectLst/>
        </c:spPr>
        <c:marker>
          <c:symbol val="none"/>
        </c:marker>
      </c:pivotFmt>
      <c:pivotFmt>
        <c:idx val="81"/>
        <c:spPr>
          <a:solidFill>
            <a:schemeClr val="accent1"/>
          </a:solidFill>
          <a:ln w="28575" cap="rnd">
            <a:solidFill>
              <a:schemeClr val="accent5"/>
            </a:solidFill>
            <a:round/>
          </a:ln>
          <a:effectLst/>
        </c:spPr>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marker>
          <c:symbol val="none"/>
        </c:marker>
      </c:pivotFmt>
      <c:pivotFmt>
        <c:idx val="91"/>
        <c:marker>
          <c:symbol val="none"/>
        </c:marker>
      </c:pivotFmt>
      <c:pivotFmt>
        <c:idx val="92"/>
        <c:marker>
          <c:symbol val="none"/>
        </c:marker>
      </c:pivotFmt>
      <c:pivotFmt>
        <c:idx val="93"/>
        <c:marker>
          <c:symbol val="none"/>
        </c:marker>
      </c:pivotFmt>
      <c:pivotFmt>
        <c:idx val="94"/>
        <c:marker>
          <c:symbol val="none"/>
        </c:marker>
      </c:pivotFmt>
      <c:pivotFmt>
        <c:idx val="95"/>
        <c:marker>
          <c:symbol val="none"/>
        </c:marker>
      </c:pivotFmt>
      <c:pivotFmt>
        <c:idx val="96"/>
        <c:marker>
          <c:symbol val="none"/>
        </c:marker>
      </c:pivotFmt>
      <c:pivotFmt>
        <c:idx val="97"/>
        <c:marker>
          <c:symbol val="none"/>
        </c:marker>
      </c:pivotFmt>
      <c:pivotFmt>
        <c:idx val="98"/>
        <c:marker>
          <c:symbol val="none"/>
        </c:marker>
      </c:pivotFmt>
      <c:pivotFmt>
        <c:idx val="99"/>
        <c:marker>
          <c:symbol val="none"/>
        </c:marker>
      </c:pivotFmt>
      <c:pivotFmt>
        <c:idx val="100"/>
        <c:marker>
          <c:symbol val="none"/>
        </c:marker>
      </c:pivotFmt>
      <c:pivotFmt>
        <c:idx val="101"/>
        <c:marker>
          <c:symbol val="none"/>
        </c:marker>
      </c:pivotFmt>
      <c:pivotFmt>
        <c:idx val="102"/>
        <c:marker>
          <c:symbol val="none"/>
        </c:marker>
      </c:pivotFmt>
      <c:pivotFmt>
        <c:idx val="103"/>
        <c:marker>
          <c:symbol val="none"/>
        </c:marker>
      </c:pivotFmt>
      <c:pivotFmt>
        <c:idx val="104"/>
        <c:marker>
          <c:symbol val="none"/>
        </c:marker>
      </c:pivotFmt>
      <c:pivotFmt>
        <c:idx val="105"/>
        <c:marker>
          <c:symbol val="none"/>
        </c:marker>
      </c:pivotFmt>
      <c:pivotFmt>
        <c:idx val="106"/>
        <c:marker>
          <c:symbol val="none"/>
        </c:marker>
      </c:pivotFmt>
      <c:pivotFmt>
        <c:idx val="107"/>
        <c:marker>
          <c:symbol val="none"/>
        </c:marker>
      </c:pivotFmt>
      <c:pivotFmt>
        <c:idx val="108"/>
        <c:marker>
          <c:symbol val="none"/>
        </c:marker>
      </c:pivotFmt>
      <c:pivotFmt>
        <c:idx val="109"/>
        <c:marker>
          <c:symbol val="none"/>
        </c:marker>
      </c:pivotFmt>
      <c:pivotFmt>
        <c:idx val="110"/>
        <c:marker>
          <c:symbol val="none"/>
        </c:marker>
      </c:pivotFmt>
      <c:pivotFmt>
        <c:idx val="111"/>
        <c:spPr>
          <a:solidFill>
            <a:schemeClr val="accent1"/>
          </a:solidFill>
          <a:ln w="28575" cap="rnd">
            <a:solidFill>
              <a:schemeClr val="accent5"/>
            </a:solidFill>
            <a:round/>
          </a:ln>
          <a:effectLst/>
        </c:spPr>
        <c:marker>
          <c:symbol val="none"/>
        </c:marker>
      </c:pivotFmt>
      <c:pivotFmt>
        <c:idx val="112"/>
        <c:spPr>
          <a:solidFill>
            <a:schemeClr val="accent1"/>
          </a:solidFill>
          <a:ln w="28575" cap="rnd">
            <a:solidFill>
              <a:schemeClr val="accent5"/>
            </a:solidFill>
            <a:round/>
          </a:ln>
          <a:effectLst/>
        </c:spPr>
        <c:marker>
          <c:symbol val="none"/>
        </c:marker>
      </c:pivotFmt>
      <c:pivotFmt>
        <c:idx val="113"/>
        <c:spPr>
          <a:solidFill>
            <a:schemeClr val="accent1"/>
          </a:solidFill>
          <a:ln w="28575" cap="rnd">
            <a:solidFill>
              <a:schemeClr val="accent5"/>
            </a:solidFill>
            <a:round/>
          </a:ln>
          <a:effectLst/>
        </c:spPr>
        <c:marker>
          <c:symbol val="none"/>
        </c:marker>
      </c:pivotFmt>
      <c:pivotFmt>
        <c:idx val="114"/>
        <c:spPr>
          <a:solidFill>
            <a:schemeClr val="accent1"/>
          </a:solidFill>
          <a:ln w="28575" cap="rnd">
            <a:solidFill>
              <a:schemeClr val="accent5"/>
            </a:solidFill>
            <a:round/>
          </a:ln>
          <a:effectLst/>
        </c:spPr>
        <c:marker>
          <c:symbol val="none"/>
        </c:marker>
      </c:pivotFmt>
      <c:pivotFmt>
        <c:idx val="115"/>
        <c:spPr>
          <a:solidFill>
            <a:schemeClr val="accent1"/>
          </a:solidFill>
          <a:ln w="28575" cap="rnd">
            <a:solidFill>
              <a:schemeClr val="accent5"/>
            </a:solidFill>
            <a:round/>
          </a:ln>
          <a:effectLst/>
        </c:spPr>
        <c:marker>
          <c:symbol val="none"/>
        </c:marker>
      </c:pivotFmt>
      <c:pivotFmt>
        <c:idx val="116"/>
        <c:spPr>
          <a:solidFill>
            <a:schemeClr val="accent1"/>
          </a:solidFill>
          <a:ln w="28575" cap="rnd">
            <a:solidFill>
              <a:schemeClr val="accent5"/>
            </a:solidFill>
            <a:round/>
          </a:ln>
          <a:effectLst/>
        </c:spPr>
        <c:marker>
          <c:symbol val="none"/>
        </c:marker>
      </c:pivotFmt>
      <c:pivotFmt>
        <c:idx val="117"/>
        <c:spPr>
          <a:solidFill>
            <a:schemeClr val="accent1"/>
          </a:solidFill>
          <a:ln w="28575" cap="rnd">
            <a:solidFill>
              <a:schemeClr val="accent5"/>
            </a:solidFill>
            <a:round/>
          </a:ln>
          <a:effectLst/>
        </c:spPr>
        <c:marker>
          <c:symbol val="none"/>
        </c:marker>
      </c:pivotFmt>
      <c:pivotFmt>
        <c:idx val="118"/>
        <c:spPr>
          <a:solidFill>
            <a:schemeClr val="accent1"/>
          </a:solidFill>
          <a:ln w="28575" cap="rnd">
            <a:solidFill>
              <a:schemeClr val="accent5"/>
            </a:solidFill>
            <a:round/>
          </a:ln>
          <a:effectLst/>
        </c:spPr>
        <c:marker>
          <c:symbol val="none"/>
        </c:marker>
      </c:pivotFmt>
      <c:pivotFmt>
        <c:idx val="119"/>
        <c:spPr>
          <a:solidFill>
            <a:schemeClr val="accent1"/>
          </a:solidFill>
          <a:ln w="28575" cap="rnd">
            <a:solidFill>
              <a:schemeClr val="accent5"/>
            </a:solidFill>
            <a:round/>
          </a:ln>
          <a:effectLst/>
        </c:spPr>
        <c:marker>
          <c:symbol val="none"/>
        </c:marker>
      </c:pivotFmt>
      <c:pivotFmt>
        <c:idx val="120"/>
        <c:spPr>
          <a:solidFill>
            <a:schemeClr val="accent1"/>
          </a:solidFill>
          <a:ln w="28575" cap="rnd">
            <a:solidFill>
              <a:schemeClr val="accent5"/>
            </a:solidFill>
            <a:round/>
          </a:ln>
          <a:effectLst/>
        </c:spPr>
        <c:marker>
          <c:symbol val="none"/>
        </c:marker>
      </c:pivotFmt>
      <c:pivotFmt>
        <c:idx val="121"/>
        <c:spPr>
          <a:solidFill>
            <a:schemeClr val="accent1"/>
          </a:solidFill>
          <a:ln w="28575" cap="rnd">
            <a:solidFill>
              <a:schemeClr val="accent5"/>
            </a:solidFill>
            <a:round/>
          </a:ln>
          <a:effectLst/>
        </c:spPr>
        <c:marker>
          <c:symbol val="none"/>
        </c:marker>
      </c:pivotFmt>
      <c:pivotFmt>
        <c:idx val="122"/>
        <c:spPr>
          <a:solidFill>
            <a:schemeClr val="accent1"/>
          </a:solidFill>
          <a:ln w="28575" cap="rnd">
            <a:solidFill>
              <a:schemeClr val="accent5"/>
            </a:solidFill>
            <a:round/>
          </a:ln>
          <a:effectLst/>
        </c:spPr>
        <c:marker>
          <c:symbol val="none"/>
        </c:marker>
      </c:pivotFmt>
      <c:pivotFmt>
        <c:idx val="123"/>
        <c:spPr>
          <a:solidFill>
            <a:schemeClr val="accent1"/>
          </a:solidFill>
          <a:ln w="28575" cap="rnd">
            <a:solidFill>
              <a:schemeClr val="accent5"/>
            </a:solidFill>
            <a:round/>
          </a:ln>
          <a:effectLst/>
        </c:spPr>
        <c:marker>
          <c:symbol val="none"/>
        </c:marker>
      </c:pivotFmt>
      <c:pivotFmt>
        <c:idx val="124"/>
        <c:spPr>
          <a:solidFill>
            <a:schemeClr val="accent1"/>
          </a:solidFill>
          <a:ln w="28575" cap="rnd">
            <a:solidFill>
              <a:schemeClr val="accent5"/>
            </a:solidFill>
            <a:round/>
          </a:ln>
          <a:effectLst/>
        </c:spPr>
        <c:marker>
          <c:symbol val="none"/>
        </c:marker>
      </c:pivotFmt>
      <c:pivotFmt>
        <c:idx val="125"/>
        <c:spPr>
          <a:solidFill>
            <a:schemeClr val="accent1"/>
          </a:solidFill>
          <a:ln w="28575" cap="rnd">
            <a:solidFill>
              <a:schemeClr val="accent5"/>
            </a:solidFill>
            <a:round/>
          </a:ln>
          <a:effectLst/>
        </c:spPr>
        <c:marker>
          <c:symbol val="none"/>
        </c:marker>
      </c:pivotFmt>
      <c:pivotFmt>
        <c:idx val="126"/>
        <c:spPr>
          <a:solidFill>
            <a:schemeClr val="accent1"/>
          </a:solidFill>
          <a:ln w="28575" cap="rnd">
            <a:solidFill>
              <a:schemeClr val="accent5"/>
            </a:solidFill>
            <a:round/>
          </a:ln>
          <a:effectLst/>
        </c:spPr>
        <c:marker>
          <c:symbol val="none"/>
        </c:marker>
      </c:pivotFmt>
      <c:pivotFmt>
        <c:idx val="127"/>
        <c:spPr>
          <a:solidFill>
            <a:schemeClr val="accent1"/>
          </a:solidFill>
          <a:ln w="28575" cap="rnd">
            <a:solidFill>
              <a:schemeClr val="accent5"/>
            </a:solidFill>
            <a:round/>
          </a:ln>
          <a:effectLst/>
        </c:spPr>
        <c:marker>
          <c:symbol val="none"/>
        </c:marker>
      </c:pivotFmt>
      <c:pivotFmt>
        <c:idx val="128"/>
        <c:spPr>
          <a:solidFill>
            <a:schemeClr val="accent1"/>
          </a:solidFill>
          <a:ln w="28575" cap="rnd">
            <a:solidFill>
              <a:schemeClr val="accent5"/>
            </a:solidFill>
            <a:round/>
          </a:ln>
          <a:effectLst/>
        </c:spPr>
        <c:marker>
          <c:symbol val="none"/>
        </c:marker>
      </c:pivotFmt>
      <c:pivotFmt>
        <c:idx val="129"/>
        <c:spPr>
          <a:solidFill>
            <a:schemeClr val="accent1"/>
          </a:solidFill>
          <a:ln w="28575" cap="rnd">
            <a:solidFill>
              <a:schemeClr val="accent5"/>
            </a:solidFill>
            <a:round/>
          </a:ln>
          <a:effectLst/>
        </c:spPr>
        <c:marker>
          <c:symbol val="none"/>
        </c:marker>
      </c:pivotFmt>
      <c:pivotFmt>
        <c:idx val="130"/>
        <c:spPr>
          <a:solidFill>
            <a:schemeClr val="accent1"/>
          </a:solidFill>
          <a:ln w="28575" cap="rnd">
            <a:solidFill>
              <a:schemeClr val="accent5"/>
            </a:solidFill>
            <a:round/>
          </a:ln>
          <a:effectLst/>
        </c:spPr>
        <c:marker>
          <c:symbol val="none"/>
        </c:marker>
      </c:pivotFmt>
      <c:pivotFmt>
        <c:idx val="131"/>
        <c:spPr>
          <a:solidFill>
            <a:schemeClr val="accent1"/>
          </a:solidFill>
          <a:ln w="28575" cap="rnd">
            <a:solidFill>
              <a:schemeClr val="accent5"/>
            </a:solidFill>
            <a:round/>
          </a:ln>
          <a:effectLst/>
        </c:spPr>
        <c:marker>
          <c:symbol val="none"/>
        </c:marker>
      </c:pivotFmt>
      <c:pivotFmt>
        <c:idx val="132"/>
        <c:spPr>
          <a:solidFill>
            <a:schemeClr val="accent1"/>
          </a:solidFill>
          <a:ln w="28575" cap="rnd">
            <a:solidFill>
              <a:schemeClr val="accent5"/>
            </a:solidFill>
            <a:round/>
          </a:ln>
          <a:effectLst/>
        </c:spPr>
        <c:marker>
          <c:symbol val="none"/>
        </c:marker>
      </c:pivotFmt>
      <c:pivotFmt>
        <c:idx val="133"/>
        <c:spPr>
          <a:solidFill>
            <a:schemeClr val="accent1"/>
          </a:solidFill>
          <a:ln w="28575" cap="rnd">
            <a:solidFill>
              <a:schemeClr val="accent5"/>
            </a:solidFill>
            <a:round/>
          </a:ln>
          <a:effectLst/>
        </c:spPr>
        <c:marker>
          <c:symbol val="none"/>
        </c:marker>
      </c:pivotFmt>
      <c:pivotFmt>
        <c:idx val="134"/>
        <c:spPr>
          <a:solidFill>
            <a:schemeClr val="accent1"/>
          </a:solidFill>
          <a:ln w="28575" cap="rnd">
            <a:solidFill>
              <a:schemeClr val="accent5"/>
            </a:solidFill>
            <a:round/>
          </a:ln>
          <a:effectLst/>
        </c:spPr>
        <c:marker>
          <c:symbol val="none"/>
        </c:marker>
      </c:pivotFmt>
      <c:pivotFmt>
        <c:idx val="135"/>
        <c:spPr>
          <a:solidFill>
            <a:schemeClr val="accent1"/>
          </a:solidFill>
          <a:ln w="28575" cap="rnd">
            <a:solidFill>
              <a:schemeClr val="accent5"/>
            </a:solidFill>
            <a:round/>
          </a:ln>
          <a:effectLst/>
        </c:spPr>
        <c:marker>
          <c:symbol val="none"/>
        </c:marker>
      </c:pivotFmt>
      <c:pivotFmt>
        <c:idx val="136"/>
        <c:spPr>
          <a:solidFill>
            <a:schemeClr val="accent1"/>
          </a:solidFill>
          <a:ln w="28575" cap="rnd">
            <a:solidFill>
              <a:schemeClr val="accent5"/>
            </a:solidFill>
            <a:round/>
          </a:ln>
          <a:effectLst/>
        </c:spPr>
        <c:marker>
          <c:symbol val="none"/>
        </c:marker>
      </c:pivotFmt>
      <c:pivotFmt>
        <c:idx val="137"/>
        <c:spPr>
          <a:solidFill>
            <a:schemeClr val="accent1"/>
          </a:solidFill>
          <a:ln w="28575" cap="rnd">
            <a:solidFill>
              <a:schemeClr val="accent5"/>
            </a:solidFill>
            <a:round/>
          </a:ln>
          <a:effectLst/>
        </c:spPr>
        <c:marker>
          <c:symbol val="none"/>
        </c:marker>
      </c:pivotFmt>
      <c:pivotFmt>
        <c:idx val="138"/>
        <c:spPr>
          <a:solidFill>
            <a:schemeClr val="accent1"/>
          </a:solidFill>
          <a:ln w="28575" cap="rnd">
            <a:solidFill>
              <a:schemeClr val="accent5"/>
            </a:solidFill>
            <a:round/>
          </a:ln>
          <a:effectLst/>
        </c:spPr>
        <c:marker>
          <c:symbol val="none"/>
        </c:marker>
      </c:pivotFmt>
      <c:pivotFmt>
        <c:idx val="139"/>
        <c:spPr>
          <a:solidFill>
            <a:schemeClr val="accent1"/>
          </a:solidFill>
          <a:ln w="28575" cap="rnd">
            <a:solidFill>
              <a:schemeClr val="accent5"/>
            </a:solidFill>
            <a:round/>
          </a:ln>
          <a:effectLst/>
        </c:spPr>
        <c:marker>
          <c:symbol val="none"/>
        </c:marker>
      </c:pivotFmt>
      <c:pivotFmt>
        <c:idx val="140"/>
        <c:spPr>
          <a:solidFill>
            <a:schemeClr val="accent1"/>
          </a:solidFill>
          <a:ln w="28575" cap="rnd">
            <a:solidFill>
              <a:schemeClr val="accent5"/>
            </a:solidFill>
            <a:round/>
          </a:ln>
          <a:effectLst/>
        </c:spPr>
        <c:marker>
          <c:symbol val="none"/>
        </c:marker>
      </c:pivotFmt>
      <c:pivotFmt>
        <c:idx val="141"/>
        <c:spPr>
          <a:solidFill>
            <a:schemeClr val="accent1"/>
          </a:solidFill>
          <a:ln w="28575" cap="rnd">
            <a:solidFill>
              <a:schemeClr val="accent5"/>
            </a:solidFill>
            <a:round/>
          </a:ln>
          <a:effectLst/>
        </c:spPr>
        <c:marker>
          <c:symbol val="none"/>
        </c:marker>
      </c:pivotFmt>
      <c:pivotFmt>
        <c:idx val="142"/>
        <c:spPr>
          <a:solidFill>
            <a:schemeClr val="accent1"/>
          </a:solidFill>
          <a:ln w="28575" cap="rnd">
            <a:solidFill>
              <a:schemeClr val="accent5"/>
            </a:solidFill>
            <a:round/>
          </a:ln>
          <a:effectLst/>
        </c:spPr>
        <c:marker>
          <c:symbol val="none"/>
        </c:marker>
      </c:pivotFmt>
      <c:pivotFmt>
        <c:idx val="143"/>
        <c:spPr>
          <a:solidFill>
            <a:schemeClr val="accent1"/>
          </a:solidFill>
          <a:ln w="28575" cap="rnd">
            <a:solidFill>
              <a:schemeClr val="accent5"/>
            </a:solidFill>
            <a:round/>
          </a:ln>
          <a:effectLst/>
        </c:spPr>
        <c:marker>
          <c:symbol val="none"/>
        </c:marker>
      </c:pivotFmt>
      <c:pivotFmt>
        <c:idx val="144"/>
        <c:spPr>
          <a:solidFill>
            <a:schemeClr val="accent1"/>
          </a:solidFill>
          <a:ln w="28575" cap="rnd">
            <a:solidFill>
              <a:schemeClr val="accent5"/>
            </a:solidFill>
            <a:round/>
          </a:ln>
          <a:effectLst/>
        </c:spPr>
        <c:marker>
          <c:symbol val="none"/>
        </c:marker>
      </c:pivotFmt>
      <c:pivotFmt>
        <c:idx val="145"/>
        <c:spPr>
          <a:solidFill>
            <a:schemeClr val="accent1"/>
          </a:solidFill>
          <a:ln w="28575" cap="rnd">
            <a:solidFill>
              <a:schemeClr val="accent5"/>
            </a:solidFill>
            <a:round/>
          </a:ln>
          <a:effectLst/>
        </c:spPr>
        <c:marker>
          <c:symbol val="none"/>
        </c:marker>
      </c:pivotFmt>
      <c:pivotFmt>
        <c:idx val="146"/>
        <c:spPr>
          <a:solidFill>
            <a:schemeClr val="accent1"/>
          </a:solidFill>
          <a:ln w="28575" cap="rnd">
            <a:solidFill>
              <a:schemeClr val="accent1"/>
            </a:solidFill>
            <a:round/>
          </a:ln>
          <a:effectLst/>
        </c:spPr>
        <c:marker>
          <c:symbol val="none"/>
        </c:marker>
      </c:pivotFmt>
      <c:pivotFmt>
        <c:idx val="147"/>
        <c:spPr>
          <a:solidFill>
            <a:schemeClr val="accent1"/>
          </a:solidFill>
          <a:ln w="28575" cap="rnd">
            <a:solidFill>
              <a:schemeClr val="accent1"/>
            </a:solidFill>
            <a:round/>
          </a:ln>
          <a:effectLst/>
        </c:spPr>
        <c:marker>
          <c:symbol val="none"/>
        </c:marker>
      </c:pivotFmt>
      <c:pivotFmt>
        <c:idx val="148"/>
        <c:spPr>
          <a:solidFill>
            <a:schemeClr val="accent1"/>
          </a:solidFill>
          <a:ln w="28575" cap="rnd">
            <a:solidFill>
              <a:schemeClr val="accent1"/>
            </a:solidFill>
            <a:round/>
          </a:ln>
          <a:effectLst/>
        </c:spPr>
        <c:marker>
          <c:symbol val="none"/>
        </c:marker>
      </c:pivotFmt>
      <c:pivotFmt>
        <c:idx val="149"/>
        <c:spPr>
          <a:solidFill>
            <a:schemeClr val="accent1"/>
          </a:solidFill>
          <a:ln w="28575" cap="rnd">
            <a:solidFill>
              <a:schemeClr val="accent1"/>
            </a:solidFill>
            <a:round/>
          </a:ln>
          <a:effectLst/>
        </c:spPr>
        <c:marker>
          <c:symbol val="none"/>
        </c:marker>
      </c:pivotFmt>
      <c:pivotFmt>
        <c:idx val="150"/>
        <c:spPr>
          <a:solidFill>
            <a:schemeClr val="accent1"/>
          </a:solidFill>
          <a:ln w="28575" cap="rnd">
            <a:solidFill>
              <a:schemeClr val="accent1"/>
            </a:solidFill>
            <a:round/>
          </a:ln>
          <a:effectLst/>
        </c:spPr>
        <c:marker>
          <c:symbol val="none"/>
        </c:marker>
      </c:pivotFmt>
      <c:pivotFmt>
        <c:idx val="151"/>
        <c:spPr>
          <a:solidFill>
            <a:schemeClr val="accent1"/>
          </a:solidFill>
          <a:ln w="28575" cap="rnd">
            <a:solidFill>
              <a:schemeClr val="accent1"/>
            </a:solidFill>
            <a:round/>
          </a:ln>
          <a:effectLst/>
        </c:spPr>
        <c:marker>
          <c:symbol val="none"/>
        </c:marker>
      </c:pivotFmt>
      <c:pivotFmt>
        <c:idx val="152"/>
        <c:spPr>
          <a:solidFill>
            <a:schemeClr val="accent1"/>
          </a:solidFill>
          <a:ln w="28575" cap="rnd">
            <a:solidFill>
              <a:schemeClr val="accent1"/>
            </a:solidFill>
            <a:round/>
          </a:ln>
          <a:effectLst/>
        </c:spPr>
        <c:marker>
          <c:symbol val="none"/>
        </c:marker>
      </c:pivotFmt>
      <c:pivotFmt>
        <c:idx val="153"/>
        <c:spPr>
          <a:solidFill>
            <a:schemeClr val="accent1"/>
          </a:solidFill>
          <a:ln w="28575" cap="rnd">
            <a:solidFill>
              <a:schemeClr val="accent1"/>
            </a:solidFill>
            <a:round/>
          </a:ln>
          <a:effectLst/>
        </c:spPr>
        <c:marker>
          <c:symbol val="none"/>
        </c:marker>
      </c:pivotFmt>
      <c:pivotFmt>
        <c:idx val="154"/>
        <c:spPr>
          <a:solidFill>
            <a:schemeClr val="accent1"/>
          </a:solidFill>
          <a:ln w="28575" cap="rnd">
            <a:solidFill>
              <a:schemeClr val="accent1"/>
            </a:solidFill>
            <a:round/>
          </a:ln>
          <a:effectLst/>
        </c:spPr>
        <c:marker>
          <c:symbol val="none"/>
        </c:marker>
      </c:pivotFmt>
      <c:pivotFmt>
        <c:idx val="155"/>
        <c:spPr>
          <a:solidFill>
            <a:schemeClr val="accent1"/>
          </a:solidFill>
          <a:ln w="28575" cap="rnd">
            <a:solidFill>
              <a:schemeClr val="accent1"/>
            </a:solidFill>
            <a:round/>
          </a:ln>
          <a:effectLst/>
        </c:spPr>
        <c:marker>
          <c:symbol val="none"/>
        </c:marker>
      </c:pivotFmt>
      <c:pivotFmt>
        <c:idx val="156"/>
        <c:spPr>
          <a:solidFill>
            <a:schemeClr val="accent1"/>
          </a:solidFill>
          <a:ln w="28575" cap="rnd">
            <a:solidFill>
              <a:schemeClr val="accent1"/>
            </a:solidFill>
            <a:round/>
          </a:ln>
          <a:effectLst/>
        </c:spPr>
        <c:marker>
          <c:symbol val="none"/>
        </c:marker>
      </c:pivotFmt>
      <c:pivotFmt>
        <c:idx val="157"/>
        <c:spPr>
          <a:solidFill>
            <a:schemeClr val="accent1"/>
          </a:solidFill>
          <a:ln w="28575" cap="rnd">
            <a:solidFill>
              <a:schemeClr val="accent1"/>
            </a:solidFill>
            <a:round/>
          </a:ln>
          <a:effectLst/>
        </c:spPr>
        <c:marker>
          <c:symbol val="none"/>
        </c:marker>
      </c:pivotFmt>
      <c:pivotFmt>
        <c:idx val="158"/>
        <c:spPr>
          <a:solidFill>
            <a:schemeClr val="accent1"/>
          </a:solidFill>
          <a:ln w="28575" cap="rnd">
            <a:solidFill>
              <a:schemeClr val="accent1"/>
            </a:solidFill>
            <a:round/>
          </a:ln>
          <a:effectLst/>
        </c:spPr>
        <c:marker>
          <c:symbol val="none"/>
        </c:marker>
      </c:pivotFmt>
      <c:pivotFmt>
        <c:idx val="159"/>
        <c:spPr>
          <a:solidFill>
            <a:schemeClr val="accent1"/>
          </a:solidFill>
          <a:ln w="28575" cap="rnd">
            <a:solidFill>
              <a:schemeClr val="accent1"/>
            </a:solidFill>
            <a:round/>
          </a:ln>
          <a:effectLst/>
        </c:spPr>
        <c:marker>
          <c:symbol val="none"/>
        </c:marker>
      </c:pivotFmt>
      <c:pivotFmt>
        <c:idx val="160"/>
        <c:spPr>
          <a:solidFill>
            <a:schemeClr val="accent1"/>
          </a:solidFill>
          <a:ln w="28575" cap="rnd">
            <a:solidFill>
              <a:schemeClr val="accent1"/>
            </a:solidFill>
            <a:round/>
          </a:ln>
          <a:effectLst/>
        </c:spPr>
        <c:marker>
          <c:symbol val="none"/>
        </c:marker>
      </c:pivotFmt>
      <c:pivotFmt>
        <c:idx val="161"/>
        <c:spPr>
          <a:solidFill>
            <a:schemeClr val="accent1"/>
          </a:solidFill>
          <a:ln w="28575" cap="rnd">
            <a:solidFill>
              <a:schemeClr val="accent1"/>
            </a:solidFill>
            <a:round/>
          </a:ln>
          <a:effectLst/>
        </c:spPr>
        <c:marker>
          <c:symbol val="none"/>
        </c:marker>
      </c:pivotFmt>
      <c:pivotFmt>
        <c:idx val="162"/>
        <c:spPr>
          <a:solidFill>
            <a:schemeClr val="accent1"/>
          </a:solidFill>
          <a:ln w="28575" cap="rnd">
            <a:solidFill>
              <a:schemeClr val="accent1"/>
            </a:solidFill>
            <a:round/>
          </a:ln>
          <a:effectLst/>
        </c:spPr>
        <c:marker>
          <c:symbol val="none"/>
        </c:marker>
      </c:pivotFmt>
      <c:pivotFmt>
        <c:idx val="163"/>
        <c:spPr>
          <a:solidFill>
            <a:schemeClr val="accent1"/>
          </a:solidFill>
          <a:ln w="28575" cap="rnd">
            <a:solidFill>
              <a:schemeClr val="accent1"/>
            </a:solidFill>
            <a:round/>
          </a:ln>
          <a:effectLst/>
        </c:spPr>
        <c:marker>
          <c:symbol val="none"/>
        </c:marker>
      </c:pivotFmt>
      <c:pivotFmt>
        <c:idx val="164"/>
        <c:spPr>
          <a:solidFill>
            <a:schemeClr val="accent1"/>
          </a:solidFill>
          <a:ln w="28575" cap="rnd">
            <a:solidFill>
              <a:schemeClr val="accent1"/>
            </a:solidFill>
            <a:round/>
          </a:ln>
          <a:effectLst/>
        </c:spPr>
        <c:marker>
          <c:symbol val="none"/>
        </c:marker>
      </c:pivotFmt>
      <c:pivotFmt>
        <c:idx val="165"/>
        <c:spPr>
          <a:solidFill>
            <a:schemeClr val="accent1"/>
          </a:solidFill>
          <a:ln w="28575" cap="rnd">
            <a:solidFill>
              <a:schemeClr val="accent1"/>
            </a:solidFill>
            <a:round/>
          </a:ln>
          <a:effectLst/>
        </c:spPr>
        <c:marker>
          <c:symbol val="none"/>
        </c:marker>
      </c:pivotFmt>
      <c:pivotFmt>
        <c:idx val="166"/>
        <c:spPr>
          <a:solidFill>
            <a:schemeClr val="accent1"/>
          </a:solidFill>
          <a:ln w="28575" cap="rnd">
            <a:solidFill>
              <a:schemeClr val="accent1"/>
            </a:solidFill>
            <a:round/>
          </a:ln>
          <a:effectLst/>
        </c:spPr>
        <c:marker>
          <c:symbol val="none"/>
        </c:marker>
      </c:pivotFmt>
      <c:pivotFmt>
        <c:idx val="167"/>
        <c:spPr>
          <a:solidFill>
            <a:schemeClr val="accent1"/>
          </a:solidFill>
          <a:ln w="28575" cap="rnd">
            <a:solidFill>
              <a:schemeClr val="accent1"/>
            </a:solidFill>
            <a:round/>
          </a:ln>
          <a:effectLst/>
        </c:spPr>
        <c:marker>
          <c:symbol val="none"/>
        </c:marker>
      </c:pivotFmt>
      <c:pivotFmt>
        <c:idx val="168"/>
        <c:spPr>
          <a:solidFill>
            <a:schemeClr val="accent1"/>
          </a:solidFill>
          <a:ln w="28575" cap="rnd">
            <a:solidFill>
              <a:schemeClr val="accent1"/>
            </a:solidFill>
            <a:round/>
          </a:ln>
          <a:effectLst/>
        </c:spPr>
        <c:marker>
          <c:symbol val="none"/>
        </c:marker>
      </c:pivotFmt>
      <c:pivotFmt>
        <c:idx val="169"/>
        <c:spPr>
          <a:solidFill>
            <a:schemeClr val="accent1"/>
          </a:solidFill>
          <a:ln w="28575" cap="rnd">
            <a:solidFill>
              <a:schemeClr val="accent1"/>
            </a:solidFill>
            <a:round/>
          </a:ln>
          <a:effectLst/>
        </c:spPr>
        <c:marker>
          <c:symbol val="none"/>
        </c:marker>
      </c:pivotFmt>
      <c:pivotFmt>
        <c:idx val="170"/>
        <c:spPr>
          <a:solidFill>
            <a:schemeClr val="accent1"/>
          </a:solidFill>
          <a:ln w="28575" cap="rnd">
            <a:solidFill>
              <a:schemeClr val="accent1"/>
            </a:solidFill>
            <a:round/>
          </a:ln>
          <a:effectLst/>
        </c:spPr>
        <c:marker>
          <c:symbol val="none"/>
        </c:marker>
      </c:pivotFmt>
      <c:pivotFmt>
        <c:idx val="171"/>
        <c:spPr>
          <a:solidFill>
            <a:schemeClr val="accent1"/>
          </a:solidFill>
          <a:ln w="28575" cap="rnd">
            <a:solidFill>
              <a:schemeClr val="accent1"/>
            </a:solidFill>
            <a:round/>
          </a:ln>
          <a:effectLst/>
        </c:spPr>
        <c:marker>
          <c:symbol val="none"/>
        </c:marker>
      </c:pivotFmt>
      <c:pivotFmt>
        <c:idx val="172"/>
        <c:spPr>
          <a:solidFill>
            <a:schemeClr val="accent1"/>
          </a:solidFill>
          <a:ln w="28575" cap="rnd">
            <a:solidFill>
              <a:schemeClr val="accent1"/>
            </a:solidFill>
            <a:round/>
          </a:ln>
          <a:effectLst/>
        </c:spPr>
        <c:marker>
          <c:symbol val="none"/>
        </c:marker>
      </c:pivotFmt>
      <c:pivotFmt>
        <c:idx val="173"/>
        <c:spPr>
          <a:solidFill>
            <a:schemeClr val="accent1"/>
          </a:solidFill>
          <a:ln w="28575" cap="rnd">
            <a:solidFill>
              <a:schemeClr val="accent1"/>
            </a:solidFill>
            <a:round/>
          </a:ln>
          <a:effectLst/>
        </c:spPr>
        <c:marker>
          <c:symbol val="none"/>
        </c:marker>
      </c:pivotFmt>
      <c:pivotFmt>
        <c:idx val="174"/>
        <c:spPr>
          <a:solidFill>
            <a:schemeClr val="accent1"/>
          </a:solidFill>
          <a:ln w="28575" cap="rnd">
            <a:solidFill>
              <a:schemeClr val="accent1"/>
            </a:solidFill>
            <a:round/>
          </a:ln>
          <a:effectLst/>
        </c:spPr>
        <c:marker>
          <c:symbol val="none"/>
        </c:marker>
      </c:pivotFmt>
      <c:pivotFmt>
        <c:idx val="175"/>
        <c:spPr>
          <a:solidFill>
            <a:schemeClr val="accent1"/>
          </a:solidFill>
          <a:ln w="28575" cap="rnd">
            <a:solidFill>
              <a:schemeClr val="accent1"/>
            </a:solidFill>
            <a:round/>
          </a:ln>
          <a:effectLst/>
        </c:spPr>
        <c:marker>
          <c:symbol val="none"/>
        </c:marker>
      </c:pivotFmt>
      <c:pivotFmt>
        <c:idx val="176"/>
        <c:spPr>
          <a:solidFill>
            <a:schemeClr val="accent1"/>
          </a:solidFill>
          <a:ln w="28575" cap="rnd">
            <a:solidFill>
              <a:schemeClr val="accent1"/>
            </a:solidFill>
            <a:round/>
          </a:ln>
          <a:effectLst/>
        </c:spPr>
        <c:marker>
          <c:symbol val="none"/>
        </c:marker>
      </c:pivotFmt>
      <c:pivotFmt>
        <c:idx val="177"/>
        <c:spPr>
          <a:solidFill>
            <a:schemeClr val="accent1"/>
          </a:solidFill>
          <a:ln w="28575" cap="rnd">
            <a:solidFill>
              <a:schemeClr val="accent1"/>
            </a:solidFill>
            <a:round/>
          </a:ln>
          <a:effectLst/>
        </c:spPr>
        <c:marker>
          <c:symbol val="none"/>
        </c:marker>
      </c:pivotFmt>
      <c:pivotFmt>
        <c:idx val="178"/>
        <c:spPr>
          <a:solidFill>
            <a:schemeClr val="accent1"/>
          </a:solidFill>
          <a:ln w="28575" cap="rnd">
            <a:solidFill>
              <a:schemeClr val="accent1"/>
            </a:solidFill>
            <a:round/>
          </a:ln>
          <a:effectLst/>
        </c:spPr>
        <c:marker>
          <c:symbol val="none"/>
        </c:marker>
      </c:pivotFmt>
      <c:pivotFmt>
        <c:idx val="179"/>
        <c:spPr>
          <a:solidFill>
            <a:schemeClr val="accent1"/>
          </a:solidFill>
          <a:ln w="28575" cap="rnd">
            <a:solidFill>
              <a:schemeClr val="accent1"/>
            </a:solidFill>
            <a:round/>
          </a:ln>
          <a:effectLst/>
        </c:spPr>
        <c:marker>
          <c:symbol val="none"/>
        </c:marker>
      </c:pivotFmt>
      <c:pivotFmt>
        <c:idx val="180"/>
        <c:spPr>
          <a:solidFill>
            <a:schemeClr val="accent1"/>
          </a:solidFill>
          <a:ln w="28575" cap="rnd">
            <a:solidFill>
              <a:schemeClr val="accent1"/>
            </a:solidFill>
            <a:round/>
          </a:ln>
          <a:effectLst/>
        </c:spPr>
        <c:marker>
          <c:symbol val="none"/>
        </c:marker>
      </c:pivotFmt>
      <c:pivotFmt>
        <c:idx val="181"/>
        <c:spPr>
          <a:solidFill>
            <a:schemeClr val="accent1"/>
          </a:solidFill>
          <a:ln w="28575" cap="rnd">
            <a:solidFill>
              <a:schemeClr val="accent1"/>
            </a:solidFill>
            <a:round/>
          </a:ln>
          <a:effectLst/>
        </c:spPr>
        <c:marker>
          <c:symbol val="none"/>
        </c:marker>
      </c:pivotFmt>
      <c:pivotFmt>
        <c:idx val="182"/>
        <c:spPr>
          <a:solidFill>
            <a:schemeClr val="accent1"/>
          </a:solidFill>
          <a:ln w="28575" cap="rnd">
            <a:solidFill>
              <a:schemeClr val="accent1"/>
            </a:solidFill>
            <a:round/>
          </a:ln>
          <a:effectLst/>
        </c:spPr>
        <c:marker>
          <c:symbol val="none"/>
        </c:marker>
      </c:pivotFmt>
      <c:pivotFmt>
        <c:idx val="183"/>
        <c:spPr>
          <a:solidFill>
            <a:schemeClr val="accent1"/>
          </a:solidFill>
          <a:ln w="28575" cap="rnd">
            <a:solidFill>
              <a:schemeClr val="accent1"/>
            </a:solidFill>
            <a:round/>
          </a:ln>
          <a:effectLst/>
        </c:spPr>
        <c:marker>
          <c:symbol val="none"/>
        </c:marker>
      </c:pivotFmt>
      <c:pivotFmt>
        <c:idx val="184"/>
        <c:spPr>
          <a:solidFill>
            <a:schemeClr val="accent1"/>
          </a:solidFill>
          <a:ln w="28575" cap="rnd">
            <a:solidFill>
              <a:schemeClr val="accent1"/>
            </a:solidFill>
            <a:round/>
          </a:ln>
          <a:effectLst/>
        </c:spPr>
        <c:marker>
          <c:symbol val="none"/>
        </c:marker>
      </c:pivotFmt>
      <c:pivotFmt>
        <c:idx val="185"/>
        <c:spPr>
          <a:solidFill>
            <a:schemeClr val="accent1"/>
          </a:solidFill>
          <a:ln w="28575" cap="rnd">
            <a:solidFill>
              <a:schemeClr val="accent1"/>
            </a:solidFill>
            <a:round/>
          </a:ln>
          <a:effectLst/>
        </c:spPr>
        <c:marker>
          <c:symbol val="none"/>
        </c:marker>
      </c:pivotFmt>
      <c:pivotFmt>
        <c:idx val="186"/>
        <c:spPr>
          <a:solidFill>
            <a:schemeClr val="accent1"/>
          </a:solidFill>
          <a:ln w="28575" cap="rnd">
            <a:solidFill>
              <a:schemeClr val="accent1"/>
            </a:solidFill>
            <a:round/>
          </a:ln>
          <a:effectLst/>
        </c:spPr>
        <c:marker>
          <c:symbol val="none"/>
        </c:marker>
      </c:pivotFmt>
      <c:pivotFmt>
        <c:idx val="187"/>
        <c:spPr>
          <a:solidFill>
            <a:schemeClr val="accent1"/>
          </a:solidFill>
          <a:ln w="28575" cap="rnd">
            <a:solidFill>
              <a:schemeClr val="accent1"/>
            </a:solidFill>
            <a:round/>
          </a:ln>
          <a:effectLst/>
        </c:spPr>
        <c:marker>
          <c:symbol val="none"/>
        </c:marker>
      </c:pivotFmt>
      <c:pivotFmt>
        <c:idx val="188"/>
        <c:spPr>
          <a:solidFill>
            <a:schemeClr val="accent1"/>
          </a:solidFill>
          <a:ln w="28575" cap="rnd">
            <a:solidFill>
              <a:schemeClr val="accent1"/>
            </a:solidFill>
            <a:round/>
          </a:ln>
          <a:effectLst/>
        </c:spPr>
        <c:marker>
          <c:symbol val="none"/>
        </c:marker>
      </c:pivotFmt>
      <c:pivotFmt>
        <c:idx val="189"/>
        <c:spPr>
          <a:solidFill>
            <a:schemeClr val="accent1"/>
          </a:solidFill>
          <a:ln w="28575" cap="rnd">
            <a:solidFill>
              <a:schemeClr val="accent1"/>
            </a:solidFill>
            <a:round/>
          </a:ln>
          <a:effectLst/>
        </c:spPr>
        <c:marker>
          <c:symbol val="none"/>
        </c:marker>
      </c:pivotFmt>
      <c:pivotFmt>
        <c:idx val="190"/>
        <c:spPr>
          <a:solidFill>
            <a:schemeClr val="accent1"/>
          </a:solidFill>
          <a:ln w="28575" cap="rnd">
            <a:solidFill>
              <a:schemeClr val="accent1"/>
            </a:solidFill>
            <a:round/>
          </a:ln>
          <a:effectLst/>
        </c:spPr>
        <c:marker>
          <c:symbol val="none"/>
        </c:marker>
      </c:pivotFmt>
      <c:pivotFmt>
        <c:idx val="191"/>
        <c:spPr>
          <a:solidFill>
            <a:schemeClr val="accent1"/>
          </a:solidFill>
          <a:ln w="28575" cap="rnd">
            <a:solidFill>
              <a:schemeClr val="accent1"/>
            </a:solidFill>
            <a:round/>
          </a:ln>
          <a:effectLst/>
        </c:spPr>
        <c:marker>
          <c:symbol val="none"/>
        </c:marker>
      </c:pivotFmt>
      <c:pivotFmt>
        <c:idx val="192"/>
        <c:spPr>
          <a:solidFill>
            <a:schemeClr val="accent1"/>
          </a:solidFill>
          <a:ln w="28575" cap="rnd">
            <a:solidFill>
              <a:schemeClr val="accent1"/>
            </a:solidFill>
            <a:round/>
          </a:ln>
          <a:effectLst/>
        </c:spPr>
        <c:marker>
          <c:symbol val="none"/>
        </c:marker>
      </c:pivotFmt>
      <c:pivotFmt>
        <c:idx val="193"/>
        <c:spPr>
          <a:solidFill>
            <a:schemeClr val="accent1"/>
          </a:solidFill>
          <a:ln w="28575" cap="rnd">
            <a:solidFill>
              <a:schemeClr val="accent1"/>
            </a:solidFill>
            <a:round/>
          </a:ln>
          <a:effectLst/>
        </c:spPr>
        <c:marker>
          <c:symbol val="none"/>
        </c:marker>
      </c:pivotFmt>
      <c:pivotFmt>
        <c:idx val="194"/>
        <c:spPr>
          <a:solidFill>
            <a:schemeClr val="accent1"/>
          </a:solidFill>
          <a:ln w="28575" cap="rnd">
            <a:solidFill>
              <a:schemeClr val="accent1"/>
            </a:solidFill>
            <a:round/>
          </a:ln>
          <a:effectLst/>
        </c:spPr>
        <c:marker>
          <c:symbol val="none"/>
        </c:marker>
      </c:pivotFmt>
      <c:pivotFmt>
        <c:idx val="195"/>
        <c:spPr>
          <a:solidFill>
            <a:schemeClr val="accent1"/>
          </a:solidFill>
          <a:ln w="28575" cap="rnd">
            <a:solidFill>
              <a:schemeClr val="accent1"/>
            </a:solidFill>
            <a:round/>
          </a:ln>
          <a:effectLst/>
        </c:spPr>
        <c:marker>
          <c:symbol val="none"/>
        </c:marker>
      </c:pivotFmt>
      <c:pivotFmt>
        <c:idx val="196"/>
        <c:spPr>
          <a:solidFill>
            <a:schemeClr val="accent1"/>
          </a:solidFill>
          <a:ln w="28575" cap="rnd">
            <a:solidFill>
              <a:schemeClr val="accent1"/>
            </a:solidFill>
            <a:round/>
          </a:ln>
          <a:effectLst/>
        </c:spPr>
        <c:marker>
          <c:symbol val="none"/>
        </c:marker>
      </c:pivotFmt>
      <c:pivotFmt>
        <c:idx val="197"/>
        <c:spPr>
          <a:solidFill>
            <a:schemeClr val="accent1"/>
          </a:solidFill>
          <a:ln w="28575" cap="rnd">
            <a:solidFill>
              <a:schemeClr val="accent1"/>
            </a:solidFill>
            <a:round/>
          </a:ln>
          <a:effectLst/>
        </c:spPr>
        <c:marker>
          <c:symbol val="none"/>
        </c:marker>
      </c:pivotFmt>
      <c:pivotFmt>
        <c:idx val="198"/>
        <c:spPr>
          <a:solidFill>
            <a:schemeClr val="accent1"/>
          </a:solidFill>
          <a:ln w="28575" cap="rnd">
            <a:solidFill>
              <a:schemeClr val="accent1"/>
            </a:solidFill>
            <a:round/>
          </a:ln>
          <a:effectLst/>
        </c:spPr>
        <c:marker>
          <c:symbol val="none"/>
        </c:marker>
      </c:pivotFmt>
      <c:pivotFmt>
        <c:idx val="199"/>
        <c:spPr>
          <a:solidFill>
            <a:schemeClr val="accent1"/>
          </a:solidFill>
          <a:ln w="28575" cap="rnd">
            <a:solidFill>
              <a:schemeClr val="accent1"/>
            </a:solidFill>
            <a:round/>
          </a:ln>
          <a:effectLst/>
        </c:spPr>
        <c:marker>
          <c:symbol val="none"/>
        </c:marker>
      </c:pivotFmt>
      <c:pivotFmt>
        <c:idx val="200"/>
        <c:spPr>
          <a:solidFill>
            <a:schemeClr val="accent1"/>
          </a:solidFill>
          <a:ln w="28575" cap="rnd">
            <a:solidFill>
              <a:schemeClr val="accent1"/>
            </a:solidFill>
            <a:round/>
          </a:ln>
          <a:effectLst/>
        </c:spPr>
        <c:marker>
          <c:symbol val="none"/>
        </c:marker>
      </c:pivotFmt>
      <c:pivotFmt>
        <c:idx val="201"/>
        <c:spPr>
          <a:solidFill>
            <a:schemeClr val="accent1"/>
          </a:solidFill>
          <a:ln w="28575" cap="rnd">
            <a:solidFill>
              <a:schemeClr val="accent1"/>
            </a:solidFill>
            <a:round/>
          </a:ln>
          <a:effectLst/>
        </c:spPr>
        <c:marker>
          <c:symbol val="none"/>
        </c:marker>
      </c:pivotFmt>
      <c:pivotFmt>
        <c:idx val="202"/>
        <c:spPr>
          <a:solidFill>
            <a:schemeClr val="accent1"/>
          </a:solidFill>
          <a:ln w="28575" cap="rnd">
            <a:solidFill>
              <a:schemeClr val="accent1"/>
            </a:solidFill>
            <a:round/>
          </a:ln>
          <a:effectLst/>
        </c:spPr>
        <c:marker>
          <c:symbol val="none"/>
        </c:marker>
      </c:pivotFmt>
      <c:pivotFmt>
        <c:idx val="203"/>
        <c:spPr>
          <a:solidFill>
            <a:schemeClr val="accent1"/>
          </a:solidFill>
          <a:ln w="28575" cap="rnd">
            <a:solidFill>
              <a:schemeClr val="accent1"/>
            </a:solidFill>
            <a:round/>
          </a:ln>
          <a:effectLst/>
        </c:spPr>
        <c:marker>
          <c:symbol val="none"/>
        </c:marker>
      </c:pivotFmt>
      <c:pivotFmt>
        <c:idx val="204"/>
        <c:spPr>
          <a:solidFill>
            <a:schemeClr val="accent1"/>
          </a:solidFill>
          <a:ln w="28575" cap="rnd">
            <a:solidFill>
              <a:schemeClr val="accent1"/>
            </a:solidFill>
            <a:round/>
          </a:ln>
          <a:effectLst/>
        </c:spPr>
        <c:marker>
          <c:symbol val="none"/>
        </c:marker>
      </c:pivotFmt>
      <c:pivotFmt>
        <c:idx val="205"/>
        <c:spPr>
          <a:solidFill>
            <a:schemeClr val="accent1"/>
          </a:solidFill>
          <a:ln w="28575" cap="rnd">
            <a:solidFill>
              <a:schemeClr val="accent1"/>
            </a:solidFill>
            <a:round/>
          </a:ln>
          <a:effectLst/>
        </c:spPr>
        <c:marker>
          <c:symbol val="none"/>
        </c:marker>
      </c:pivotFmt>
      <c:pivotFmt>
        <c:idx val="206"/>
        <c:spPr>
          <a:solidFill>
            <a:schemeClr val="accent1"/>
          </a:solidFill>
          <a:ln w="28575" cap="rnd">
            <a:solidFill>
              <a:schemeClr val="accent1"/>
            </a:solidFill>
            <a:round/>
          </a:ln>
          <a:effectLst/>
        </c:spPr>
        <c:marker>
          <c:symbol val="none"/>
        </c:marker>
      </c:pivotFmt>
      <c:pivotFmt>
        <c:idx val="207"/>
        <c:spPr>
          <a:solidFill>
            <a:schemeClr val="accent1"/>
          </a:solidFill>
          <a:ln w="28575" cap="rnd">
            <a:solidFill>
              <a:schemeClr val="accent1"/>
            </a:solidFill>
            <a:round/>
          </a:ln>
          <a:effectLst/>
        </c:spPr>
        <c:marker>
          <c:symbol val="none"/>
        </c:marker>
      </c:pivotFmt>
      <c:pivotFmt>
        <c:idx val="208"/>
        <c:spPr>
          <a:solidFill>
            <a:schemeClr val="accent1"/>
          </a:solidFill>
          <a:ln w="28575" cap="rnd">
            <a:solidFill>
              <a:schemeClr val="accent1"/>
            </a:solidFill>
            <a:round/>
          </a:ln>
          <a:effectLst/>
        </c:spPr>
        <c:marker>
          <c:symbol val="none"/>
        </c:marker>
      </c:pivotFmt>
      <c:pivotFmt>
        <c:idx val="209"/>
        <c:spPr>
          <a:solidFill>
            <a:schemeClr val="accent1"/>
          </a:solidFill>
          <a:ln w="28575" cap="rnd">
            <a:solidFill>
              <a:schemeClr val="accent1"/>
            </a:solidFill>
            <a:round/>
          </a:ln>
          <a:effectLst/>
        </c:spPr>
        <c:marker>
          <c:symbol val="none"/>
        </c:marker>
      </c:pivotFmt>
      <c:pivotFmt>
        <c:idx val="210"/>
        <c:spPr>
          <a:solidFill>
            <a:schemeClr val="accent1"/>
          </a:solidFill>
          <a:ln w="28575" cap="rnd">
            <a:solidFill>
              <a:schemeClr val="accent1"/>
            </a:solidFill>
            <a:round/>
          </a:ln>
          <a:effectLst/>
        </c:spPr>
        <c:marker>
          <c:symbol val="none"/>
        </c:marker>
      </c:pivotFmt>
      <c:pivotFmt>
        <c:idx val="211"/>
        <c:spPr>
          <a:solidFill>
            <a:schemeClr val="accent1"/>
          </a:solidFill>
          <a:ln w="28575" cap="rnd">
            <a:solidFill>
              <a:schemeClr val="accent1"/>
            </a:solidFill>
            <a:round/>
          </a:ln>
          <a:effectLst/>
        </c:spPr>
        <c:marker>
          <c:symbol val="none"/>
        </c:marker>
      </c:pivotFmt>
      <c:pivotFmt>
        <c:idx val="212"/>
        <c:spPr>
          <a:solidFill>
            <a:schemeClr val="accent1"/>
          </a:solidFill>
          <a:ln w="28575" cap="rnd">
            <a:solidFill>
              <a:schemeClr val="accent1"/>
            </a:solidFill>
            <a:round/>
          </a:ln>
          <a:effectLst/>
        </c:spPr>
        <c:marker>
          <c:symbol val="none"/>
        </c:marker>
      </c:pivotFmt>
      <c:pivotFmt>
        <c:idx val="213"/>
        <c:spPr>
          <a:solidFill>
            <a:schemeClr val="accent1"/>
          </a:solidFill>
          <a:ln w="28575" cap="rnd">
            <a:solidFill>
              <a:schemeClr val="accent1"/>
            </a:solidFill>
            <a:round/>
          </a:ln>
          <a:effectLst/>
        </c:spPr>
        <c:marker>
          <c:symbol val="none"/>
        </c:marker>
      </c:pivotFmt>
      <c:pivotFmt>
        <c:idx val="214"/>
        <c:spPr>
          <a:solidFill>
            <a:schemeClr val="accent1"/>
          </a:solidFill>
          <a:ln w="28575" cap="rnd">
            <a:solidFill>
              <a:schemeClr val="accent1"/>
            </a:solidFill>
            <a:round/>
          </a:ln>
          <a:effectLst/>
        </c:spPr>
        <c:marker>
          <c:symbol val="none"/>
        </c:marker>
      </c:pivotFmt>
      <c:pivotFmt>
        <c:idx val="215"/>
        <c:spPr>
          <a:solidFill>
            <a:schemeClr val="accent1"/>
          </a:solidFill>
          <a:ln w="28575" cap="rnd">
            <a:solidFill>
              <a:schemeClr val="accent1"/>
            </a:solidFill>
            <a:round/>
          </a:ln>
          <a:effectLst/>
        </c:spPr>
        <c:marker>
          <c:symbol val="none"/>
        </c:marker>
      </c:pivotFmt>
      <c:pivotFmt>
        <c:idx val="216"/>
        <c:spPr>
          <a:solidFill>
            <a:schemeClr val="accent1"/>
          </a:solidFill>
          <a:ln w="28575" cap="rnd">
            <a:solidFill>
              <a:schemeClr val="accent1"/>
            </a:solidFill>
            <a:round/>
          </a:ln>
          <a:effectLst/>
        </c:spPr>
        <c:marker>
          <c:symbol val="none"/>
        </c:marker>
      </c:pivotFmt>
      <c:pivotFmt>
        <c:idx val="217"/>
        <c:spPr>
          <a:solidFill>
            <a:schemeClr val="accent1"/>
          </a:solidFill>
          <a:ln w="28575" cap="rnd">
            <a:solidFill>
              <a:schemeClr val="accent1"/>
            </a:solidFill>
            <a:round/>
          </a:ln>
          <a:effectLst/>
        </c:spPr>
        <c:marker>
          <c:symbol val="none"/>
        </c:marker>
      </c:pivotFmt>
      <c:pivotFmt>
        <c:idx val="218"/>
        <c:spPr>
          <a:solidFill>
            <a:schemeClr val="accent1"/>
          </a:solidFill>
          <a:ln w="28575" cap="rnd">
            <a:solidFill>
              <a:schemeClr val="accent1"/>
            </a:solidFill>
            <a:round/>
          </a:ln>
          <a:effectLst/>
        </c:spPr>
        <c:marker>
          <c:symbol val="none"/>
        </c:marker>
      </c:pivotFmt>
      <c:pivotFmt>
        <c:idx val="219"/>
        <c:spPr>
          <a:solidFill>
            <a:schemeClr val="accent1"/>
          </a:solidFill>
          <a:ln w="28575" cap="rnd">
            <a:solidFill>
              <a:schemeClr val="accent1"/>
            </a:solidFill>
            <a:round/>
          </a:ln>
          <a:effectLst/>
        </c:spPr>
        <c:marker>
          <c:symbol val="none"/>
        </c:marker>
      </c:pivotFmt>
      <c:pivotFmt>
        <c:idx val="220"/>
        <c:spPr>
          <a:solidFill>
            <a:schemeClr val="accent1"/>
          </a:solidFill>
          <a:ln w="28575" cap="rnd">
            <a:solidFill>
              <a:schemeClr val="accent1"/>
            </a:solidFill>
            <a:round/>
          </a:ln>
          <a:effectLst/>
        </c:spPr>
        <c:marker>
          <c:symbol val="none"/>
        </c:marker>
      </c:pivotFmt>
      <c:pivotFmt>
        <c:idx val="221"/>
        <c:spPr>
          <a:solidFill>
            <a:schemeClr val="accent1"/>
          </a:solidFill>
          <a:ln w="28575" cap="rnd">
            <a:solidFill>
              <a:schemeClr val="accent1"/>
            </a:solidFill>
            <a:round/>
          </a:ln>
          <a:effectLst/>
        </c:spPr>
        <c:marker>
          <c:symbol val="none"/>
        </c:marker>
      </c:pivotFmt>
      <c:pivotFmt>
        <c:idx val="222"/>
        <c:spPr>
          <a:solidFill>
            <a:schemeClr val="accent1"/>
          </a:solidFill>
          <a:ln w="28575" cap="rnd">
            <a:solidFill>
              <a:schemeClr val="accent1"/>
            </a:solidFill>
            <a:round/>
          </a:ln>
          <a:effectLst/>
        </c:spPr>
        <c:marker>
          <c:symbol val="none"/>
        </c:marker>
      </c:pivotFmt>
      <c:pivotFmt>
        <c:idx val="223"/>
        <c:spPr>
          <a:solidFill>
            <a:schemeClr val="accent1"/>
          </a:solidFill>
          <a:ln w="28575" cap="rnd">
            <a:solidFill>
              <a:schemeClr val="accent1"/>
            </a:solidFill>
            <a:round/>
          </a:ln>
          <a:effectLst/>
        </c:spPr>
        <c:marker>
          <c:symbol val="none"/>
        </c:marker>
      </c:pivotFmt>
      <c:pivotFmt>
        <c:idx val="224"/>
        <c:spPr>
          <a:solidFill>
            <a:schemeClr val="accent1"/>
          </a:solidFill>
          <a:ln w="28575" cap="rnd">
            <a:solidFill>
              <a:schemeClr val="accent1"/>
            </a:solidFill>
            <a:round/>
          </a:ln>
          <a:effectLst/>
        </c:spPr>
        <c:marker>
          <c:symbol val="none"/>
        </c:marker>
      </c:pivotFmt>
      <c:pivotFmt>
        <c:idx val="225"/>
        <c:spPr>
          <a:solidFill>
            <a:schemeClr val="accent1"/>
          </a:solidFill>
          <a:ln w="28575" cap="rnd">
            <a:solidFill>
              <a:schemeClr val="accent1"/>
            </a:solidFill>
            <a:round/>
          </a:ln>
          <a:effectLst/>
        </c:spPr>
        <c:marker>
          <c:symbol val="none"/>
        </c:marker>
      </c:pivotFmt>
      <c:pivotFmt>
        <c:idx val="226"/>
        <c:spPr>
          <a:solidFill>
            <a:schemeClr val="accent1"/>
          </a:solidFill>
          <a:ln w="28575" cap="rnd">
            <a:solidFill>
              <a:schemeClr val="accent1"/>
            </a:solidFill>
            <a:round/>
          </a:ln>
          <a:effectLst/>
        </c:spPr>
        <c:marker>
          <c:symbol val="none"/>
        </c:marker>
      </c:pivotFmt>
      <c:pivotFmt>
        <c:idx val="227"/>
        <c:spPr>
          <a:solidFill>
            <a:schemeClr val="accent1"/>
          </a:solidFill>
          <a:ln w="28575" cap="rnd">
            <a:solidFill>
              <a:schemeClr val="accent1"/>
            </a:solidFill>
            <a:round/>
          </a:ln>
          <a:effectLst/>
        </c:spPr>
        <c:marker>
          <c:symbol val="none"/>
        </c:marker>
      </c:pivotFmt>
      <c:pivotFmt>
        <c:idx val="228"/>
        <c:spPr>
          <a:solidFill>
            <a:schemeClr val="accent1"/>
          </a:solidFill>
          <a:ln w="28575" cap="rnd">
            <a:solidFill>
              <a:schemeClr val="accent1"/>
            </a:solidFill>
            <a:round/>
          </a:ln>
          <a:effectLst/>
        </c:spPr>
        <c:marker>
          <c:symbol val="none"/>
        </c:marker>
      </c:pivotFmt>
      <c:pivotFmt>
        <c:idx val="229"/>
        <c:spPr>
          <a:solidFill>
            <a:schemeClr val="accent1"/>
          </a:solidFill>
          <a:ln w="28575" cap="rnd">
            <a:solidFill>
              <a:schemeClr val="accent5"/>
            </a:solidFill>
            <a:round/>
          </a:ln>
          <a:effectLst/>
        </c:spPr>
        <c:marker>
          <c:symbol val="none"/>
        </c:marker>
      </c:pivotFmt>
      <c:pivotFmt>
        <c:idx val="230"/>
        <c:spPr>
          <a:solidFill>
            <a:schemeClr val="accent1"/>
          </a:solidFill>
          <a:ln w="28575" cap="rnd">
            <a:solidFill>
              <a:schemeClr val="accent5"/>
            </a:solidFill>
            <a:round/>
          </a:ln>
          <a:effectLst/>
        </c:spPr>
        <c:marker>
          <c:symbol val="none"/>
        </c:marker>
      </c:pivotFmt>
      <c:pivotFmt>
        <c:idx val="231"/>
        <c:spPr>
          <a:solidFill>
            <a:schemeClr val="accent1"/>
          </a:solidFill>
          <a:ln w="28575" cap="rnd">
            <a:solidFill>
              <a:schemeClr val="accent1"/>
            </a:solidFill>
            <a:round/>
          </a:ln>
          <a:effectLst/>
        </c:spPr>
        <c:marker>
          <c:symbol val="none"/>
        </c:marker>
      </c:pivotFmt>
      <c:pivotFmt>
        <c:idx val="232"/>
        <c:spPr>
          <a:solidFill>
            <a:schemeClr val="accent1"/>
          </a:solidFill>
          <a:ln w="28575" cap="rnd">
            <a:solidFill>
              <a:schemeClr val="accent5"/>
            </a:solidFill>
            <a:round/>
          </a:ln>
          <a:effectLst/>
        </c:spPr>
        <c:marker>
          <c:symbol val="none"/>
        </c:marker>
      </c:pivotFmt>
      <c:pivotFmt>
        <c:idx val="233"/>
        <c:spPr>
          <a:solidFill>
            <a:schemeClr val="accent1"/>
          </a:solidFill>
          <a:ln w="28575" cap="rnd">
            <a:solidFill>
              <a:schemeClr val="accent5"/>
            </a:solidFill>
            <a:round/>
          </a:ln>
          <a:effectLst/>
        </c:spPr>
        <c:marker>
          <c:symbol val="none"/>
        </c:marker>
      </c:pivotFmt>
      <c:pivotFmt>
        <c:idx val="234"/>
        <c:spPr>
          <a:solidFill>
            <a:schemeClr val="accent1"/>
          </a:solidFill>
          <a:ln w="28575" cap="rnd">
            <a:solidFill>
              <a:schemeClr val="accent5"/>
            </a:solidFill>
            <a:round/>
          </a:ln>
          <a:effectLst/>
        </c:spPr>
        <c:marker>
          <c:symbol val="none"/>
        </c:marker>
      </c:pivotFmt>
      <c:pivotFmt>
        <c:idx val="235"/>
        <c:spPr>
          <a:solidFill>
            <a:schemeClr val="accent1"/>
          </a:solidFill>
          <a:ln w="28575" cap="rnd">
            <a:solidFill>
              <a:schemeClr val="accent5"/>
            </a:solidFill>
            <a:round/>
          </a:ln>
          <a:effectLst/>
        </c:spPr>
        <c:marker>
          <c:symbol val="none"/>
        </c:marker>
      </c:pivotFmt>
      <c:pivotFmt>
        <c:idx val="236"/>
        <c:spPr>
          <a:solidFill>
            <a:schemeClr val="accent1"/>
          </a:solidFill>
          <a:ln w="28575" cap="rnd">
            <a:solidFill>
              <a:schemeClr val="accent5"/>
            </a:solidFill>
            <a:round/>
          </a:ln>
          <a:effectLst/>
        </c:spPr>
        <c:marker>
          <c:symbol val="none"/>
        </c:marker>
      </c:pivotFmt>
      <c:pivotFmt>
        <c:idx val="237"/>
        <c:spPr>
          <a:solidFill>
            <a:schemeClr val="accent1"/>
          </a:solidFill>
          <a:ln w="28575" cap="rnd">
            <a:solidFill>
              <a:schemeClr val="accent5"/>
            </a:solidFill>
            <a:round/>
          </a:ln>
          <a:effectLst/>
        </c:spPr>
        <c:marker>
          <c:symbol val="none"/>
        </c:marker>
      </c:pivotFmt>
      <c:pivotFmt>
        <c:idx val="238"/>
        <c:spPr>
          <a:solidFill>
            <a:schemeClr val="accent1"/>
          </a:solidFill>
          <a:ln w="28575" cap="rnd">
            <a:solidFill>
              <a:schemeClr val="accent1"/>
            </a:solidFill>
            <a:round/>
          </a:ln>
          <a:effectLst/>
        </c:spPr>
        <c:marker>
          <c:symbol val="none"/>
        </c:marker>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solidFill>
              <a:schemeClr val="accent1">
                <a:lumMod val="20000"/>
                <a:lumOff val="80000"/>
              </a:schemeClr>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62507393639695E-2"/>
          <c:y val="5.5232558139534892E-3"/>
          <c:w val="0.96465863900848892"/>
          <c:h val="0.85964992937974261"/>
        </c:manualLayout>
      </c:layout>
      <c:barChart>
        <c:barDir val="col"/>
        <c:grouping val="stacked"/>
        <c:varyColors val="0"/>
        <c:ser>
          <c:idx val="0"/>
          <c:order val="0"/>
          <c:tx>
            <c:strRef>
              <c:f>'Daily Overall Statistics'!$K$56</c:f>
              <c:strCache>
                <c:ptCount val="1"/>
                <c:pt idx="0">
                  <c:v>'Detractor'</c:v>
                </c:pt>
              </c:strCache>
            </c:strRef>
          </c:tx>
          <c:spPr>
            <a:solidFill>
              <a:schemeClr val="accent2"/>
            </a:solidFill>
            <a:ln>
              <a:noFill/>
            </a:ln>
            <a:effectLst/>
          </c:spPr>
          <c:invertIfNegative val="0"/>
          <c:dLbls>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Statistics'!$J$57:$J$61</c:f>
              <c:strCache>
                <c:ptCount val="4"/>
                <c:pt idx="0">
                  <c:v>6/1/2024</c:v>
                </c:pt>
                <c:pt idx="1">
                  <c:v>6/2/2024</c:v>
                </c:pt>
                <c:pt idx="2">
                  <c:v>6/3/2024</c:v>
                </c:pt>
                <c:pt idx="3">
                  <c:v>6/4/2024</c:v>
                </c:pt>
              </c:strCache>
            </c:strRef>
          </c:cat>
          <c:val>
            <c:numRef>
              <c:f>'Daily Overall Statistics'!$K$57:$K$61</c:f>
              <c:numCache>
                <c:formatCode>0</c:formatCode>
                <c:ptCount val="4"/>
                <c:pt idx="0">
                  <c:v>4</c:v>
                </c:pt>
                <c:pt idx="1">
                  <c:v>1</c:v>
                </c:pt>
                <c:pt idx="2">
                  <c:v>14</c:v>
                </c:pt>
                <c:pt idx="3">
                  <c:v>10</c:v>
                </c:pt>
              </c:numCache>
            </c:numRef>
          </c:val>
          <c:extLst>
            <c:ext xmlns:c16="http://schemas.microsoft.com/office/drawing/2014/chart" uri="{C3380CC4-5D6E-409C-BE32-E72D297353CC}">
              <c16:uniqueId val="{00000000-63F9-4125-9721-CF714AFF1FD7}"/>
            </c:ext>
          </c:extLst>
        </c:ser>
        <c:ser>
          <c:idx val="1"/>
          <c:order val="1"/>
          <c:tx>
            <c:strRef>
              <c:f>'Daily Overall Statistics'!$L$56</c:f>
              <c:strCache>
                <c:ptCount val="1"/>
                <c:pt idx="0">
                  <c:v>'Passive'</c:v>
                </c:pt>
              </c:strCache>
            </c:strRef>
          </c:tx>
          <c:spPr>
            <a:solidFill>
              <a:schemeClr val="accent3"/>
            </a:solidFill>
            <a:ln>
              <a:noFill/>
            </a:ln>
            <a:effectLst/>
          </c:spPr>
          <c:invertIfNegative val="0"/>
          <c:dLbls>
            <c:spPr>
              <a:solidFill>
                <a:schemeClr val="accent3">
                  <a:lumMod val="20000"/>
                  <a:lumOff val="80000"/>
                </a:schemeClr>
              </a:solidFill>
              <a:ln>
                <a:solidFill>
                  <a:schemeClr val="accent3">
                    <a:lumMod val="60000"/>
                    <a:lumOff val="40000"/>
                  </a:schemeClr>
                </a:solid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Statistics'!$J$57:$J$61</c:f>
              <c:strCache>
                <c:ptCount val="4"/>
                <c:pt idx="0">
                  <c:v>6/1/2024</c:v>
                </c:pt>
                <c:pt idx="1">
                  <c:v>6/2/2024</c:v>
                </c:pt>
                <c:pt idx="2">
                  <c:v>6/3/2024</c:v>
                </c:pt>
                <c:pt idx="3">
                  <c:v>6/4/2024</c:v>
                </c:pt>
              </c:strCache>
            </c:strRef>
          </c:cat>
          <c:val>
            <c:numRef>
              <c:f>'Daily Overall Statistics'!$L$57:$L$61</c:f>
              <c:numCache>
                <c:formatCode>0</c:formatCode>
                <c:ptCount val="4"/>
                <c:pt idx="0">
                  <c:v>5</c:v>
                </c:pt>
                <c:pt idx="1">
                  <c:v>0</c:v>
                </c:pt>
                <c:pt idx="2">
                  <c:v>10</c:v>
                </c:pt>
                <c:pt idx="3">
                  <c:v>8</c:v>
                </c:pt>
              </c:numCache>
            </c:numRef>
          </c:val>
          <c:extLst>
            <c:ext xmlns:c16="http://schemas.microsoft.com/office/drawing/2014/chart" uri="{C3380CC4-5D6E-409C-BE32-E72D297353CC}">
              <c16:uniqueId val="{00000001-63F9-4125-9721-CF714AFF1FD7}"/>
            </c:ext>
          </c:extLst>
        </c:ser>
        <c:ser>
          <c:idx val="2"/>
          <c:order val="2"/>
          <c:tx>
            <c:strRef>
              <c:f>'Daily Overall Statistics'!$M$56</c:f>
              <c:strCache>
                <c:ptCount val="1"/>
                <c:pt idx="0">
                  <c:v>'Promoter'</c:v>
                </c:pt>
              </c:strCache>
            </c:strRef>
          </c:tx>
          <c:spPr>
            <a:solidFill>
              <a:schemeClr val="accent6"/>
            </a:solidFill>
            <a:ln>
              <a:noFill/>
            </a:ln>
            <a:effectLst/>
          </c:spPr>
          <c:invertIfNegative val="0"/>
          <c:dPt>
            <c:idx val="3"/>
            <c:invertIfNegative val="0"/>
            <c:bubble3D val="0"/>
            <c:extLst>
              <c:ext xmlns:c16="http://schemas.microsoft.com/office/drawing/2014/chart" uri="{C3380CC4-5D6E-409C-BE32-E72D297353CC}">
                <c16:uniqueId val="{00000003-63F9-4125-9721-CF714AFF1FD7}"/>
              </c:ext>
            </c:extLst>
          </c:dPt>
          <c:dLbls>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Statistics'!$J$57:$J$61</c:f>
              <c:strCache>
                <c:ptCount val="4"/>
                <c:pt idx="0">
                  <c:v>6/1/2024</c:v>
                </c:pt>
                <c:pt idx="1">
                  <c:v>6/2/2024</c:v>
                </c:pt>
                <c:pt idx="2">
                  <c:v>6/3/2024</c:v>
                </c:pt>
                <c:pt idx="3">
                  <c:v>6/4/2024</c:v>
                </c:pt>
              </c:strCache>
            </c:strRef>
          </c:cat>
          <c:val>
            <c:numRef>
              <c:f>'Daily Overall Statistics'!$M$57:$M$61</c:f>
              <c:numCache>
                <c:formatCode>0</c:formatCode>
                <c:ptCount val="4"/>
                <c:pt idx="0">
                  <c:v>45</c:v>
                </c:pt>
                <c:pt idx="1">
                  <c:v>18</c:v>
                </c:pt>
                <c:pt idx="2">
                  <c:v>129</c:v>
                </c:pt>
                <c:pt idx="3">
                  <c:v>130</c:v>
                </c:pt>
              </c:numCache>
            </c:numRef>
          </c:val>
          <c:extLst>
            <c:ext xmlns:c16="http://schemas.microsoft.com/office/drawing/2014/chart" uri="{C3380CC4-5D6E-409C-BE32-E72D297353CC}">
              <c16:uniqueId val="{00000004-63F9-4125-9721-CF714AFF1FD7}"/>
            </c:ext>
          </c:extLst>
        </c:ser>
        <c:dLbls>
          <c:showLegendKey val="0"/>
          <c:showVal val="0"/>
          <c:showCatName val="0"/>
          <c:showSerName val="0"/>
          <c:showPercent val="0"/>
          <c:showBubbleSize val="0"/>
        </c:dLbls>
        <c:gapWidth val="219"/>
        <c:overlap val="100"/>
        <c:axId val="1269482512"/>
        <c:axId val="914852128"/>
      </c:barChart>
      <c:lineChart>
        <c:grouping val="standard"/>
        <c:varyColors val="0"/>
        <c:ser>
          <c:idx val="3"/>
          <c:order val="3"/>
          <c:tx>
            <c:strRef>
              <c:f>'Daily Overall Statistics'!$N$56</c:f>
              <c:strCache>
                <c:ptCount val="1"/>
                <c:pt idx="0">
                  <c:v>'NPS'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solidFill>
                <a:schemeClr val="accent4">
                  <a:lumMod val="20000"/>
                  <a:lumOff val="80000"/>
                </a:schemeClr>
              </a:solidFill>
              <a:ln>
                <a:solidFill>
                  <a:schemeClr val="accent4">
                    <a:lumMod val="60000"/>
                    <a:lumOff val="40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Statistics'!$J$57:$J$61</c:f>
              <c:strCache>
                <c:ptCount val="4"/>
                <c:pt idx="0">
                  <c:v>6/1/2024</c:v>
                </c:pt>
                <c:pt idx="1">
                  <c:v>6/2/2024</c:v>
                </c:pt>
                <c:pt idx="2">
                  <c:v>6/3/2024</c:v>
                </c:pt>
                <c:pt idx="3">
                  <c:v>6/4/2024</c:v>
                </c:pt>
              </c:strCache>
            </c:strRef>
          </c:cat>
          <c:val>
            <c:numRef>
              <c:f>'Daily Overall Statistics'!$N$57:$N$61</c:f>
              <c:numCache>
                <c:formatCode>0.00%</c:formatCode>
                <c:ptCount val="4"/>
                <c:pt idx="0">
                  <c:v>0.7592592592592593</c:v>
                </c:pt>
                <c:pt idx="1">
                  <c:v>0.89473684210526316</c:v>
                </c:pt>
                <c:pt idx="2">
                  <c:v>0.75163398692810457</c:v>
                </c:pt>
                <c:pt idx="3">
                  <c:v>0.81081081081081086</c:v>
                </c:pt>
              </c:numCache>
            </c:numRef>
          </c:val>
          <c:smooth val="0"/>
          <c:extLst>
            <c:ext xmlns:c16="http://schemas.microsoft.com/office/drawing/2014/chart" uri="{C3380CC4-5D6E-409C-BE32-E72D297353CC}">
              <c16:uniqueId val="{00000005-63F9-4125-9721-CF714AFF1FD7}"/>
            </c:ext>
          </c:extLst>
        </c:ser>
        <c:ser>
          <c:idx val="4"/>
          <c:order val="4"/>
          <c:tx>
            <c:strRef>
              <c:f>'Daily Overall Statistics'!$O$56</c:f>
              <c:strCache>
                <c:ptCount val="1"/>
                <c:pt idx="0">
                  <c:v>'CSAT'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solidFill>
                <a:schemeClr val="accent1">
                  <a:lumMod val="20000"/>
                  <a:lumOff val="80000"/>
                </a:schemeClr>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Statistics'!$J$57:$J$61</c:f>
              <c:strCache>
                <c:ptCount val="4"/>
                <c:pt idx="0">
                  <c:v>6/1/2024</c:v>
                </c:pt>
                <c:pt idx="1">
                  <c:v>6/2/2024</c:v>
                </c:pt>
                <c:pt idx="2">
                  <c:v>6/3/2024</c:v>
                </c:pt>
                <c:pt idx="3">
                  <c:v>6/4/2024</c:v>
                </c:pt>
              </c:strCache>
            </c:strRef>
          </c:cat>
          <c:val>
            <c:numRef>
              <c:f>'Daily Overall Statistics'!$O$57:$O$61</c:f>
              <c:numCache>
                <c:formatCode>0.00%</c:formatCode>
                <c:ptCount val="4"/>
                <c:pt idx="0">
                  <c:v>0.93703703703703689</c:v>
                </c:pt>
                <c:pt idx="1">
                  <c:v>0.96842105263157885</c:v>
                </c:pt>
                <c:pt idx="2">
                  <c:v>0.92941176470588249</c:v>
                </c:pt>
                <c:pt idx="3">
                  <c:v>0.95675675675675709</c:v>
                </c:pt>
              </c:numCache>
            </c:numRef>
          </c:val>
          <c:smooth val="0"/>
          <c:extLst>
            <c:ext xmlns:c16="http://schemas.microsoft.com/office/drawing/2014/chart" uri="{C3380CC4-5D6E-409C-BE32-E72D297353CC}">
              <c16:uniqueId val="{0000005C-C259-4359-9AAE-5E55E4E97287}"/>
            </c:ext>
          </c:extLst>
        </c:ser>
        <c:dLbls>
          <c:showLegendKey val="0"/>
          <c:showVal val="0"/>
          <c:showCatName val="0"/>
          <c:showSerName val="0"/>
          <c:showPercent val="0"/>
          <c:showBubbleSize val="0"/>
        </c:dLbls>
        <c:marker val="1"/>
        <c:smooth val="0"/>
        <c:axId val="1053193119"/>
        <c:axId val="1053190239"/>
      </c:lineChart>
      <c:catAx>
        <c:axId val="1269482512"/>
        <c:scaling>
          <c:orientation val="minMax"/>
        </c:scaling>
        <c:delete val="0"/>
        <c:axPos val="b"/>
        <c:majorGridlines>
          <c:spPr>
            <a:ln w="9525" cap="flat" cmpd="sng" algn="ctr">
              <a:solidFill>
                <a:schemeClr val="tx1"/>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4852128"/>
        <c:crosses val="autoZero"/>
        <c:auto val="1"/>
        <c:lblAlgn val="ctr"/>
        <c:lblOffset val="225"/>
        <c:noMultiLvlLbl val="0"/>
      </c:catAx>
      <c:valAx>
        <c:axId val="9148521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269482512"/>
        <c:crosses val="autoZero"/>
        <c:crossBetween val="between"/>
      </c:valAx>
      <c:valAx>
        <c:axId val="105319023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53193119"/>
        <c:crosses val="max"/>
        <c:crossBetween val="between"/>
      </c:valAx>
      <c:catAx>
        <c:axId val="1053193119"/>
        <c:scaling>
          <c:orientation val="minMax"/>
        </c:scaling>
        <c:delete val="1"/>
        <c:axPos val="b"/>
        <c:numFmt formatCode="General" sourceLinked="1"/>
        <c:majorTickMark val="out"/>
        <c:minorTickMark val="none"/>
        <c:tickLblPos val="nextTo"/>
        <c:crossAx val="1053190239"/>
        <c:crosses val="autoZero"/>
        <c:auto val="1"/>
        <c:lblAlgn val="ctr"/>
        <c:lblOffset val="100"/>
        <c:noMultiLvlLbl val="0"/>
      </c:catAx>
      <c:spPr>
        <a:pattFill prst="ltUpDiag">
          <a:fgClr>
            <a:schemeClr val="bg1">
              <a:lumMod val="95000"/>
            </a:schemeClr>
          </a:fgClr>
          <a:bgClr>
            <a:schemeClr val="bg2"/>
          </a:bgClr>
        </a:pattFill>
        <a:ln>
          <a:solidFill>
            <a:schemeClr val="tx1"/>
          </a:solidFill>
        </a:ln>
        <a:effectLst/>
      </c:spPr>
    </c:plotArea>
    <c:legend>
      <c:legendPos val="b"/>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[ItWorks! Customer Feedback Summary.xlsx]Daily Overall Statistics!PivotTable3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Daily FCR Trend</a:t>
            </a:r>
          </a:p>
        </c:rich>
      </c:tx>
      <c:layout>
        <c:manualLayout>
          <c:xMode val="edge"/>
          <c:yMode val="edge"/>
          <c:x val="0.42472612836141432"/>
          <c:y val="2.4184248526409333E-3"/>
        </c:manualLayout>
      </c:layout>
      <c:overlay val="0"/>
      <c:spPr>
        <a:solidFill>
          <a:schemeClr val="bg2">
            <a:lumMod val="90000"/>
          </a:schemeClr>
        </a:solid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chemeClr val="accent1">
                <a:lumMod val="20000"/>
                <a:lumOff val="80000"/>
              </a:schemeClr>
            </a:solid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397743670470792E-3"/>
              <c:y val="-2.4555740144758611E-2"/>
            </c:manualLayout>
          </c:layout>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6397743670470792E-3"/>
              <c:y val="-2.4555740144758611E-2"/>
            </c:manualLayout>
          </c:layout>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solidFill>
              <a:schemeClr val="accent1">
                <a:lumMod val="20000"/>
                <a:lumOff val="80000"/>
              </a:schemeClr>
            </a:solid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6397743670470792E-3"/>
              <c:y val="-2.4555740144758611E-2"/>
            </c:manualLayout>
          </c:layout>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solidFill>
              <a:schemeClr val="accent1">
                <a:lumMod val="20000"/>
                <a:lumOff val="80000"/>
              </a:schemeClr>
            </a:solid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1.7914826987911019E-3"/>
          <c:w val="0.93888888888888888"/>
          <c:h val="0.85454366348111266"/>
        </c:manualLayout>
      </c:layout>
      <c:barChart>
        <c:barDir val="col"/>
        <c:grouping val="stacked"/>
        <c:varyColors val="0"/>
        <c:ser>
          <c:idx val="0"/>
          <c:order val="0"/>
          <c:tx>
            <c:strRef>
              <c:f>'Daily Overall Statistics'!$X$56</c:f>
              <c:strCache>
                <c:ptCount val="1"/>
                <c:pt idx="0">
                  <c:v>'FCR Yes'</c:v>
                </c:pt>
              </c:strCache>
            </c:strRef>
          </c:tx>
          <c:spPr>
            <a:solidFill>
              <a:schemeClr val="accent6"/>
            </a:solidFill>
            <a:ln>
              <a:noFill/>
            </a:ln>
            <a:effectLst/>
          </c:spPr>
          <c:invertIfNegative val="0"/>
          <c:dLbls>
            <c:spPr>
              <a:solidFill>
                <a:schemeClr val="accent6">
                  <a:lumMod val="20000"/>
                  <a:lumOff val="80000"/>
                </a:schemeClr>
              </a:solidFill>
              <a:ln>
                <a:solidFill>
                  <a:schemeClr val="accent6">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Statistics'!$W$57:$W$61</c:f>
              <c:strCache>
                <c:ptCount val="4"/>
                <c:pt idx="0">
                  <c:v>6/1/2024</c:v>
                </c:pt>
                <c:pt idx="1">
                  <c:v>6/2/2024</c:v>
                </c:pt>
                <c:pt idx="2">
                  <c:v>6/3/2024</c:v>
                </c:pt>
                <c:pt idx="3">
                  <c:v>6/4/2024</c:v>
                </c:pt>
              </c:strCache>
            </c:strRef>
          </c:cat>
          <c:val>
            <c:numRef>
              <c:f>'Daily Overall Statistics'!$X$57:$X$61</c:f>
              <c:numCache>
                <c:formatCode>0</c:formatCode>
                <c:ptCount val="4"/>
                <c:pt idx="0">
                  <c:v>39</c:v>
                </c:pt>
                <c:pt idx="1">
                  <c:v>16</c:v>
                </c:pt>
                <c:pt idx="2">
                  <c:v>111</c:v>
                </c:pt>
                <c:pt idx="3">
                  <c:v>105</c:v>
                </c:pt>
              </c:numCache>
            </c:numRef>
          </c:val>
          <c:extLst>
            <c:ext xmlns:c16="http://schemas.microsoft.com/office/drawing/2014/chart" uri="{C3380CC4-5D6E-409C-BE32-E72D297353CC}">
              <c16:uniqueId val="{00000000-D77F-4D0A-9258-50B282DFA7B0}"/>
            </c:ext>
          </c:extLst>
        </c:ser>
        <c:ser>
          <c:idx val="1"/>
          <c:order val="1"/>
          <c:tx>
            <c:strRef>
              <c:f>'Daily Overall Statistics'!$Y$56</c:f>
              <c:strCache>
                <c:ptCount val="1"/>
                <c:pt idx="0">
                  <c:v>'FCR No'</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D77F-4D0A-9258-50B282DFA7B0}"/>
              </c:ext>
            </c:extLst>
          </c:dPt>
          <c:dLbls>
            <c:spPr>
              <a:solidFill>
                <a:schemeClr val="accent2">
                  <a:lumMod val="20000"/>
                  <a:lumOff val="80000"/>
                </a:schemeClr>
              </a:solidFill>
              <a:ln>
                <a:solidFill>
                  <a:schemeClr val="accent2">
                    <a:lumMod val="60000"/>
                    <a:lumOff val="40000"/>
                  </a:schemeClr>
                </a:solid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Statistics'!$W$57:$W$61</c:f>
              <c:strCache>
                <c:ptCount val="4"/>
                <c:pt idx="0">
                  <c:v>6/1/2024</c:v>
                </c:pt>
                <c:pt idx="1">
                  <c:v>6/2/2024</c:v>
                </c:pt>
                <c:pt idx="2">
                  <c:v>6/3/2024</c:v>
                </c:pt>
                <c:pt idx="3">
                  <c:v>6/4/2024</c:v>
                </c:pt>
              </c:strCache>
            </c:strRef>
          </c:cat>
          <c:val>
            <c:numRef>
              <c:f>'Daily Overall Statistics'!$Y$57:$Y$61</c:f>
              <c:numCache>
                <c:formatCode>0</c:formatCode>
                <c:ptCount val="4"/>
                <c:pt idx="0">
                  <c:v>11</c:v>
                </c:pt>
                <c:pt idx="1">
                  <c:v>1</c:v>
                </c:pt>
                <c:pt idx="2">
                  <c:v>19</c:v>
                </c:pt>
                <c:pt idx="3">
                  <c:v>8</c:v>
                </c:pt>
              </c:numCache>
            </c:numRef>
          </c:val>
          <c:extLst>
            <c:ext xmlns:c16="http://schemas.microsoft.com/office/drawing/2014/chart" uri="{C3380CC4-5D6E-409C-BE32-E72D297353CC}">
              <c16:uniqueId val="{00000002-D77F-4D0A-9258-50B282DFA7B0}"/>
            </c:ext>
          </c:extLst>
        </c:ser>
        <c:dLbls>
          <c:showLegendKey val="0"/>
          <c:showVal val="0"/>
          <c:showCatName val="0"/>
          <c:showSerName val="0"/>
          <c:showPercent val="0"/>
          <c:showBubbleSize val="0"/>
        </c:dLbls>
        <c:gapWidth val="219"/>
        <c:overlap val="100"/>
        <c:axId val="1560284624"/>
        <c:axId val="918486400"/>
      </c:barChart>
      <c:lineChart>
        <c:grouping val="standard"/>
        <c:varyColors val="0"/>
        <c:ser>
          <c:idx val="2"/>
          <c:order val="2"/>
          <c:tx>
            <c:strRef>
              <c:f>'Daily Overall Statistics'!$Z$56</c:f>
              <c:strCache>
                <c:ptCount val="1"/>
                <c:pt idx="0">
                  <c:v>FCR %</c:v>
                </c:pt>
              </c:strCache>
            </c:strRef>
          </c:tx>
          <c:spPr>
            <a:ln w="28575" cap="rnd">
              <a:solidFill>
                <a:schemeClr val="accent1"/>
              </a:solidFill>
              <a:round/>
            </a:ln>
            <a:effectLst/>
          </c:spPr>
          <c:marker>
            <c:symbol val="none"/>
          </c:marker>
          <c:dLbls>
            <c:spPr>
              <a:solidFill>
                <a:schemeClr val="accent1">
                  <a:lumMod val="20000"/>
                  <a:lumOff val="80000"/>
                </a:schemeClr>
              </a:solidFill>
              <a:ln>
                <a:solidFill>
                  <a:schemeClr val="accent1">
                    <a:lumMod val="60000"/>
                    <a:lumOff val="40000"/>
                  </a:schemeClr>
                </a:solid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Overall Statistics'!$W$57:$W$61</c:f>
              <c:strCache>
                <c:ptCount val="4"/>
                <c:pt idx="0">
                  <c:v>6/1/2024</c:v>
                </c:pt>
                <c:pt idx="1">
                  <c:v>6/2/2024</c:v>
                </c:pt>
                <c:pt idx="2">
                  <c:v>6/3/2024</c:v>
                </c:pt>
                <c:pt idx="3">
                  <c:v>6/4/2024</c:v>
                </c:pt>
              </c:strCache>
            </c:strRef>
          </c:cat>
          <c:val>
            <c:numRef>
              <c:f>'Daily Overall Statistics'!$Z$57:$Z$61</c:f>
              <c:numCache>
                <c:formatCode>0%</c:formatCode>
                <c:ptCount val="4"/>
                <c:pt idx="0">
                  <c:v>0.78</c:v>
                </c:pt>
                <c:pt idx="1">
                  <c:v>0.94117647058823528</c:v>
                </c:pt>
                <c:pt idx="2">
                  <c:v>0.85384615384615381</c:v>
                </c:pt>
                <c:pt idx="3">
                  <c:v>0.92920353982300885</c:v>
                </c:pt>
              </c:numCache>
            </c:numRef>
          </c:val>
          <c:smooth val="0"/>
          <c:extLst>
            <c:ext xmlns:c16="http://schemas.microsoft.com/office/drawing/2014/chart" uri="{C3380CC4-5D6E-409C-BE32-E72D297353CC}">
              <c16:uniqueId val="{00000003-D77F-4D0A-9258-50B282DFA7B0}"/>
            </c:ext>
          </c:extLst>
        </c:ser>
        <c:dLbls>
          <c:showLegendKey val="0"/>
          <c:showVal val="0"/>
          <c:showCatName val="0"/>
          <c:showSerName val="0"/>
          <c:showPercent val="0"/>
          <c:showBubbleSize val="0"/>
        </c:dLbls>
        <c:marker val="1"/>
        <c:smooth val="0"/>
        <c:axId val="1560284144"/>
        <c:axId val="1239356336"/>
      </c:lineChart>
      <c:catAx>
        <c:axId val="156028462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18486400"/>
        <c:crosses val="autoZero"/>
        <c:auto val="1"/>
        <c:lblAlgn val="ctr"/>
        <c:lblOffset val="100"/>
        <c:noMultiLvlLbl val="0"/>
      </c:catAx>
      <c:valAx>
        <c:axId val="918486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560284624"/>
        <c:crosses val="autoZero"/>
        <c:crossBetween val="between"/>
      </c:valAx>
      <c:valAx>
        <c:axId val="12393563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560284144"/>
        <c:crosses val="max"/>
        <c:crossBetween val="between"/>
      </c:valAx>
      <c:catAx>
        <c:axId val="1560284144"/>
        <c:scaling>
          <c:orientation val="minMax"/>
        </c:scaling>
        <c:delete val="1"/>
        <c:axPos val="b"/>
        <c:numFmt formatCode="General" sourceLinked="1"/>
        <c:majorTickMark val="out"/>
        <c:minorTickMark val="none"/>
        <c:tickLblPos val="nextTo"/>
        <c:crossAx val="1239356336"/>
        <c:crosses val="autoZero"/>
        <c:auto val="1"/>
        <c:lblAlgn val="ctr"/>
        <c:lblOffset val="100"/>
        <c:noMultiLvlLbl val="0"/>
      </c:catAx>
      <c:spPr>
        <a:pattFill prst="ltUpDiag">
          <a:fgClr>
            <a:schemeClr val="bg1">
              <a:lumMod val="95000"/>
            </a:schemeClr>
          </a:fgClr>
          <a:bgClr>
            <a:schemeClr val="bg2">
              <a:lumMod val="90000"/>
            </a:schemeClr>
          </a:bgClr>
        </a:pattFill>
        <a:ln>
          <a:solidFill>
            <a:schemeClr val="tx1"/>
          </a:solidFill>
        </a:ln>
        <a:effectLst/>
      </c:spPr>
    </c:plotArea>
    <c:legend>
      <c:legendPos val="b"/>
      <c:layout>
        <c:manualLayout>
          <c:xMode val="edge"/>
          <c:yMode val="edge"/>
          <c:x val="0.34729052463483384"/>
          <c:y val="0.93369532495827345"/>
          <c:w val="0.30869849946442646"/>
          <c:h val="4.0835131543221347E-2"/>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166445</xdr:colOff>
      <xdr:row>1</xdr:row>
      <xdr:rowOff>36462</xdr:rowOff>
    </xdr:from>
    <xdr:to>
      <xdr:col>3</xdr:col>
      <xdr:colOff>710045</xdr:colOff>
      <xdr:row>4</xdr:row>
      <xdr:rowOff>131472</xdr:rowOff>
    </xdr:to>
    <xdr:sp macro="" textlink="">
      <xdr:nvSpPr>
        <xdr:cNvPr id="2" name="TextBox 1">
          <a:extLst>
            <a:ext uri="{FF2B5EF4-FFF2-40B4-BE49-F238E27FC236}">
              <a16:creationId xmlns:a16="http://schemas.microsoft.com/office/drawing/2014/main" id="{429A2A54-0130-4DC8-A99F-FDABDC40E9D5}"/>
            </a:ext>
          </a:extLst>
        </xdr:cNvPr>
        <xdr:cNvSpPr txBox="1"/>
      </xdr:nvSpPr>
      <xdr:spPr>
        <a:xfrm>
          <a:off x="166445" y="179337"/>
          <a:ext cx="2393038" cy="388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0">
              <a:solidFill>
                <a:schemeClr val="tx1"/>
              </a:solidFill>
              <a:latin typeface="Rockwell Nova" panose="02060503020205020403" pitchFamily="18" charset="0"/>
            </a:rPr>
            <a:t>It</a:t>
          </a:r>
          <a:r>
            <a:rPr lang="en-US" sz="2600" b="0">
              <a:solidFill>
                <a:srgbClr val="435334"/>
              </a:solidFill>
              <a:latin typeface="Rockwell Nova" panose="02060503020205020403" pitchFamily="18" charset="0"/>
            </a:rPr>
            <a:t>Works!</a:t>
          </a:r>
        </a:p>
      </xdr:txBody>
    </xdr:sp>
    <xdr:clientData/>
  </xdr:twoCellAnchor>
  <xdr:twoCellAnchor>
    <xdr:from>
      <xdr:col>0</xdr:col>
      <xdr:colOff>256310</xdr:colOff>
      <xdr:row>4</xdr:row>
      <xdr:rowOff>148558</xdr:rowOff>
    </xdr:from>
    <xdr:to>
      <xdr:col>10</xdr:col>
      <xdr:colOff>1007725</xdr:colOff>
      <xdr:row>8</xdr:row>
      <xdr:rowOff>26455</xdr:rowOff>
    </xdr:to>
    <xdr:sp macro="" textlink="">
      <xdr:nvSpPr>
        <xdr:cNvPr id="3" name="TextBox 2">
          <a:extLst>
            <a:ext uri="{FF2B5EF4-FFF2-40B4-BE49-F238E27FC236}">
              <a16:creationId xmlns:a16="http://schemas.microsoft.com/office/drawing/2014/main" id="{1926077D-30F2-4CFF-86A1-3C97A83D2746}"/>
            </a:ext>
          </a:extLst>
        </xdr:cNvPr>
        <xdr:cNvSpPr txBox="1"/>
      </xdr:nvSpPr>
      <xdr:spPr>
        <a:xfrm>
          <a:off x="256310" y="585121"/>
          <a:ext cx="11538478" cy="354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000" b="0">
              <a:solidFill>
                <a:srgbClr val="435334"/>
              </a:solidFill>
              <a:effectLst>
                <a:outerShdw blurRad="50800" dist="38100" dir="5400000" algn="t" rotWithShape="0">
                  <a:prstClr val="black">
                    <a:alpha val="40000"/>
                  </a:prstClr>
                </a:outerShdw>
              </a:effectLst>
              <a:latin typeface="Rockwell Nova" panose="02060503020205020403" pitchFamily="18" charset="0"/>
            </a:rPr>
            <a:t>Net</a:t>
          </a:r>
          <a:r>
            <a:rPr lang="en-US" sz="3000" b="0" baseline="0">
              <a:solidFill>
                <a:srgbClr val="435334"/>
              </a:solidFill>
              <a:effectLst>
                <a:outerShdw blurRad="50800" dist="38100" dir="5400000" algn="t" rotWithShape="0">
                  <a:prstClr val="black">
                    <a:alpha val="40000"/>
                  </a:prstClr>
                </a:outerShdw>
              </a:effectLst>
              <a:latin typeface="Rockwell Nova" panose="02060503020205020403" pitchFamily="18" charset="0"/>
            </a:rPr>
            <a:t> Promoter Score - Simulator</a:t>
          </a:r>
          <a:endParaRPr lang="en-US" sz="3000" b="0">
            <a:solidFill>
              <a:srgbClr val="435334"/>
            </a:solidFill>
            <a:effectLst>
              <a:outerShdw blurRad="50800" dist="38100" dir="5400000" algn="t" rotWithShape="0">
                <a:prstClr val="black">
                  <a:alpha val="40000"/>
                </a:prstClr>
              </a:outerShdw>
            </a:effectLst>
            <a:latin typeface="Rockwell Nova" panose="02060503020205020403" pitchFamily="18" charset="0"/>
          </a:endParaRPr>
        </a:p>
      </xdr:txBody>
    </xdr:sp>
    <xdr:clientData/>
  </xdr:twoCellAnchor>
  <xdr:twoCellAnchor>
    <xdr:from>
      <xdr:col>3</xdr:col>
      <xdr:colOff>43296</xdr:colOff>
      <xdr:row>17</xdr:row>
      <xdr:rowOff>25979</xdr:rowOff>
    </xdr:from>
    <xdr:to>
      <xdr:col>4</xdr:col>
      <xdr:colOff>1798493</xdr:colOff>
      <xdr:row>19</xdr:row>
      <xdr:rowOff>54554</xdr:rowOff>
    </xdr:to>
    <xdr:sp macro="" textlink="">
      <xdr:nvSpPr>
        <xdr:cNvPr id="4" name="TextBox 3">
          <a:extLst>
            <a:ext uri="{FF2B5EF4-FFF2-40B4-BE49-F238E27FC236}">
              <a16:creationId xmlns:a16="http://schemas.microsoft.com/office/drawing/2014/main" id="{EFE6A739-BED2-4BC1-A98C-D421FE37A7B3}"/>
            </a:ext>
          </a:extLst>
        </xdr:cNvPr>
        <xdr:cNvSpPr txBox="1"/>
      </xdr:nvSpPr>
      <xdr:spPr>
        <a:xfrm>
          <a:off x="1896341" y="2311979"/>
          <a:ext cx="28289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ln w="3175">
                <a:solidFill>
                  <a:srgbClr val="719192"/>
                </a:solidFill>
              </a:ln>
              <a:solidFill>
                <a:schemeClr val="accent6">
                  <a:lumMod val="60000"/>
                  <a:lumOff val="40000"/>
                </a:schemeClr>
              </a:solidFill>
              <a:effectLst>
                <a:innerShdw blurRad="63500" dist="50800" dir="13500000">
                  <a:prstClr val="black">
                    <a:alpha val="50000"/>
                  </a:prstClr>
                </a:innerShdw>
              </a:effectLst>
              <a:latin typeface="Rockwell Nova" panose="02060503020205020403" pitchFamily="18" charset="0"/>
            </a:rPr>
            <a:t>Actual</a:t>
          </a:r>
          <a:r>
            <a:rPr lang="en-US" sz="2000" b="0" baseline="0">
              <a:ln w="3175">
                <a:solidFill>
                  <a:srgbClr val="719192"/>
                </a:solidFill>
              </a:ln>
              <a:solidFill>
                <a:schemeClr val="accent6">
                  <a:lumMod val="60000"/>
                  <a:lumOff val="40000"/>
                </a:schemeClr>
              </a:solidFill>
              <a:effectLst>
                <a:innerShdw blurRad="63500" dist="50800" dir="13500000">
                  <a:prstClr val="black">
                    <a:alpha val="50000"/>
                  </a:prstClr>
                </a:innerShdw>
              </a:effectLst>
              <a:latin typeface="Rockwell Nova" panose="02060503020205020403" pitchFamily="18" charset="0"/>
            </a:rPr>
            <a:t> Scores</a:t>
          </a:r>
          <a:endParaRPr lang="en-US" sz="2000" b="0">
            <a:ln w="3175">
              <a:solidFill>
                <a:srgbClr val="719192"/>
              </a:solidFill>
            </a:ln>
            <a:solidFill>
              <a:schemeClr val="accent6">
                <a:lumMod val="60000"/>
                <a:lumOff val="40000"/>
              </a:schemeClr>
            </a:solidFill>
            <a:effectLst>
              <a:innerShdw blurRad="63500" dist="50800" dir="13500000">
                <a:prstClr val="black">
                  <a:alpha val="50000"/>
                </a:prstClr>
              </a:innerShdw>
            </a:effectLst>
            <a:latin typeface="Rockwell Nova" panose="02060503020205020403" pitchFamily="18" charset="0"/>
          </a:endParaRPr>
        </a:p>
      </xdr:txBody>
    </xdr:sp>
    <xdr:clientData/>
  </xdr:twoCellAnchor>
  <xdr:twoCellAnchor>
    <xdr:from>
      <xdr:col>3</xdr:col>
      <xdr:colOff>8659</xdr:colOff>
      <xdr:row>28</xdr:row>
      <xdr:rowOff>25977</xdr:rowOff>
    </xdr:from>
    <xdr:to>
      <xdr:col>4</xdr:col>
      <xdr:colOff>1524000</xdr:colOff>
      <xdr:row>30</xdr:row>
      <xdr:rowOff>54552</xdr:rowOff>
    </xdr:to>
    <xdr:sp macro="" textlink="">
      <xdr:nvSpPr>
        <xdr:cNvPr id="5" name="TextBox 4">
          <a:extLst>
            <a:ext uri="{FF2B5EF4-FFF2-40B4-BE49-F238E27FC236}">
              <a16:creationId xmlns:a16="http://schemas.microsoft.com/office/drawing/2014/main" id="{6966F81E-1C5F-45D4-92D8-707A932558C5}"/>
            </a:ext>
          </a:extLst>
        </xdr:cNvPr>
        <xdr:cNvSpPr txBox="1"/>
      </xdr:nvSpPr>
      <xdr:spPr>
        <a:xfrm>
          <a:off x="1858097" y="4907540"/>
          <a:ext cx="259484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ln w="3175">
                <a:solidFill>
                  <a:srgbClr val="719192"/>
                </a:solidFill>
              </a:ln>
              <a:solidFill>
                <a:schemeClr val="accent6">
                  <a:lumMod val="60000"/>
                  <a:lumOff val="40000"/>
                </a:schemeClr>
              </a:solidFill>
              <a:effectLst>
                <a:innerShdw blurRad="63500" dist="50800" dir="13500000">
                  <a:prstClr val="black">
                    <a:alpha val="50000"/>
                  </a:prstClr>
                </a:innerShdw>
              </a:effectLst>
              <a:latin typeface="Rockwell Nova" panose="02060503020205020403" pitchFamily="18" charset="0"/>
            </a:rPr>
            <a:t>Manual</a:t>
          </a:r>
          <a:r>
            <a:rPr lang="en-US" sz="2000" b="0" baseline="0">
              <a:ln w="3175">
                <a:solidFill>
                  <a:srgbClr val="719192"/>
                </a:solidFill>
              </a:ln>
              <a:solidFill>
                <a:schemeClr val="accent6">
                  <a:lumMod val="60000"/>
                  <a:lumOff val="40000"/>
                </a:schemeClr>
              </a:solidFill>
              <a:effectLst>
                <a:innerShdw blurRad="63500" dist="50800" dir="13500000">
                  <a:prstClr val="black">
                    <a:alpha val="50000"/>
                  </a:prstClr>
                </a:innerShdw>
              </a:effectLst>
              <a:latin typeface="Rockwell Nova" panose="02060503020205020403" pitchFamily="18" charset="0"/>
            </a:rPr>
            <a:t> Checker</a:t>
          </a:r>
          <a:endParaRPr lang="en-US" sz="2000" b="0">
            <a:ln w="3175">
              <a:solidFill>
                <a:srgbClr val="719192"/>
              </a:solidFill>
            </a:ln>
            <a:solidFill>
              <a:schemeClr val="accent6">
                <a:lumMod val="60000"/>
                <a:lumOff val="40000"/>
              </a:schemeClr>
            </a:solidFill>
            <a:effectLst>
              <a:innerShdw blurRad="63500" dist="50800" dir="13500000">
                <a:prstClr val="black">
                  <a:alpha val="50000"/>
                </a:prstClr>
              </a:innerShdw>
            </a:effectLst>
            <a:latin typeface="Rockwell Nova" panose="020605030202050204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2</xdr:row>
      <xdr:rowOff>114300</xdr:rowOff>
    </xdr:from>
    <xdr:to>
      <xdr:col>3</xdr:col>
      <xdr:colOff>85725</xdr:colOff>
      <xdr:row>4</xdr:row>
      <xdr:rowOff>142875</xdr:rowOff>
    </xdr:to>
    <xdr:sp macro="" textlink="">
      <xdr:nvSpPr>
        <xdr:cNvPr id="2" name="TextBox 1">
          <a:extLst>
            <a:ext uri="{FF2B5EF4-FFF2-40B4-BE49-F238E27FC236}">
              <a16:creationId xmlns:a16="http://schemas.microsoft.com/office/drawing/2014/main" id="{521944C2-A8BC-8B7D-48D4-975392639082}"/>
            </a:ext>
          </a:extLst>
        </xdr:cNvPr>
        <xdr:cNvSpPr txBox="1"/>
      </xdr:nvSpPr>
      <xdr:spPr>
        <a:xfrm>
          <a:off x="342900" y="600075"/>
          <a:ext cx="15716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rgbClr val="435334"/>
              </a:solidFill>
              <a:latin typeface="Rockwell Nova" panose="02060503020205020403" pitchFamily="18" charset="0"/>
            </a:rPr>
            <a:t>ITWORKS!</a:t>
          </a:r>
        </a:p>
      </xdr:txBody>
    </xdr:sp>
    <xdr:clientData/>
  </xdr:twoCellAnchor>
  <xdr:twoCellAnchor>
    <xdr:from>
      <xdr:col>0</xdr:col>
      <xdr:colOff>457201</xdr:colOff>
      <xdr:row>4</xdr:row>
      <xdr:rowOff>32385</xdr:rowOff>
    </xdr:from>
    <xdr:to>
      <xdr:col>6</xdr:col>
      <xdr:colOff>60961</xdr:colOff>
      <xdr:row>6</xdr:row>
      <xdr:rowOff>64770</xdr:rowOff>
    </xdr:to>
    <xdr:sp macro="" textlink="">
      <xdr:nvSpPr>
        <xdr:cNvPr id="3" name="TextBox 2">
          <a:extLst>
            <a:ext uri="{FF2B5EF4-FFF2-40B4-BE49-F238E27FC236}">
              <a16:creationId xmlns:a16="http://schemas.microsoft.com/office/drawing/2014/main" id="{B7852C0A-5C61-4879-873A-C8680B5FD388}"/>
            </a:ext>
          </a:extLst>
        </xdr:cNvPr>
        <xdr:cNvSpPr txBox="1"/>
      </xdr:nvSpPr>
      <xdr:spPr>
        <a:xfrm>
          <a:off x="457201" y="901065"/>
          <a:ext cx="4808220" cy="413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rgbClr val="435334"/>
              </a:solidFill>
              <a:effectLst>
                <a:outerShdw blurRad="50800" dist="38100" dir="5400000" algn="t" rotWithShape="0">
                  <a:prstClr val="black">
                    <a:alpha val="40000"/>
                  </a:prstClr>
                </a:outerShdw>
              </a:effectLst>
              <a:latin typeface="Rockwell Nova" panose="02060503020205020403" pitchFamily="18" charset="0"/>
            </a:rPr>
            <a:t>CUSTOMER FEEDBACK SUMMARY</a:t>
          </a:r>
        </a:p>
      </xdr:txBody>
    </xdr:sp>
    <xdr:clientData/>
  </xdr:twoCellAnchor>
  <xdr:twoCellAnchor>
    <xdr:from>
      <xdr:col>2</xdr:col>
      <xdr:colOff>1275485</xdr:colOff>
      <xdr:row>17</xdr:row>
      <xdr:rowOff>4329</xdr:rowOff>
    </xdr:from>
    <xdr:to>
      <xdr:col>6</xdr:col>
      <xdr:colOff>122960</xdr:colOff>
      <xdr:row>19</xdr:row>
      <xdr:rowOff>32904</xdr:rowOff>
    </xdr:to>
    <xdr:sp macro="" textlink="">
      <xdr:nvSpPr>
        <xdr:cNvPr id="7" name="TextBox 5">
          <a:extLst>
            <a:ext uri="{FF2B5EF4-FFF2-40B4-BE49-F238E27FC236}">
              <a16:creationId xmlns:a16="http://schemas.microsoft.com/office/drawing/2014/main" id="{BFC4F200-CF44-4946-B8A7-5931749267D5}"/>
            </a:ext>
            <a:ext uri="{147F2762-F138-4A5C-976F-8EAC2B608ADB}">
              <a16:predDERef xmlns:a16="http://schemas.microsoft.com/office/drawing/2014/main" pred="{B7852C0A-5C61-4879-873A-C8680B5FD388}"/>
            </a:ext>
          </a:extLst>
        </xdr:cNvPr>
        <xdr:cNvSpPr txBox="1"/>
      </xdr:nvSpPr>
      <xdr:spPr>
        <a:xfrm>
          <a:off x="2487758" y="2827193"/>
          <a:ext cx="298652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rgbClr val="435334"/>
              </a:solidFill>
              <a:effectLst>
                <a:outerShdw blurRad="50800" dist="38100" dir="5400000" algn="t" rotWithShape="0">
                  <a:prstClr val="black">
                    <a:alpha val="40000"/>
                  </a:prstClr>
                </a:outerShdw>
              </a:effectLst>
              <a:latin typeface="Rockwell Nova" panose="02060503020205020403" pitchFamily="18" charset="0"/>
            </a:rPr>
            <a:t>Agent</a:t>
          </a:r>
          <a:r>
            <a:rPr lang="en-US" sz="2000" b="0" baseline="0">
              <a:solidFill>
                <a:srgbClr val="435334"/>
              </a:solidFill>
              <a:effectLst>
                <a:outerShdw blurRad="50800" dist="38100" dir="5400000" algn="t" rotWithShape="0">
                  <a:prstClr val="black">
                    <a:alpha val="40000"/>
                  </a:prstClr>
                </a:outerShdw>
              </a:effectLst>
              <a:latin typeface="Rockwell Nova" panose="02060503020205020403" pitchFamily="18" charset="0"/>
            </a:rPr>
            <a:t> Summary</a:t>
          </a:r>
          <a:endParaRPr lang="en-US" sz="2000" b="0">
            <a:solidFill>
              <a:srgbClr val="435334"/>
            </a:solidFill>
            <a:effectLst>
              <a:outerShdw blurRad="50800" dist="38100" dir="5400000" algn="t" rotWithShape="0">
                <a:prstClr val="black">
                  <a:alpha val="40000"/>
                </a:prstClr>
              </a:outerShdw>
            </a:effectLst>
            <a:latin typeface="Rockwell Nova" panose="02060503020205020403" pitchFamily="18" charset="0"/>
          </a:endParaRPr>
        </a:p>
      </xdr:txBody>
    </xdr:sp>
    <xdr:clientData/>
  </xdr:twoCellAnchor>
  <xdr:twoCellAnchor editAs="oneCell">
    <xdr:from>
      <xdr:col>0</xdr:col>
      <xdr:colOff>605959</xdr:colOff>
      <xdr:row>44</xdr:row>
      <xdr:rowOff>146636</xdr:rowOff>
    </xdr:from>
    <xdr:to>
      <xdr:col>2</xdr:col>
      <xdr:colOff>1215559</xdr:colOff>
      <xdr:row>58</xdr:row>
      <xdr:rowOff>6928</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DF4A617B-A902-B069-F294-F05479644B47}"/>
                </a:ext>
                <a:ext uri="{147F2762-F138-4A5C-976F-8EAC2B608ADB}">
                  <a16:predDERef xmlns:a16="http://schemas.microsoft.com/office/drawing/2014/main" pred="{BFC4F200-CF44-4946-B8A7-5931749267D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05959" y="8113000"/>
              <a:ext cx="1821873" cy="2511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605959</xdr:colOff>
      <xdr:row>29</xdr:row>
      <xdr:rowOff>179244</xdr:rowOff>
    </xdr:from>
    <xdr:to>
      <xdr:col>2</xdr:col>
      <xdr:colOff>1215559</xdr:colOff>
      <xdr:row>38</xdr:row>
      <xdr:rowOff>73082</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B208678B-FD4A-EED0-2F41-B3537012A70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5959" y="5288108"/>
              <a:ext cx="1821873" cy="1608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605959</xdr:colOff>
      <xdr:row>38</xdr:row>
      <xdr:rowOff>88154</xdr:rowOff>
    </xdr:from>
    <xdr:to>
      <xdr:col>2</xdr:col>
      <xdr:colOff>1215559</xdr:colOff>
      <xdr:row>44</xdr:row>
      <xdr:rowOff>148072</xdr:rowOff>
    </xdr:to>
    <mc:AlternateContent xmlns:mc="http://schemas.openxmlformats.org/markup-compatibility/2006" xmlns:a14="http://schemas.microsoft.com/office/drawing/2010/main">
      <mc:Choice Requires="a14">
        <xdr:graphicFrame macro="">
          <xdr:nvGraphicFramePr>
            <xdr:cNvPr id="11" name="Week 1">
              <a:extLst>
                <a:ext uri="{FF2B5EF4-FFF2-40B4-BE49-F238E27FC236}">
                  <a16:creationId xmlns:a16="http://schemas.microsoft.com/office/drawing/2014/main" id="{DABD9E87-ABD1-7C31-02AC-7707BA6FFC5D}"/>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605959" y="6911518"/>
              <a:ext cx="1821873" cy="1181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123825</xdr:colOff>
      <xdr:row>17</xdr:row>
      <xdr:rowOff>14720</xdr:rowOff>
    </xdr:from>
    <xdr:to>
      <xdr:col>13</xdr:col>
      <xdr:colOff>628650</xdr:colOff>
      <xdr:row>19</xdr:row>
      <xdr:rowOff>43295</xdr:rowOff>
    </xdr:to>
    <xdr:sp macro="" textlink="">
      <xdr:nvSpPr>
        <xdr:cNvPr id="12" name="TextBox 11">
          <a:extLst>
            <a:ext uri="{FF2B5EF4-FFF2-40B4-BE49-F238E27FC236}">
              <a16:creationId xmlns:a16="http://schemas.microsoft.com/office/drawing/2014/main" id="{A9C680D3-4A24-455B-8B5F-A53CE367CCE6}"/>
            </a:ext>
          </a:extLst>
        </xdr:cNvPr>
        <xdr:cNvSpPr txBox="1"/>
      </xdr:nvSpPr>
      <xdr:spPr>
        <a:xfrm>
          <a:off x="8315325" y="2837584"/>
          <a:ext cx="292937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rgbClr val="435334"/>
              </a:solidFill>
              <a:effectLst>
                <a:outerShdw blurRad="50800" dist="38100" dir="5400000" algn="t" rotWithShape="0">
                  <a:prstClr val="black">
                    <a:alpha val="40000"/>
                  </a:prstClr>
                </a:outerShdw>
              </a:effectLst>
              <a:latin typeface="Rockwell Nova" panose="02060503020205020403" pitchFamily="18" charset="0"/>
            </a:rPr>
            <a:t>Team Summary</a:t>
          </a:r>
        </a:p>
      </xdr:txBody>
    </xdr:sp>
    <xdr:clientData/>
  </xdr:twoCellAnchor>
  <xdr:twoCellAnchor>
    <xdr:from>
      <xdr:col>10</xdr:col>
      <xdr:colOff>162790</xdr:colOff>
      <xdr:row>29</xdr:row>
      <xdr:rowOff>23374</xdr:rowOff>
    </xdr:from>
    <xdr:to>
      <xdr:col>13</xdr:col>
      <xdr:colOff>629515</xdr:colOff>
      <xdr:row>31</xdr:row>
      <xdr:rowOff>51949</xdr:rowOff>
    </xdr:to>
    <xdr:sp macro="" textlink="">
      <xdr:nvSpPr>
        <xdr:cNvPr id="5" name="TextBox 12">
          <a:extLst>
            <a:ext uri="{FF2B5EF4-FFF2-40B4-BE49-F238E27FC236}">
              <a16:creationId xmlns:a16="http://schemas.microsoft.com/office/drawing/2014/main" id="{3447503D-D84B-42CA-AF17-8B647AEF4D99}"/>
            </a:ext>
            <a:ext uri="{147F2762-F138-4A5C-976F-8EAC2B608ADB}">
              <a16:predDERef xmlns:a16="http://schemas.microsoft.com/office/drawing/2014/main" pred="{A9C680D3-4A24-455B-8B5F-A53CE367CCE6}"/>
            </a:ext>
          </a:extLst>
        </xdr:cNvPr>
        <xdr:cNvSpPr txBox="1"/>
      </xdr:nvSpPr>
      <xdr:spPr>
        <a:xfrm>
          <a:off x="8354290" y="5132238"/>
          <a:ext cx="289127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rgbClr val="435334"/>
              </a:solidFill>
              <a:effectLst>
                <a:outerShdw blurRad="50800" dist="38100" dir="5400000" algn="t" rotWithShape="0">
                  <a:prstClr val="black">
                    <a:alpha val="40000"/>
                  </a:prstClr>
                </a:outerShdw>
              </a:effectLst>
              <a:latin typeface="Rockwell Nova" panose="02060503020205020403" pitchFamily="18" charset="0"/>
            </a:rPr>
            <a:t>Market Summary</a:t>
          </a:r>
        </a:p>
      </xdr:txBody>
    </xdr:sp>
    <xdr:clientData/>
  </xdr:twoCellAnchor>
  <xdr:twoCellAnchor>
    <xdr:from>
      <xdr:col>10</xdr:col>
      <xdr:colOff>224270</xdr:colOff>
      <xdr:row>43</xdr:row>
      <xdr:rowOff>186166</xdr:rowOff>
    </xdr:from>
    <xdr:to>
      <xdr:col>14</xdr:col>
      <xdr:colOff>68406</xdr:colOff>
      <xdr:row>46</xdr:row>
      <xdr:rowOff>24241</xdr:rowOff>
    </xdr:to>
    <xdr:sp macro="" textlink="">
      <xdr:nvSpPr>
        <xdr:cNvPr id="14" name="TextBox 13">
          <a:extLst>
            <a:ext uri="{FF2B5EF4-FFF2-40B4-BE49-F238E27FC236}">
              <a16:creationId xmlns:a16="http://schemas.microsoft.com/office/drawing/2014/main" id="{17BDA178-BC4C-47B7-AE7A-6DA317498717}"/>
            </a:ext>
          </a:extLst>
        </xdr:cNvPr>
        <xdr:cNvSpPr txBox="1"/>
      </xdr:nvSpPr>
      <xdr:spPr>
        <a:xfrm>
          <a:off x="8415770" y="7962030"/>
          <a:ext cx="290079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rgbClr val="435334"/>
              </a:solidFill>
              <a:effectLst>
                <a:outerShdw blurRad="50800" dist="38100" dir="5400000" algn="t" rotWithShape="0">
                  <a:prstClr val="black">
                    <a:alpha val="40000"/>
                  </a:prstClr>
                </a:outerShdw>
              </a:effectLst>
              <a:latin typeface="Rockwell Nova" panose="02060503020205020403" pitchFamily="18" charset="0"/>
            </a:rPr>
            <a:t>Region Summary</a:t>
          </a:r>
        </a:p>
      </xdr:txBody>
    </xdr:sp>
    <xdr:clientData/>
  </xdr:twoCellAnchor>
  <xdr:twoCellAnchor editAs="oneCell">
    <xdr:from>
      <xdr:col>0</xdr:col>
      <xdr:colOff>605959</xdr:colOff>
      <xdr:row>25</xdr:row>
      <xdr:rowOff>29841</xdr:rowOff>
    </xdr:from>
    <xdr:to>
      <xdr:col>2</xdr:col>
      <xdr:colOff>1215559</xdr:colOff>
      <xdr:row>29</xdr:row>
      <xdr:rowOff>157075</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142CB51B-93B7-DD23-16E4-1EE88B9914EA}"/>
                </a:ext>
                <a:ext uri="{147F2762-F138-4A5C-976F-8EAC2B608ADB}">
                  <a16:predDERef xmlns:a16="http://schemas.microsoft.com/office/drawing/2014/main" pred="{17BDA178-BC4C-47B7-AE7A-6DA31749871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05959" y="4376705"/>
              <a:ext cx="1821873" cy="88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605959</xdr:colOff>
      <xdr:row>19</xdr:row>
      <xdr:rowOff>5713</xdr:rowOff>
    </xdr:from>
    <xdr:to>
      <xdr:col>2</xdr:col>
      <xdr:colOff>1215559</xdr:colOff>
      <xdr:row>25</xdr:row>
      <xdr:rowOff>4327</xdr:rowOff>
    </xdr:to>
    <mc:AlternateContent xmlns:mc="http://schemas.openxmlformats.org/markup-compatibility/2006" xmlns:a14="http://schemas.microsoft.com/office/drawing/2010/main">
      <mc:Choice Requires="a14">
        <xdr:graphicFrame macro="">
          <xdr:nvGraphicFramePr>
            <xdr:cNvPr id="15" name="Team Manager">
              <a:extLst>
                <a:ext uri="{FF2B5EF4-FFF2-40B4-BE49-F238E27FC236}">
                  <a16:creationId xmlns:a16="http://schemas.microsoft.com/office/drawing/2014/main" id="{CF7A5A2F-97A6-4DEE-D130-56F71E0109CD}"/>
                </a:ext>
                <a:ext uri="{147F2762-F138-4A5C-976F-8EAC2B608ADB}">
                  <a16:predDERef xmlns:a16="http://schemas.microsoft.com/office/drawing/2014/main" pred="{142CB51B-93B7-DD23-16E4-1EE88B9914EA}"/>
                </a:ext>
              </a:extLst>
            </xdr:cNvPr>
            <xdr:cNvGraphicFramePr/>
          </xdr:nvGraphicFramePr>
          <xdr:xfrm>
            <a:off x="0" y="0"/>
            <a:ext cx="0" cy="0"/>
          </xdr:xfrm>
          <a:graphic>
            <a:graphicData uri="http://schemas.microsoft.com/office/drawing/2010/slicer">
              <sle:slicer xmlns:sle="http://schemas.microsoft.com/office/drawing/2010/slicer" name="Team Manager"/>
            </a:graphicData>
          </a:graphic>
        </xdr:graphicFrame>
      </mc:Choice>
      <mc:Fallback xmlns="">
        <xdr:sp macro="" textlink="">
          <xdr:nvSpPr>
            <xdr:cNvPr id="0" name=""/>
            <xdr:cNvSpPr>
              <a:spLocks noTextEdit="1"/>
            </xdr:cNvSpPr>
          </xdr:nvSpPr>
          <xdr:spPr>
            <a:xfrm>
              <a:off x="605959" y="3209577"/>
              <a:ext cx="1821873" cy="1141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242455</xdr:colOff>
      <xdr:row>51</xdr:row>
      <xdr:rowOff>8658</xdr:rowOff>
    </xdr:from>
    <xdr:to>
      <xdr:col>13</xdr:col>
      <xdr:colOff>577563</xdr:colOff>
      <xdr:row>53</xdr:row>
      <xdr:rowOff>2596</xdr:rowOff>
    </xdr:to>
    <xdr:sp macro="" textlink="">
      <xdr:nvSpPr>
        <xdr:cNvPr id="10" name="TextBox 9">
          <a:extLst>
            <a:ext uri="{FF2B5EF4-FFF2-40B4-BE49-F238E27FC236}">
              <a16:creationId xmlns:a16="http://schemas.microsoft.com/office/drawing/2014/main" id="{507D0712-86ED-4865-8BD1-703B4F6F0D58}"/>
            </a:ext>
          </a:extLst>
        </xdr:cNvPr>
        <xdr:cNvSpPr txBox="1"/>
      </xdr:nvSpPr>
      <xdr:spPr>
        <a:xfrm>
          <a:off x="8433955" y="9308522"/>
          <a:ext cx="2759653" cy="374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rgbClr val="435334"/>
              </a:solidFill>
              <a:effectLst>
                <a:outerShdw blurRad="50800" dist="38100" dir="5400000" algn="t" rotWithShape="0">
                  <a:prstClr val="black">
                    <a:alpha val="40000"/>
                  </a:prstClr>
                </a:outerShdw>
              </a:effectLst>
              <a:latin typeface="Rockwell Nova" panose="02060503020205020403" pitchFamily="18" charset="0"/>
            </a:rPr>
            <a:t>Site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819152</xdr:colOff>
      <xdr:row>5</xdr:row>
      <xdr:rowOff>66675</xdr:rowOff>
    </xdr:from>
    <xdr:to>
      <xdr:col>11</xdr:col>
      <xdr:colOff>438150</xdr:colOff>
      <xdr:row>5</xdr:row>
      <xdr:rowOff>381000</xdr:rowOff>
    </xdr:to>
    <xdr:sp macro="" textlink="">
      <xdr:nvSpPr>
        <xdr:cNvPr id="2" name="TextBox 1">
          <a:extLst>
            <a:ext uri="{FF2B5EF4-FFF2-40B4-BE49-F238E27FC236}">
              <a16:creationId xmlns:a16="http://schemas.microsoft.com/office/drawing/2014/main" id="{96ABCCD5-0C59-43E9-BDB8-A8BD33181C0B}"/>
            </a:ext>
          </a:extLst>
        </xdr:cNvPr>
        <xdr:cNvSpPr txBox="1"/>
      </xdr:nvSpPr>
      <xdr:spPr>
        <a:xfrm>
          <a:off x="5248277" y="733425"/>
          <a:ext cx="309562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a:solidFill>
                <a:schemeClr val="accent6">
                  <a:lumMod val="75000"/>
                </a:schemeClr>
              </a:solidFill>
              <a:effectLst>
                <a:innerShdw blurRad="63500" dist="50800" dir="13500000">
                  <a:prstClr val="black">
                    <a:alpha val="50000"/>
                  </a:prstClr>
                </a:innerShdw>
              </a:effectLst>
              <a:latin typeface="Rockwell Nova" panose="02060503020205020403" pitchFamily="18" charset="0"/>
            </a:rPr>
            <a:t>Overall Statistics</a:t>
          </a:r>
        </a:p>
      </xdr:txBody>
    </xdr:sp>
    <xdr:clientData/>
  </xdr:twoCellAnchor>
  <xdr:twoCellAnchor>
    <xdr:from>
      <xdr:col>5</xdr:col>
      <xdr:colOff>685799</xdr:colOff>
      <xdr:row>2</xdr:row>
      <xdr:rowOff>66675</xdr:rowOff>
    </xdr:from>
    <xdr:to>
      <xdr:col>11</xdr:col>
      <xdr:colOff>323850</xdr:colOff>
      <xdr:row>5</xdr:row>
      <xdr:rowOff>180975</xdr:rowOff>
    </xdr:to>
    <xdr:sp macro="" textlink="">
      <xdr:nvSpPr>
        <xdr:cNvPr id="3" name="TextBox 2">
          <a:extLst>
            <a:ext uri="{FF2B5EF4-FFF2-40B4-BE49-F238E27FC236}">
              <a16:creationId xmlns:a16="http://schemas.microsoft.com/office/drawing/2014/main" id="{2F4D796B-D834-416D-9A19-C19F9CB86E6E}"/>
            </a:ext>
          </a:extLst>
        </xdr:cNvPr>
        <xdr:cNvSpPr txBox="1"/>
      </xdr:nvSpPr>
      <xdr:spPr>
        <a:xfrm>
          <a:off x="3171824" y="304800"/>
          <a:ext cx="5057776"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rgbClr val="435334"/>
              </a:solidFill>
              <a:effectLst>
                <a:outerShdw blurRad="50800" dist="38100" dir="5400000" algn="t" rotWithShape="0">
                  <a:prstClr val="black">
                    <a:alpha val="40000"/>
                  </a:prstClr>
                </a:outerShdw>
              </a:effectLst>
              <a:latin typeface="Rockwell Nova" panose="02060503020205020403" pitchFamily="18" charset="0"/>
            </a:rPr>
            <a:t>CUSTOMER FEEDBACK </a:t>
          </a:r>
        </a:p>
      </xdr:txBody>
    </xdr:sp>
    <xdr:clientData/>
  </xdr:twoCellAnchor>
  <xdr:twoCellAnchor>
    <xdr:from>
      <xdr:col>9</xdr:col>
      <xdr:colOff>133349</xdr:colOff>
      <xdr:row>10</xdr:row>
      <xdr:rowOff>0</xdr:rowOff>
    </xdr:from>
    <xdr:to>
      <xdr:col>21</xdr:col>
      <xdr:colOff>381000</xdr:colOff>
      <xdr:row>38</xdr:row>
      <xdr:rowOff>0</xdr:rowOff>
    </xdr:to>
    <xdr:graphicFrame macro="">
      <xdr:nvGraphicFramePr>
        <xdr:cNvPr id="4" name="Chart 3">
          <a:extLst>
            <a:ext uri="{FF2B5EF4-FFF2-40B4-BE49-F238E27FC236}">
              <a16:creationId xmlns:a16="http://schemas.microsoft.com/office/drawing/2014/main" id="{1673A73A-ED99-8B3A-7DB9-DCDE46F017E7}"/>
            </a:ext>
            <a:ext uri="{147F2762-F138-4A5C-976F-8EAC2B608ADB}">
              <a16:predDERef xmlns:a16="http://schemas.microsoft.com/office/drawing/2014/main" pred="{2F4D796B-D834-416D-9A19-C19F9CB86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447675</xdr:colOff>
      <xdr:row>10</xdr:row>
      <xdr:rowOff>84667</xdr:rowOff>
    </xdr:from>
    <xdr:to>
      <xdr:col>33</xdr:col>
      <xdr:colOff>410718</xdr:colOff>
      <xdr:row>38</xdr:row>
      <xdr:rowOff>19050</xdr:rowOff>
    </xdr:to>
    <xdr:graphicFrame macro="">
      <xdr:nvGraphicFramePr>
        <xdr:cNvPr id="6" name="Chart 5">
          <a:extLst>
            <a:ext uri="{FF2B5EF4-FFF2-40B4-BE49-F238E27FC236}">
              <a16:creationId xmlns:a16="http://schemas.microsoft.com/office/drawing/2014/main" id="{BCCAAD95-4369-C79A-4215-FBADD034C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28575</xdr:colOff>
      <xdr:row>0</xdr:row>
      <xdr:rowOff>38101</xdr:rowOff>
    </xdr:from>
    <xdr:to>
      <xdr:col>33</xdr:col>
      <xdr:colOff>156210</xdr:colOff>
      <xdr:row>5</xdr:row>
      <xdr:rowOff>800100</xdr:rowOff>
    </xdr:to>
    <mc:AlternateContent xmlns:mc="http://schemas.openxmlformats.org/markup-compatibility/2006" xmlns:a14="http://schemas.microsoft.com/office/drawing/2010/main">
      <mc:Choice Requires="a14">
        <xdr:graphicFrame macro="">
          <xdr:nvGraphicFramePr>
            <xdr:cNvPr id="7" name="Agent name">
              <a:extLst>
                <a:ext uri="{FF2B5EF4-FFF2-40B4-BE49-F238E27FC236}">
                  <a16:creationId xmlns:a16="http://schemas.microsoft.com/office/drawing/2014/main" id="{6C4EF70F-BC7E-F57F-D0E1-7BE38E44A36B}"/>
                </a:ext>
              </a:extLst>
            </xdr:cNvPr>
            <xdr:cNvGraphicFramePr/>
          </xdr:nvGraphicFramePr>
          <xdr:xfrm>
            <a:off x="0" y="0"/>
            <a:ext cx="0" cy="0"/>
          </xdr:xfrm>
          <a:graphic>
            <a:graphicData uri="http://schemas.microsoft.com/office/drawing/2010/slicer">
              <sle:slicer xmlns:sle="http://schemas.microsoft.com/office/drawing/2010/slicer" name="Agent name"/>
            </a:graphicData>
          </a:graphic>
        </xdr:graphicFrame>
      </mc:Choice>
      <mc:Fallback xmlns="">
        <xdr:sp macro="" textlink="">
          <xdr:nvSpPr>
            <xdr:cNvPr id="0" name=""/>
            <xdr:cNvSpPr>
              <a:spLocks noTextEdit="1"/>
            </xdr:cNvSpPr>
          </xdr:nvSpPr>
          <xdr:spPr>
            <a:xfrm>
              <a:off x="9220200" y="38101"/>
              <a:ext cx="12677775"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228336</xdr:rowOff>
    </xdr:from>
    <xdr:to>
      <xdr:col>3</xdr:col>
      <xdr:colOff>3809</xdr:colOff>
      <xdr:row>30</xdr:row>
      <xdr:rowOff>124778</xdr:rowOff>
    </xdr:to>
    <mc:AlternateContent xmlns:mc="http://schemas.openxmlformats.org/markup-compatibility/2006" xmlns:a14="http://schemas.microsoft.com/office/drawing/2010/main">
      <mc:Choice Requires="a14">
        <xdr:graphicFrame macro="">
          <xdr:nvGraphicFramePr>
            <xdr:cNvPr id="8" name="Team Manager 1">
              <a:extLst>
                <a:ext uri="{FF2B5EF4-FFF2-40B4-BE49-F238E27FC236}">
                  <a16:creationId xmlns:a16="http://schemas.microsoft.com/office/drawing/2014/main" id="{FB58BC63-B7A9-341D-788E-99893B4C6910}"/>
                </a:ext>
              </a:extLst>
            </xdr:cNvPr>
            <xdr:cNvGraphicFramePr/>
          </xdr:nvGraphicFramePr>
          <xdr:xfrm>
            <a:off x="0" y="0"/>
            <a:ext cx="0" cy="0"/>
          </xdr:xfrm>
          <a:graphic>
            <a:graphicData uri="http://schemas.microsoft.com/office/drawing/2010/slicer">
              <sle:slicer xmlns:sle="http://schemas.microsoft.com/office/drawing/2010/slicer" name="Team Manager 1"/>
            </a:graphicData>
          </a:graphic>
        </xdr:graphicFrame>
      </mc:Choice>
      <mc:Fallback xmlns="">
        <xdr:sp macro="" textlink="">
          <xdr:nvSpPr>
            <xdr:cNvPr id="0" name=""/>
            <xdr:cNvSpPr>
              <a:spLocks noTextEdit="1"/>
            </xdr:cNvSpPr>
          </xdr:nvSpPr>
          <xdr:spPr>
            <a:xfrm>
              <a:off x="142875" y="4145492"/>
              <a:ext cx="2051684" cy="1462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85725</xdr:rowOff>
    </xdr:from>
    <xdr:to>
      <xdr:col>3</xdr:col>
      <xdr:colOff>3810</xdr:colOff>
      <xdr:row>23</xdr:row>
      <xdr:rowOff>34289</xdr:rowOff>
    </xdr:to>
    <mc:AlternateContent xmlns:mc="http://schemas.openxmlformats.org/markup-compatibility/2006" xmlns:a14="http://schemas.microsoft.com/office/drawing/2010/main">
      <mc:Choice Requires="a14">
        <xdr:graphicFrame macro="">
          <xdr:nvGraphicFramePr>
            <xdr:cNvPr id="9" name="Market">
              <a:extLst>
                <a:ext uri="{FF2B5EF4-FFF2-40B4-BE49-F238E27FC236}">
                  <a16:creationId xmlns:a16="http://schemas.microsoft.com/office/drawing/2014/main" id="{540B150A-1661-E47B-4F46-9DAE54DA3869}"/>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42875" y="2395538"/>
              <a:ext cx="2051685" cy="1746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19050</xdr:rowOff>
    </xdr:from>
    <xdr:to>
      <xdr:col>3</xdr:col>
      <xdr:colOff>3810</xdr:colOff>
      <xdr:row>12</xdr:row>
      <xdr:rowOff>76200</xdr:rowOff>
    </xdr:to>
    <mc:AlternateContent xmlns:mc="http://schemas.openxmlformats.org/markup-compatibility/2006" xmlns:a14="http://schemas.microsoft.com/office/drawing/2010/main">
      <mc:Choice Requires="a14">
        <xdr:graphicFrame macro="">
          <xdr:nvGraphicFramePr>
            <xdr:cNvPr id="10" name="CX Region">
              <a:extLst>
                <a:ext uri="{FF2B5EF4-FFF2-40B4-BE49-F238E27FC236}">
                  <a16:creationId xmlns:a16="http://schemas.microsoft.com/office/drawing/2014/main" id="{2CFEF730-BFB3-9A2C-4E78-6B11C337BA6E}"/>
                </a:ext>
              </a:extLst>
            </xdr:cNvPr>
            <xdr:cNvGraphicFramePr/>
          </xdr:nvGraphicFramePr>
          <xdr:xfrm>
            <a:off x="0" y="0"/>
            <a:ext cx="0" cy="0"/>
          </xdr:xfrm>
          <a:graphic>
            <a:graphicData uri="http://schemas.microsoft.com/office/drawing/2010/slicer">
              <sle:slicer xmlns:sle="http://schemas.microsoft.com/office/drawing/2010/slicer" name="CX Region"/>
            </a:graphicData>
          </a:graphic>
        </xdr:graphicFrame>
      </mc:Choice>
      <mc:Fallback xmlns="">
        <xdr:sp macro="" textlink="">
          <xdr:nvSpPr>
            <xdr:cNvPr id="0" name=""/>
            <xdr:cNvSpPr>
              <a:spLocks noTextEdit="1"/>
            </xdr:cNvSpPr>
          </xdr:nvSpPr>
          <xdr:spPr>
            <a:xfrm>
              <a:off x="142875" y="1762125"/>
              <a:ext cx="20574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157648</xdr:colOff>
      <xdr:row>5</xdr:row>
      <xdr:rowOff>161925</xdr:rowOff>
    </xdr:from>
    <xdr:to>
      <xdr:col>2</xdr:col>
      <xdr:colOff>1292234</xdr:colOff>
      <xdr:row>6</xdr:row>
      <xdr:rowOff>34404</xdr:rowOff>
    </xdr:to>
    <xdr:pic>
      <xdr:nvPicPr>
        <xdr:cNvPr id="11" name="Picture 10">
          <a:extLst>
            <a:ext uri="{FF2B5EF4-FFF2-40B4-BE49-F238E27FC236}">
              <a16:creationId xmlns:a16="http://schemas.microsoft.com/office/drawing/2014/main" id="{19A52AD6-AA43-4393-95C6-BC5950F8D66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0523" y="828675"/>
          <a:ext cx="1736566" cy="693534"/>
        </a:xfrm>
        <a:prstGeom prst="rect">
          <a:avLst/>
        </a:prstGeom>
      </xdr:spPr>
    </xdr:pic>
    <xdr:clientData/>
  </xdr:twoCellAnchor>
  <xdr:twoCellAnchor editAs="oneCell">
    <xdr:from>
      <xdr:col>1</xdr:col>
      <xdr:colOff>0</xdr:colOff>
      <xdr:row>30</xdr:row>
      <xdr:rowOff>98424</xdr:rowOff>
    </xdr:from>
    <xdr:to>
      <xdr:col>3</xdr:col>
      <xdr:colOff>3810</xdr:colOff>
      <xdr:row>35</xdr:row>
      <xdr:rowOff>71754</xdr:rowOff>
    </xdr:to>
    <mc:AlternateContent xmlns:mc="http://schemas.openxmlformats.org/markup-compatibility/2006" xmlns:a14="http://schemas.microsoft.com/office/drawing/2010/main">
      <mc:Choice Requires="a14">
        <xdr:graphicFrame macro="">
          <xdr:nvGraphicFramePr>
            <xdr:cNvPr id="5" name="Site">
              <a:extLst>
                <a:ext uri="{FF2B5EF4-FFF2-40B4-BE49-F238E27FC236}">
                  <a16:creationId xmlns:a16="http://schemas.microsoft.com/office/drawing/2014/main" id="{BB521912-1286-2B06-2B00-5A43A6427BC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148167" y="5654674"/>
              <a:ext cx="2056976" cy="92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846</xdr:colOff>
      <xdr:row>35</xdr:row>
      <xdr:rowOff>92337</xdr:rowOff>
    </xdr:from>
    <xdr:to>
      <xdr:col>3</xdr:col>
      <xdr:colOff>3809</xdr:colOff>
      <xdr:row>47</xdr:row>
      <xdr:rowOff>117739</xdr:rowOff>
    </xdr:to>
    <mc:AlternateContent xmlns:mc="http://schemas.openxmlformats.org/markup-compatibility/2006" xmlns:a14="http://schemas.microsoft.com/office/drawing/2010/main">
      <mc:Choice Requires="a14">
        <xdr:graphicFrame macro="">
          <xdr:nvGraphicFramePr>
            <xdr:cNvPr id="12" name="Week">
              <a:extLst>
                <a:ext uri="{FF2B5EF4-FFF2-40B4-BE49-F238E27FC236}">
                  <a16:creationId xmlns:a16="http://schemas.microsoft.com/office/drawing/2014/main" id="{4058602E-D2E2-26AF-3CC4-106F7ED689FB}"/>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43721" y="6569337"/>
              <a:ext cx="2050838" cy="2315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819152</xdr:colOff>
      <xdr:row>5</xdr:row>
      <xdr:rowOff>66675</xdr:rowOff>
    </xdr:from>
    <xdr:to>
      <xdr:col>11</xdr:col>
      <xdr:colOff>438150</xdr:colOff>
      <xdr:row>5</xdr:row>
      <xdr:rowOff>381000</xdr:rowOff>
    </xdr:to>
    <xdr:sp macro="" textlink="">
      <xdr:nvSpPr>
        <xdr:cNvPr id="2" name="TextBox 1">
          <a:extLst>
            <a:ext uri="{FF2B5EF4-FFF2-40B4-BE49-F238E27FC236}">
              <a16:creationId xmlns:a16="http://schemas.microsoft.com/office/drawing/2014/main" id="{73ADCD8B-CEB4-4425-915A-6BC26D6E943C}"/>
            </a:ext>
          </a:extLst>
        </xdr:cNvPr>
        <xdr:cNvSpPr txBox="1"/>
      </xdr:nvSpPr>
      <xdr:spPr>
        <a:xfrm>
          <a:off x="5248277" y="1019175"/>
          <a:ext cx="3095623"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0">
              <a:solidFill>
                <a:schemeClr val="accent6">
                  <a:lumMod val="75000"/>
                </a:schemeClr>
              </a:solidFill>
              <a:effectLst>
                <a:innerShdw blurRad="63500" dist="50800" dir="13500000">
                  <a:prstClr val="black">
                    <a:alpha val="50000"/>
                  </a:prstClr>
                </a:innerShdw>
              </a:effectLst>
              <a:latin typeface="Rockwell Nova" panose="02060503020205020403" pitchFamily="18" charset="0"/>
            </a:rPr>
            <a:t>Overall Statistics</a:t>
          </a:r>
        </a:p>
      </xdr:txBody>
    </xdr:sp>
    <xdr:clientData/>
  </xdr:twoCellAnchor>
  <xdr:twoCellAnchor>
    <xdr:from>
      <xdr:col>5</xdr:col>
      <xdr:colOff>685799</xdr:colOff>
      <xdr:row>2</xdr:row>
      <xdr:rowOff>66675</xdr:rowOff>
    </xdr:from>
    <xdr:to>
      <xdr:col>11</xdr:col>
      <xdr:colOff>323850</xdr:colOff>
      <xdr:row>5</xdr:row>
      <xdr:rowOff>180975</xdr:rowOff>
    </xdr:to>
    <xdr:sp macro="" textlink="">
      <xdr:nvSpPr>
        <xdr:cNvPr id="3" name="TextBox 2">
          <a:extLst>
            <a:ext uri="{FF2B5EF4-FFF2-40B4-BE49-F238E27FC236}">
              <a16:creationId xmlns:a16="http://schemas.microsoft.com/office/drawing/2014/main" id="{3FCFA1F6-C89D-419D-8874-B6BC639F46FC}"/>
            </a:ext>
          </a:extLst>
        </xdr:cNvPr>
        <xdr:cNvSpPr txBox="1"/>
      </xdr:nvSpPr>
      <xdr:spPr>
        <a:xfrm>
          <a:off x="3171824" y="447675"/>
          <a:ext cx="5057776"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rgbClr val="435334"/>
              </a:solidFill>
              <a:effectLst>
                <a:outerShdw blurRad="50800" dist="38100" dir="5400000" algn="t" rotWithShape="0">
                  <a:prstClr val="black">
                    <a:alpha val="40000"/>
                  </a:prstClr>
                </a:outerShdw>
              </a:effectLst>
              <a:latin typeface="Rockwell Nova" panose="02060503020205020403" pitchFamily="18" charset="0"/>
            </a:rPr>
            <a:t>CUSTOMER FEEDBACK </a:t>
          </a:r>
        </a:p>
      </xdr:txBody>
    </xdr:sp>
    <xdr:clientData/>
  </xdr:twoCellAnchor>
  <xdr:twoCellAnchor>
    <xdr:from>
      <xdr:col>9</xdr:col>
      <xdr:colOff>133349</xdr:colOff>
      <xdr:row>10</xdr:row>
      <xdr:rowOff>0</xdr:rowOff>
    </xdr:from>
    <xdr:to>
      <xdr:col>21</xdr:col>
      <xdr:colOff>381000</xdr:colOff>
      <xdr:row>38</xdr:row>
      <xdr:rowOff>0</xdr:rowOff>
    </xdr:to>
    <xdr:graphicFrame macro="">
      <xdr:nvGraphicFramePr>
        <xdr:cNvPr id="4" name="Chart 3">
          <a:extLst>
            <a:ext uri="{FF2B5EF4-FFF2-40B4-BE49-F238E27FC236}">
              <a16:creationId xmlns:a16="http://schemas.microsoft.com/office/drawing/2014/main" id="{BC4B3031-8D45-4EE0-98E2-72C31D9E3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476250</xdr:colOff>
      <xdr:row>10</xdr:row>
      <xdr:rowOff>0</xdr:rowOff>
    </xdr:from>
    <xdr:to>
      <xdr:col>33</xdr:col>
      <xdr:colOff>439293</xdr:colOff>
      <xdr:row>38</xdr:row>
      <xdr:rowOff>19050</xdr:rowOff>
    </xdr:to>
    <xdr:graphicFrame macro="">
      <xdr:nvGraphicFramePr>
        <xdr:cNvPr id="5" name="Chart 4">
          <a:extLst>
            <a:ext uri="{FF2B5EF4-FFF2-40B4-BE49-F238E27FC236}">
              <a16:creationId xmlns:a16="http://schemas.microsoft.com/office/drawing/2014/main" id="{BB38783F-53DC-4380-B930-8050953D6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13</xdr:col>
      <xdr:colOff>28575</xdr:colOff>
      <xdr:row>0</xdr:row>
      <xdr:rowOff>38101</xdr:rowOff>
    </xdr:from>
    <xdr:ext cx="12677775" cy="1428749"/>
    <mc:AlternateContent xmlns:mc="http://schemas.openxmlformats.org/markup-compatibility/2006" xmlns:a14="http://schemas.microsoft.com/office/drawing/2010/main">
      <mc:Choice Requires="a14">
        <xdr:graphicFrame macro="">
          <xdr:nvGraphicFramePr>
            <xdr:cNvPr id="6" name="Agent name 1">
              <a:extLst>
                <a:ext uri="{FF2B5EF4-FFF2-40B4-BE49-F238E27FC236}">
                  <a16:creationId xmlns:a16="http://schemas.microsoft.com/office/drawing/2014/main" id="{A99A4117-85AC-4350-8AD4-0FEBA556629E}"/>
                </a:ext>
              </a:extLst>
            </xdr:cNvPr>
            <xdr:cNvGraphicFramePr/>
          </xdr:nvGraphicFramePr>
          <xdr:xfrm>
            <a:off x="0" y="0"/>
            <a:ext cx="0" cy="0"/>
          </xdr:xfrm>
          <a:graphic>
            <a:graphicData uri="http://schemas.microsoft.com/office/drawing/2010/slicer">
              <sle:slicer xmlns:sle="http://schemas.microsoft.com/office/drawing/2010/slicer" name="Agent name 1"/>
            </a:graphicData>
          </a:graphic>
        </xdr:graphicFrame>
      </mc:Choice>
      <mc:Fallback xmlns="">
        <xdr:sp macro="" textlink="">
          <xdr:nvSpPr>
            <xdr:cNvPr id="0" name=""/>
            <xdr:cNvSpPr>
              <a:spLocks noTextEdit="1"/>
            </xdr:cNvSpPr>
          </xdr:nvSpPr>
          <xdr:spPr>
            <a:xfrm>
              <a:off x="9220200" y="38101"/>
              <a:ext cx="12677775"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0</xdr:colOff>
      <xdr:row>22</xdr:row>
      <xdr:rowOff>207691</xdr:rowOff>
    </xdr:from>
    <xdr:ext cx="2057399" cy="1447799"/>
    <mc:AlternateContent xmlns:mc="http://schemas.openxmlformats.org/markup-compatibility/2006" xmlns:a14="http://schemas.microsoft.com/office/drawing/2010/main">
      <mc:Choice Requires="a14">
        <xdr:graphicFrame macro="">
          <xdr:nvGraphicFramePr>
            <xdr:cNvPr id="7" name="Team Manager 2">
              <a:extLst>
                <a:ext uri="{FF2B5EF4-FFF2-40B4-BE49-F238E27FC236}">
                  <a16:creationId xmlns:a16="http://schemas.microsoft.com/office/drawing/2014/main" id="{B983694B-1053-4C2F-8A1F-B37881FB1A28}"/>
                </a:ext>
              </a:extLst>
            </xdr:cNvPr>
            <xdr:cNvGraphicFramePr/>
          </xdr:nvGraphicFramePr>
          <xdr:xfrm>
            <a:off x="0" y="0"/>
            <a:ext cx="0" cy="0"/>
          </xdr:xfrm>
          <a:graphic>
            <a:graphicData uri="http://schemas.microsoft.com/office/drawing/2010/slicer">
              <sle:slicer xmlns:sle="http://schemas.microsoft.com/office/drawing/2010/slicer" name="Team Manager 2"/>
            </a:graphicData>
          </a:graphic>
        </xdr:graphicFrame>
      </mc:Choice>
      <mc:Fallback xmlns="">
        <xdr:sp macro="" textlink="">
          <xdr:nvSpPr>
            <xdr:cNvPr id="0" name=""/>
            <xdr:cNvSpPr>
              <a:spLocks noTextEdit="1"/>
            </xdr:cNvSpPr>
          </xdr:nvSpPr>
          <xdr:spPr>
            <a:xfrm>
              <a:off x="142875" y="4124847"/>
              <a:ext cx="2057399"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0</xdr:colOff>
      <xdr:row>12</xdr:row>
      <xdr:rowOff>55667</xdr:rowOff>
    </xdr:from>
    <xdr:ext cx="2057400" cy="1743499"/>
    <mc:AlternateContent xmlns:mc="http://schemas.openxmlformats.org/markup-compatibility/2006" xmlns:a14="http://schemas.microsoft.com/office/drawing/2010/main">
      <mc:Choice Requires="a14">
        <xdr:graphicFrame macro="">
          <xdr:nvGraphicFramePr>
            <xdr:cNvPr id="8" name="Market 1">
              <a:extLst>
                <a:ext uri="{FF2B5EF4-FFF2-40B4-BE49-F238E27FC236}">
                  <a16:creationId xmlns:a16="http://schemas.microsoft.com/office/drawing/2014/main" id="{E519B422-43F5-4188-AEF3-FB419F31F6AD}"/>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mlns="">
        <xdr:sp macro="" textlink="">
          <xdr:nvSpPr>
            <xdr:cNvPr id="0" name=""/>
            <xdr:cNvSpPr>
              <a:spLocks noTextEdit="1"/>
            </xdr:cNvSpPr>
          </xdr:nvSpPr>
          <xdr:spPr>
            <a:xfrm>
              <a:off x="142875" y="2365480"/>
              <a:ext cx="2057400" cy="174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0</xdr:colOff>
      <xdr:row>8</xdr:row>
      <xdr:rowOff>21325</xdr:rowOff>
    </xdr:from>
    <xdr:ext cx="2057400" cy="638175"/>
    <mc:AlternateContent xmlns:mc="http://schemas.openxmlformats.org/markup-compatibility/2006" xmlns:a14="http://schemas.microsoft.com/office/drawing/2010/main">
      <mc:Choice Requires="a14">
        <xdr:graphicFrame macro="">
          <xdr:nvGraphicFramePr>
            <xdr:cNvPr id="9" name="CX Region 1">
              <a:extLst>
                <a:ext uri="{FF2B5EF4-FFF2-40B4-BE49-F238E27FC236}">
                  <a16:creationId xmlns:a16="http://schemas.microsoft.com/office/drawing/2014/main" id="{8EA9E254-6502-4FAC-9C03-93D2C9FEFE98}"/>
                </a:ext>
              </a:extLst>
            </xdr:cNvPr>
            <xdr:cNvGraphicFramePr/>
          </xdr:nvGraphicFramePr>
          <xdr:xfrm>
            <a:off x="0" y="0"/>
            <a:ext cx="0" cy="0"/>
          </xdr:xfrm>
          <a:graphic>
            <a:graphicData uri="http://schemas.microsoft.com/office/drawing/2010/slicer">
              <sle:slicer xmlns:sle="http://schemas.microsoft.com/office/drawing/2010/slicer" name="CX Region 1"/>
            </a:graphicData>
          </a:graphic>
        </xdr:graphicFrame>
      </mc:Choice>
      <mc:Fallback xmlns="">
        <xdr:sp macro="" textlink="">
          <xdr:nvSpPr>
            <xdr:cNvPr id="0" name=""/>
            <xdr:cNvSpPr>
              <a:spLocks noTextEdit="1"/>
            </xdr:cNvSpPr>
          </xdr:nvSpPr>
          <xdr:spPr>
            <a:xfrm>
              <a:off x="142875" y="1712013"/>
              <a:ext cx="20574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157648</xdr:colOff>
      <xdr:row>5</xdr:row>
      <xdr:rowOff>161925</xdr:rowOff>
    </xdr:from>
    <xdr:ext cx="1736566" cy="693534"/>
    <xdr:pic>
      <xdr:nvPicPr>
        <xdr:cNvPr id="10" name="Picture 9">
          <a:extLst>
            <a:ext uri="{FF2B5EF4-FFF2-40B4-BE49-F238E27FC236}">
              <a16:creationId xmlns:a16="http://schemas.microsoft.com/office/drawing/2014/main" id="{22DBBE76-B48F-4E1B-9B9A-489A8425FA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0523" y="1114425"/>
          <a:ext cx="1736566" cy="693534"/>
        </a:xfrm>
        <a:prstGeom prst="rect">
          <a:avLst/>
        </a:prstGeom>
      </xdr:spPr>
    </xdr:pic>
    <xdr:clientData/>
  </xdr:oneCellAnchor>
  <xdr:oneCellAnchor>
    <xdr:from>
      <xdr:col>1</xdr:col>
      <xdr:colOff>0</xdr:colOff>
      <xdr:row>30</xdr:row>
      <xdr:rowOff>60582</xdr:rowOff>
    </xdr:from>
    <xdr:ext cx="2057400" cy="914400"/>
    <mc:AlternateContent xmlns:mc="http://schemas.openxmlformats.org/markup-compatibility/2006" xmlns:a14="http://schemas.microsoft.com/office/drawing/2010/main">
      <mc:Choice Requires="a14">
        <xdr:graphicFrame macro="">
          <xdr:nvGraphicFramePr>
            <xdr:cNvPr id="11" name="Site 1">
              <a:extLst>
                <a:ext uri="{FF2B5EF4-FFF2-40B4-BE49-F238E27FC236}">
                  <a16:creationId xmlns:a16="http://schemas.microsoft.com/office/drawing/2014/main" id="{DD3F04CF-A2AA-48C3-8A5A-77C1B36A0DFF}"/>
                </a:ext>
              </a:extLst>
            </xdr:cNvPr>
            <xdr:cNvGraphicFramePr/>
          </xdr:nvGraphicFramePr>
          <xdr:xfrm>
            <a:off x="0" y="0"/>
            <a:ext cx="0" cy="0"/>
          </xdr:xfrm>
          <a:graphic>
            <a:graphicData uri="http://schemas.microsoft.com/office/drawing/2010/slicer">
              <sle:slicer xmlns:sle="http://schemas.microsoft.com/office/drawing/2010/slicer" name="Site 1"/>
            </a:graphicData>
          </a:graphic>
        </xdr:graphicFrame>
      </mc:Choice>
      <mc:Fallback xmlns="">
        <xdr:sp macro="" textlink="">
          <xdr:nvSpPr>
            <xdr:cNvPr id="0" name=""/>
            <xdr:cNvSpPr>
              <a:spLocks noTextEdit="1"/>
            </xdr:cNvSpPr>
          </xdr:nvSpPr>
          <xdr:spPr>
            <a:xfrm>
              <a:off x="142875" y="5585082"/>
              <a:ext cx="2057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xdr:col>
      <xdr:colOff>3807</xdr:colOff>
      <xdr:row>35</xdr:row>
      <xdr:rowOff>28407</xdr:rowOff>
    </xdr:from>
    <xdr:to>
      <xdr:col>3</xdr:col>
      <xdr:colOff>4612</xdr:colOff>
      <xdr:row>51</xdr:row>
      <xdr:rowOff>3334</xdr:rowOff>
    </xdr:to>
    <mc:AlternateContent xmlns:mc="http://schemas.openxmlformats.org/markup-compatibility/2006" xmlns:a14="http://schemas.microsoft.com/office/drawing/2010/main">
      <mc:Choice Requires="a14">
        <xdr:graphicFrame macro="">
          <xdr:nvGraphicFramePr>
            <xdr:cNvPr id="12" name="Date 1">
              <a:extLst>
                <a:ext uri="{FF2B5EF4-FFF2-40B4-BE49-F238E27FC236}">
                  <a16:creationId xmlns:a16="http://schemas.microsoft.com/office/drawing/2014/main" id="{73076573-5158-37CE-D435-99E3962C122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46682" y="6505407"/>
              <a:ext cx="2048680" cy="2490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95250</xdr:colOff>
      <xdr:row>0</xdr:row>
      <xdr:rowOff>222250</xdr:rowOff>
    </xdr:from>
    <xdr:to>
      <xdr:col>1</xdr:col>
      <xdr:colOff>1150937</xdr:colOff>
      <xdr:row>2</xdr:row>
      <xdr:rowOff>285750</xdr:rowOff>
    </xdr:to>
    <xdr:pic>
      <xdr:nvPicPr>
        <xdr:cNvPr id="5" name="Graphic 4" descr="Play with solid fill">
          <a:extLst>
            <a:ext uri="{FF2B5EF4-FFF2-40B4-BE49-F238E27FC236}">
              <a16:creationId xmlns:a16="http://schemas.microsoft.com/office/drawing/2014/main" id="{3967B324-69CD-9DC8-B589-CC34350DB4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06438" y="222250"/>
          <a:ext cx="1055687" cy="92075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BF79474-DE77-4D5A-816D-A6A5538150F6}"/>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x Aclan" refreshedDate="45448.961231134257" createdVersion="8" refreshedVersion="8" minRefreshableVersion="3" recordCount="374" xr:uid="{B43917B7-1954-40F1-8417-1820F6CB4D32}">
  <cacheSource type="worksheet">
    <worksheetSource name="SurveyRaw"/>
  </cacheSource>
  <cacheFields count="30">
    <cacheField name="App name" numFmtId="0">
      <sharedItems/>
    </cacheField>
    <cacheField name="Language" numFmtId="0">
      <sharedItems/>
    </cacheField>
    <cacheField name="Survey date" numFmtId="170">
      <sharedItems containsSemiMixedTypes="0" containsNonDate="0" containsDate="1" containsString="0" minDate="2024-06-01T00:00:00" maxDate="2024-06-05T00:00:00"/>
    </cacheField>
    <cacheField name="ID" numFmtId="0">
      <sharedItems containsSemiMixedTypes="0" containsString="0" containsNumber="1" containsInteger="1" minValue="118683196" maxValue="1297948554"/>
    </cacheField>
    <cacheField name="Agent name" numFmtId="0">
      <sharedItems count="93">
        <s v="Baby Jean Morano"/>
        <s v="Hanz Cristian Jungco"/>
        <s v="Angela Cruz"/>
        <s v="Christine Jean Consular"/>
        <s v="Vince Myko Palmaira"/>
        <s v="Raymundo Esquera Jr"/>
        <s v="Jeanette Anne Delicana"/>
        <s v="Jester Payofilin"/>
        <s v="Fevhey Ann Dolor"/>
        <s v="Roman Ryan Joaquin"/>
        <s v="Crisel Gale Plondaya"/>
        <s v="Loreto Jr Emactao"/>
        <s v="Fares Almia"/>
        <s v="Alexandru Vicol"/>
        <s v="Maria Marina"/>
        <s v="Mourad Ghazouani"/>
        <s v="Valerie Beard"/>
        <s v="Reda Chababi"/>
        <s v="Carmen De Chavez"/>
        <s v="Barbara Paz"/>
        <s v="Diana Giraldo Sierra"/>
        <s v="Paul Jeffrey Chiang"/>
        <s v="Dominic Reyes"/>
        <s v="Christy Amolar"/>
        <s v="Allaine Lozanes"/>
        <s v="Juan Caicedo"/>
        <s v="George Tomic"/>
        <s v="Rodolfo Catague Jr" u="1"/>
        <s v="Lorgil Zuniga" u="1"/>
        <s v="Aubrey Ann Osing" u="1"/>
        <s v="Mary Jane Decastro" u="1"/>
        <s v="Naomi Gobenciong" u="1"/>
        <s v="Gerlie Esmediana" u="1"/>
        <s v="Jumareil James Rubio" u="1"/>
        <s v="Hamza Cherkaoui" u="1"/>
        <s v="Mihaela Pavnutescu" u="1"/>
        <s v="Jundie Angat" u="1"/>
        <s v="Daisy Joy Dagumanpan" u="1"/>
        <s v="Daniel Almeida" u="1"/>
        <s v="Andreea Savulescu" u="1"/>
        <s v="Jhon Borrero" u="1"/>
        <s v="Allendy Elie" u="1"/>
        <s v="Daniel Alexe" u="1"/>
        <s v="Eden Loyola" u="1"/>
        <s v="John Dave Pepito" u="1"/>
        <s v="ReAnthonyse Edroso" u="1"/>
        <s v="Cornelio Lopena" u="1"/>
        <s v="Alily Salazar" u="1"/>
        <s v="Eldelbert Benagin" u="1"/>
        <s v="Durenviel Epada" u="1"/>
        <s v="Regina Dumalaga" u="1"/>
        <s v="Bryan Candelier" u="1"/>
        <s v="Jose Herrera Ortega" u="1"/>
        <s v="Erik Estrada" u="1"/>
        <s v="Salvador Barbas" u="1"/>
        <s v="Maria Gracia Gabasa" u="1"/>
        <s v="Daisy Leen Cubio" u="1"/>
        <s v="Ella Marie Lopez" u="1"/>
        <s v="Romaf Famor" u="1"/>
        <s v="Eric Romo" u="1"/>
        <s v="Charlyn Figuracion" u="1"/>
        <s v="Cristy Flores" u="1"/>
        <s v="Megouar Chaimaa" u="1"/>
        <s v="Patrick Huber" u="1"/>
        <s v="Kire Mclaughlin" u="1"/>
        <s v="Radouane Erradoui" u="1"/>
        <s v="Eric Widah" u="1"/>
        <s v="Fahd Taktak" u="1"/>
        <s v="Kc Jane Parala" u="1"/>
        <s v="Maria Nina Bialen" u="1"/>
        <s v="Marycris Nini" u="1"/>
        <s v="Karyl Genzole" u="1"/>
        <s v="Fea Jane Marl Punay" u="1"/>
        <s v="Jhon Lloyd De Mesa" u="1"/>
        <s v="Mariam Sekkat" u="1"/>
        <s v="Nane Zakaryan" u="1"/>
        <s v="Bogdan Costea" u="1"/>
        <s v="Josue Gbahi" u="1"/>
        <s v="Jailyn Joy Pascua" u="1"/>
        <s v="Ibrahim Gezer" u="1"/>
        <s v="Marvin Talamor" u="1"/>
        <s v="Joemari Cabigas" u="1"/>
        <s v="Patricia Arches" u="1"/>
        <s v="Jefflord Alonzo" u="1"/>
        <s v="Jim Robert Galas" u="1"/>
        <s v="James Jusa" u="1"/>
        <s v="Alexandru Malofi" u="1"/>
        <s v="Juan Arteaga" u="1"/>
        <s v="Luis Franco" u="1"/>
        <s v="Viorela Negrutiu" u="1"/>
        <s v="Alina Serban" u="1"/>
        <s v="Anna Mae Algabre" u="1"/>
        <s v="Megan Guererro" u="1"/>
      </sharedItems>
    </cacheField>
    <cacheField name="UID" numFmtId="0">
      <sharedItems containsSemiMixedTypes="0" containsString="0" containsNumber="1" containsInteger="1" minValue="100035" maxValue="113635" count="93">
        <n v="113502"/>
        <n v="113550"/>
        <n v="108526"/>
        <n v="113551"/>
        <n v="113561"/>
        <n v="108028"/>
        <n v="112004"/>
        <n v="112164"/>
        <n v="112006"/>
        <n v="113407"/>
        <n v="112154"/>
        <n v="108519"/>
        <n v="108734"/>
        <n v="113563"/>
        <n v="112377"/>
        <n v="112087"/>
        <n v="108754"/>
        <n v="112909"/>
        <n v="107941"/>
        <n v="108235"/>
        <n v="113451"/>
        <n v="108520"/>
        <n v="108518"/>
        <n v="113547"/>
        <n v="111567"/>
        <n v="113617"/>
        <n v="113635"/>
        <n v="108023" u="1"/>
        <n v="108008" u="1"/>
        <n v="100035" u="1"/>
        <n v="101643" u="1"/>
        <n v="105549" u="1"/>
        <n v="112182" u="1"/>
        <n v="108778" u="1"/>
        <n v="113018" u="1"/>
        <n v="110847" u="1"/>
        <n v="108905" u="1"/>
        <n v="109815" u="1"/>
        <n v="113106" u="1"/>
        <n v="113219" u="1"/>
        <n v="113211" u="1"/>
        <n v="110526" u="1"/>
        <n v="104557" u="1"/>
        <n v="100088" u="1"/>
        <n v="110145" u="1"/>
        <n v="113503" u="1"/>
        <n v="100063" u="1"/>
        <n v="104306" u="1"/>
        <n v="100094" u="1"/>
        <n v="108733" u="1"/>
        <n v="108776" u="1"/>
        <n v="110099" u="1"/>
        <n v="110331" u="1"/>
        <n v="108522" u="1"/>
        <n v="102148" u="1"/>
        <n v="101380" u="1"/>
        <n v="108521" u="1"/>
        <n v="109816" u="1"/>
        <n v="110153" u="1"/>
        <n v="110020" u="1"/>
        <n v="101638" u="1"/>
        <n v="100068" u="1"/>
        <n v="109894" u="1"/>
        <n v="107833" u="1"/>
        <n v="109269" u="1"/>
        <n v="108736" u="1"/>
        <n v="110459" u="1"/>
        <n v="108737" u="1"/>
        <n v="110154" u="1"/>
        <n v="104147" u="1"/>
        <n v="102292" u="1"/>
        <n v="109504" u="1"/>
        <n v="101676" u="1"/>
        <n v="108864" u="1"/>
        <n v="108735" u="1"/>
        <n v="109266" u="1"/>
        <n v="108771" u="1"/>
        <n v="110458" u="1"/>
        <n v="110016" u="1"/>
        <n v="108729" u="1"/>
        <n v="100271" u="1"/>
        <n v="100193" u="1"/>
        <n v="112009" u="1"/>
        <n v="112204" u="1"/>
        <n v="112205" u="1"/>
        <n v="112181" u="1"/>
        <n v="112079" u="1"/>
        <n v="112363" u="1"/>
        <n v="112364" u="1"/>
        <n v="112400" u="1"/>
        <n v="112681" u="1"/>
        <n v="103754" u="1"/>
        <n v="112335" u="1"/>
      </sharedItems>
    </cacheField>
    <cacheField name="Language Points" numFmtId="0">
      <sharedItems containsString="0" containsBlank="1" containsNumber="1" containsInteger="1" minValue="1" maxValue="5"/>
    </cacheField>
    <cacheField name="FCR" numFmtId="0">
      <sharedItems containsString="0" containsBlank="1" containsNumber="1" containsInteger="1" minValue="1" maxValue="71"/>
    </cacheField>
    <cacheField name="CSAT" numFmtId="0">
      <sharedItems containsSemiMixedTypes="0" containsString="0" containsNumber="1" containsInteger="1" minValue="1" maxValue="5"/>
    </cacheField>
    <cacheField name="Date" numFmtId="14">
      <sharedItems containsSemiMixedTypes="0" containsNonDate="0" containsDate="1" containsString="0" minDate="2023-03-01T00:00:00" maxDate="2024-06-05T00:00:00" count="441">
        <d v="2024-06-01T00:00:00"/>
        <d v="2024-06-03T00:00:00"/>
        <d v="2024-06-02T00:00:00"/>
        <d v="2024-06-04T00:00:00"/>
        <d v="2024-05-10T00:00:00" u="1"/>
        <d v="2024-05-11T00:00:00" u="1"/>
        <d v="2024-05-12T00:00:00" u="1"/>
        <d v="2024-01-02T00:00:00" u="1"/>
        <d v="2024-01-03T00:00:00" u="1"/>
        <d v="2024-01-04T00:00:00" u="1"/>
        <d v="2024-01-05T00:00:00" u="1"/>
        <d v="2024-01-06T00:00:00" u="1"/>
        <d v="2024-01-07T00:00:00" u="1"/>
        <d v="2024-01-08T00:00:00" u="1"/>
        <d v="2024-01-09T00:00:00" u="1"/>
        <d v="2024-01-10T00:00:00" u="1"/>
        <d v="2024-01-11T00:00:00" u="1"/>
        <d v="2024-01-12T00:00:00" u="1"/>
        <d v="2024-01-13T00:00:00" u="1"/>
        <d v="2024-01-14T00:00:00" u="1"/>
        <d v="2024-01-15T00:00:00" u="1"/>
        <d v="2024-01-16T00:00:00" u="1"/>
        <d v="2024-01-17T00:00:00" u="1"/>
        <d v="2024-01-18T00:00:00" u="1"/>
        <d v="2024-01-19T00:00:00" u="1"/>
        <d v="2024-01-20T00:00:00" u="1"/>
        <d v="2024-01-21T00:00:00" u="1"/>
        <d v="2024-01-22T00:00:00" u="1"/>
        <d v="2024-01-23T00:00:00" u="1"/>
        <d v="2024-01-24T00:00:00" u="1"/>
        <d v="2024-01-25T00:00:00" u="1"/>
        <d v="2024-01-26T00:00:00" u="1"/>
        <d v="2024-01-27T00:00:00" u="1"/>
        <d v="2024-01-28T00:00:00" u="1"/>
        <d v="2024-01-29T00:00:00" u="1"/>
        <d v="2024-01-30T00:00:00" u="1"/>
        <d v="2024-01-31T00:00:00" u="1"/>
        <d v="2024-02-01T00:00:00" u="1"/>
        <d v="2024-02-02T00:00:00" u="1"/>
        <d v="2024-02-03T00:00:00" u="1"/>
        <d v="2024-02-04T00:00:00" u="1"/>
        <d v="2024-02-05T00:00:00" u="1"/>
        <d v="2024-02-06T00:00:00" u="1"/>
        <d v="2024-02-07T00:00:00" u="1"/>
        <d v="2024-02-08T00:00:00" u="1"/>
        <d v="2024-02-09T00:00:00" u="1"/>
        <d v="2024-02-10T00:00:00" u="1"/>
        <d v="2024-02-11T00:00:00" u="1"/>
        <d v="2024-02-12T00:00:00" u="1"/>
        <d v="2024-02-13T00:00:00" u="1"/>
        <d v="2024-02-14T00:00:00" u="1"/>
        <d v="2024-02-15T00:00:00" u="1"/>
        <d v="2024-02-16T00:00:00" u="1"/>
        <d v="2024-02-17T00:00:00" u="1"/>
        <d v="2024-02-18T00:00:00" u="1"/>
        <d v="2024-02-19T00:00:00" u="1"/>
        <d v="2024-02-20T00:00:00" u="1"/>
        <d v="2024-02-21T00:00:00" u="1"/>
        <d v="2024-02-22T00:00:00" u="1"/>
        <d v="2024-02-23T00:00:00" u="1"/>
        <d v="2024-02-24T00:00:00" u="1"/>
        <d v="2024-02-25T00:00:00" u="1"/>
        <d v="2024-02-26T00:00:00" u="1"/>
        <d v="2024-02-27T00:00:00" u="1"/>
        <d v="2024-02-28T00:00:00" u="1"/>
        <d v="2024-02-29T00:00:00" u="1"/>
        <d v="2024-03-01T00:00:00" u="1"/>
        <d v="2024-03-02T00:00:00" u="1"/>
        <d v="2024-03-03T00:00:00" u="1"/>
        <d v="2024-03-04T00:00:00" u="1"/>
        <d v="2024-03-05T00:00:00" u="1"/>
        <d v="2024-03-06T00:00:00" u="1"/>
        <d v="2024-03-07T00:00:00" u="1"/>
        <d v="2024-03-08T00:00:00" u="1"/>
        <d v="2024-03-09T00:00:00" u="1"/>
        <d v="2024-03-10T00:00:00" u="1"/>
        <d v="2024-03-11T00:00:00" u="1"/>
        <d v="2024-03-12T00:00:00" u="1"/>
        <d v="2024-03-13T00:00:00" u="1"/>
        <d v="2024-03-14T00:00:00" u="1"/>
        <d v="2024-03-15T00:00:00" u="1"/>
        <d v="2024-03-16T00:00:00" u="1"/>
        <d v="2024-03-17T00:00:00" u="1"/>
        <d v="2024-03-18T00:00:00" u="1"/>
        <d v="2024-03-19T00:00:00" u="1"/>
        <d v="2024-03-20T00:00:00" u="1"/>
        <d v="2024-03-21T00:00:00" u="1"/>
        <d v="2024-03-22T00:00:00" u="1"/>
        <d v="2024-03-23T00:00:00" u="1"/>
        <d v="2024-03-24T00:00:00" u="1"/>
        <d v="2024-03-25T00:00:00" u="1"/>
        <d v="2024-03-26T00:00:00" u="1"/>
        <d v="2024-03-27T00:00:00" u="1"/>
        <d v="2024-03-28T00:00:00" u="1"/>
        <d v="2024-03-29T00:00:00" u="1"/>
        <d v="2024-03-30T00:00:00" u="1"/>
        <d v="2024-03-31T00:00:00" u="1"/>
        <d v="2024-04-01T00:00:00" u="1"/>
        <d v="2024-04-02T00:00:00" u="1"/>
        <d v="2024-04-03T00:00:00" u="1"/>
        <d v="2024-04-04T00:00:00" u="1"/>
        <d v="2024-04-05T00:00:00" u="1"/>
        <d v="2024-04-06T00:00:00" u="1"/>
        <d v="2024-04-07T00:00:00" u="1"/>
        <d v="2024-04-08T00:00:00" u="1"/>
        <d v="2024-04-09T00:00:00" u="1"/>
        <d v="2024-04-10T00:00:00" u="1"/>
        <d v="2024-04-11T00:00:00" u="1"/>
        <d v="2024-04-12T00:00:00" u="1"/>
        <d v="2024-04-13T00:00:00" u="1"/>
        <d v="2024-04-14T00:00:00" u="1"/>
        <d v="2024-04-15T00:00:00" u="1"/>
        <d v="2024-04-16T00:00:00" u="1"/>
        <d v="2024-04-17T00:00:00" u="1"/>
        <d v="2024-04-18T00:00:00" u="1"/>
        <d v="2024-04-19T00:00:00" u="1"/>
        <d v="2024-04-20T00:00:00" u="1"/>
        <d v="2024-04-21T00:00:00" u="1"/>
        <d v="2024-04-22T00:00:00" u="1"/>
        <d v="2024-04-23T00:00:00" u="1"/>
        <d v="2024-04-24T00:00:00" u="1"/>
        <d v="2024-04-25T00:00:00" u="1"/>
        <d v="2024-04-26T00:00:00" u="1"/>
        <d v="2024-04-27T00:00:00" u="1"/>
        <d v="2024-04-28T00:00:00" u="1"/>
        <d v="2024-04-29T00:00:00" u="1"/>
        <d v="2024-04-30T00:00:00" u="1"/>
        <d v="2024-05-01T00:00:00" u="1"/>
        <d v="2024-05-02T00:00:00" u="1"/>
        <d v="2024-05-03T00:00:00" u="1"/>
        <d v="2024-05-04T00:00:00" u="1"/>
        <d v="2024-05-05T00:00:00" u="1"/>
        <d v="2024-05-06T00:00:00" u="1"/>
        <d v="2024-05-07T00:00:00" u="1"/>
        <d v="2024-05-08T00:00:00" u="1"/>
        <d v="2024-05-09T00:00:00" u="1"/>
        <d v="2023-03-01T00:00:00" u="1"/>
        <d v="2023-03-02T00:00:00" u="1"/>
        <d v="2023-03-03T00:00:00" u="1"/>
        <d v="2023-03-04T00:00:00" u="1"/>
        <d v="2023-03-05T00:00:00" u="1"/>
        <d v="2023-03-06T00:00:00" u="1"/>
        <d v="2023-03-07T00:00:00" u="1"/>
        <d v="2023-03-08T00:00:00" u="1"/>
        <d v="2023-03-09T00:00:00" u="1"/>
        <d v="2023-03-10T00:00:00" u="1"/>
        <d v="2023-03-11T00:00:00" u="1"/>
        <d v="2023-03-12T00:00:00" u="1"/>
        <d v="2023-03-13T00:00:00" u="1"/>
        <d v="2023-03-14T00:00:00" u="1"/>
        <d v="2023-03-15T00:00:00" u="1"/>
        <d v="2023-03-16T00:00:00" u="1"/>
        <d v="2023-03-17T00:00:00" u="1"/>
        <d v="2023-03-18T00:00:00" u="1"/>
        <d v="2023-03-19T00:00:00" u="1"/>
        <d v="2023-03-20T00:00:00" u="1"/>
        <d v="2023-03-21T00:00:00" u="1"/>
        <d v="2023-03-22T00:00:00" u="1"/>
        <d v="2023-03-23T00:00:00" u="1"/>
        <d v="2023-03-24T00:00:00" u="1"/>
        <d v="2023-03-25T00:00:00" u="1"/>
        <d v="2023-03-26T00:00:00" u="1"/>
        <d v="2023-03-27T00:00:00" u="1"/>
        <d v="2023-03-28T00:00:00" u="1"/>
        <d v="2023-03-29T00:00:00" u="1"/>
        <d v="2023-03-30T00:00:00" u="1"/>
        <d v="2023-03-31T00:00:00" u="1"/>
        <d v="2023-04-01T00:00:00" u="1"/>
        <d v="2023-04-02T00:00:00" u="1"/>
        <d v="2023-04-03T00:00:00" u="1"/>
        <d v="2023-04-04T00:00:00" u="1"/>
        <d v="2023-04-05T00:00:00" u="1"/>
        <d v="2023-04-06T00:00:00" u="1"/>
        <d v="2023-04-07T00:00:00" u="1"/>
        <d v="2023-04-08T00:00:00" u="1"/>
        <d v="2023-04-09T00:00:00" u="1"/>
        <d v="2023-04-10T00:00:00" u="1"/>
        <d v="2023-04-11T00:00:00" u="1"/>
        <d v="2023-04-12T00:00:00" u="1"/>
        <d v="2023-04-13T00:00:00" u="1"/>
        <d v="2023-04-14T00:00:00" u="1"/>
        <d v="2023-04-15T00:00:00" u="1"/>
        <d v="2023-04-16T00:00:00" u="1"/>
        <d v="2023-04-17T00:00:00" u="1"/>
        <d v="2023-04-18T00:00:00" u="1"/>
        <d v="2023-04-19T00:00:00" u="1"/>
        <d v="2023-04-20T00:00:00" u="1"/>
        <d v="2023-04-21T00:00:00" u="1"/>
        <d v="2023-04-22T00:00:00" u="1"/>
        <d v="2023-04-23T00:00:00" u="1"/>
        <d v="2023-04-24T00:00:00" u="1"/>
        <d v="2023-04-25T00:00:00" u="1"/>
        <d v="2023-04-26T00:00:00" u="1"/>
        <d v="2023-04-27T00:00:00" u="1"/>
        <d v="2023-04-28T00:00:00" u="1"/>
        <d v="2023-04-29T00:00:00" u="1"/>
        <d v="2023-04-30T00:00:00" u="1"/>
        <d v="2023-05-01T00:00:00" u="1"/>
        <d v="2023-05-02T00:00:00" u="1"/>
        <d v="2023-05-03T00:00:00" u="1"/>
        <d v="2023-05-04T00:00:00" u="1"/>
        <d v="2023-05-05T00:00:00" u="1"/>
        <d v="2023-05-06T00:00:00" u="1"/>
        <d v="2023-05-07T00:00:00" u="1"/>
        <d v="2023-05-08T00:00:00" u="1"/>
        <d v="2023-05-09T00:00:00" u="1"/>
        <d v="2023-05-10T00:00:00" u="1"/>
        <d v="2023-05-11T00:00:00" u="1"/>
        <d v="2023-05-12T00:00:00" u="1"/>
        <d v="2023-05-13T00:00:00" u="1"/>
        <d v="2023-05-14T00:00:00" u="1"/>
        <d v="2023-05-15T00:00:00" u="1"/>
        <d v="2023-05-16T00:00:00" u="1"/>
        <d v="2023-05-17T00:00:00" u="1"/>
        <d v="2023-05-18T00:00:00" u="1"/>
        <d v="2023-05-19T00:00:00" u="1"/>
        <d v="2023-05-20T00:00:00" u="1"/>
        <d v="2023-05-21T00:00:00" u="1"/>
        <d v="2023-05-22T00:00:00" u="1"/>
        <d v="2023-05-23T00:00:00" u="1"/>
        <d v="2023-05-24T00:00:00" u="1"/>
        <d v="2023-05-25T00:00:00" u="1"/>
        <d v="2023-05-26T00:00:00" u="1"/>
        <d v="2023-05-27T00:00:00" u="1"/>
        <d v="2023-05-28T00:00:00" u="1"/>
        <d v="2023-05-29T00:00:00" u="1"/>
        <d v="2023-05-30T00:00:00" u="1"/>
        <d v="2023-05-31T00:00:00" u="1"/>
        <d v="2023-06-01T00:00:00" u="1"/>
        <d v="2023-06-02T00:00:00" u="1"/>
        <d v="2023-06-03T00:00:00" u="1"/>
        <d v="2023-06-04T00:00:00" u="1"/>
        <d v="2023-06-05T00:00:00" u="1"/>
        <d v="2023-06-06T00:00:00" u="1"/>
        <d v="2023-06-07T00:00:00" u="1"/>
        <d v="2023-06-08T00:00:00" u="1"/>
        <d v="2023-06-09T00:00:00" u="1"/>
        <d v="2023-06-10T00:00:00" u="1"/>
        <d v="2023-06-11T00:00:00" u="1"/>
        <d v="2023-06-12T00:00:00" u="1"/>
        <d v="2023-06-13T00:00:00" u="1"/>
        <d v="2023-06-14T00:00:00" u="1"/>
        <d v="2023-06-15T00:00:00" u="1"/>
        <d v="2023-06-16T00:00:00" u="1"/>
        <d v="2023-06-17T00:00:00" u="1"/>
        <d v="2023-06-18T00:00:00" u="1"/>
        <d v="2023-06-19T00:00:00" u="1"/>
        <d v="2023-06-20T00:00:00" u="1"/>
        <d v="2023-06-21T00:00:00" u="1"/>
        <d v="2023-06-22T00:00:00" u="1"/>
        <d v="2023-06-23T00:00:00" u="1"/>
        <d v="2023-06-24T00:00:00" u="1"/>
        <d v="2023-06-25T00:00:00" u="1"/>
        <d v="2023-06-26T00:00:00" u="1"/>
        <d v="2023-06-27T00:00:00" u="1"/>
        <d v="2023-06-28T00:00:00" u="1"/>
        <d v="2023-06-29T00:00:00" u="1"/>
        <d v="2023-06-30T00:00:00" u="1"/>
        <d v="2023-07-01T00:00:00" u="1"/>
        <d v="2023-07-02T00:00:00" u="1"/>
        <d v="2023-07-03T00:00:00" u="1"/>
        <d v="2023-07-04T00:00:00" u="1"/>
        <d v="2023-07-05T00:00:00" u="1"/>
        <d v="2023-07-06T00:00:00" u="1"/>
        <d v="2023-07-07T00:00:00" u="1"/>
        <d v="2023-07-08T00:00:00" u="1"/>
        <d v="2023-07-09T00:00:00" u="1"/>
        <d v="2023-07-10T00:00:00" u="1"/>
        <d v="2023-07-11T00:00:00" u="1"/>
        <d v="2023-07-12T00:00:00" u="1"/>
        <d v="2023-07-13T00:00:00" u="1"/>
        <d v="2023-07-14T00:00:00" u="1"/>
        <d v="2023-07-15T00:00:00" u="1"/>
        <d v="2023-07-16T00:00:00" u="1"/>
        <d v="2023-07-17T00:00:00" u="1"/>
        <d v="2023-07-18T00:00:00" u="1"/>
        <d v="2023-07-19T00:00:00" u="1"/>
        <d v="2023-07-20T00:00:00" u="1"/>
        <d v="2023-07-21T00:00:00" u="1"/>
        <d v="2023-07-22T00:00:00" u="1"/>
        <d v="2023-07-23T00:00:00" u="1"/>
        <d v="2023-07-24T00:00:00" u="1"/>
        <d v="2023-07-25T00:00:00" u="1"/>
        <d v="2023-07-26T00:00:00" u="1"/>
        <d v="2023-07-27T00:00:00" u="1"/>
        <d v="2023-07-28T00:00:00" u="1"/>
        <d v="2023-07-29T00:00:00" u="1"/>
        <d v="2023-07-30T00:00:00" u="1"/>
        <d v="2023-07-31T00:00:00" u="1"/>
        <d v="2023-08-01T00:00:00" u="1"/>
        <d v="2023-08-02T00:00:00" u="1"/>
        <d v="2023-08-03T00:00:00" u="1"/>
        <d v="2023-08-04T00:00:00" u="1"/>
        <d v="2023-08-05T00:00:00" u="1"/>
        <d v="2023-08-06T00:00:00" u="1"/>
        <d v="2023-08-07T00:00:00" u="1"/>
        <d v="2023-08-08T00:00:00" u="1"/>
        <d v="2023-08-09T00:00:00" u="1"/>
        <d v="2023-08-10T00:00:00" u="1"/>
        <d v="2023-08-11T00:00:00" u="1"/>
        <d v="2023-08-12T00:00:00" u="1"/>
        <d v="2023-08-13T00:00:00" u="1"/>
        <d v="2023-08-14T00:00:00" u="1"/>
        <d v="2023-08-15T00:00:00" u="1"/>
        <d v="2023-08-16T00:00:00" u="1"/>
        <d v="2023-08-17T00:00:00" u="1"/>
        <d v="2023-08-18T00:00:00" u="1"/>
        <d v="2023-08-19T00:00:00" u="1"/>
        <d v="2023-08-20T00:00:00" u="1"/>
        <d v="2023-08-21T00:00:00" u="1"/>
        <d v="2023-08-22T00:00:00" u="1"/>
        <d v="2023-08-23T00:00:00" u="1"/>
        <d v="2023-08-24T00:00:00" u="1"/>
        <d v="2023-08-25T00:00:00" u="1"/>
        <d v="2023-08-26T00:00:00" u="1"/>
        <d v="2023-08-27T00:00:00" u="1"/>
        <d v="2023-08-28T00:00:00" u="1"/>
        <d v="2023-08-29T00:00:00" u="1"/>
        <d v="2023-08-30T00:00:00" u="1"/>
        <d v="2023-08-31T00:00:00" u="1"/>
        <d v="2023-09-01T00:00:00" u="1"/>
        <d v="2023-09-02T00:00:00" u="1"/>
        <d v="2023-09-03T00:00:00" u="1"/>
        <d v="2023-09-04T00:00:00" u="1"/>
        <d v="2023-09-05T00:00:00" u="1"/>
        <d v="2023-09-06T00:00:00" u="1"/>
        <d v="2023-09-07T00:00:00" u="1"/>
        <d v="2023-09-08T00:00:00" u="1"/>
        <d v="2023-09-09T00:00:00" u="1"/>
        <d v="2023-09-10T00:00:00" u="1"/>
        <d v="2023-09-11T00:00:00" u="1"/>
        <d v="2023-09-12T00:00:00" u="1"/>
        <d v="2023-09-13T00:00:00" u="1"/>
        <d v="2023-09-14T00:00:00" u="1"/>
        <d v="2023-09-15T00:00:00" u="1"/>
        <d v="2023-09-16T00:00:00" u="1"/>
        <d v="2023-09-17T00:00:00" u="1"/>
        <d v="2023-09-18T00:00:00" u="1"/>
        <d v="2023-09-19T00:00:00" u="1"/>
        <d v="2023-09-20T00:00:00" u="1"/>
        <d v="2023-09-21T00:00:00" u="1"/>
        <d v="2023-09-22T00:00:00" u="1"/>
        <d v="2023-09-23T00:00:00" u="1"/>
        <d v="2023-09-24T00:00:00" u="1"/>
        <d v="2023-09-25T00:00:00" u="1"/>
        <d v="2023-09-26T00:00:00" u="1"/>
        <d v="2023-09-27T00:00:00" u="1"/>
        <d v="2023-09-28T00:00:00" u="1"/>
        <d v="2023-09-29T00:00:00" u="1"/>
        <d v="2023-09-30T00:00:00" u="1"/>
        <d v="2023-10-01T00:00:00" u="1"/>
        <d v="2023-10-02T00:00:00" u="1"/>
        <d v="2023-10-03T00:00:00" u="1"/>
        <d v="2023-10-04T00:00:00" u="1"/>
        <d v="2023-10-05T00:00:00" u="1"/>
        <d v="2023-10-06T00:00:00" u="1"/>
        <d v="2023-10-07T00:00:00" u="1"/>
        <d v="2023-10-08T00:00:00" u="1"/>
        <d v="2023-10-09T00:00:00" u="1"/>
        <d v="2023-10-10T00:00:00" u="1"/>
        <d v="2023-10-11T00:00:00" u="1"/>
        <d v="2023-10-12T00:00:00" u="1"/>
        <d v="2023-10-13T00:00:00" u="1"/>
        <d v="2023-10-14T00:00:00" u="1"/>
        <d v="2023-10-15T00:00:00" u="1"/>
        <d v="2023-10-16T00:00:00" u="1"/>
        <d v="2023-10-17T00:00:00" u="1"/>
        <d v="2023-10-18T00:00:00" u="1"/>
        <d v="2023-10-19T00:00:00" u="1"/>
        <d v="2023-10-20T00:00:00" u="1"/>
        <d v="2023-10-21T00:00:00" u="1"/>
        <d v="2023-10-22T00:00:00" u="1"/>
        <d v="2023-10-23T00:00:00" u="1"/>
        <d v="2023-10-24T00:00:00" u="1"/>
        <d v="2023-10-25T00:00:00" u="1"/>
        <d v="2023-10-26T00:00:00" u="1"/>
        <d v="2023-10-27T00:00:00" u="1"/>
        <d v="2023-10-28T00:00:00" u="1"/>
        <d v="2023-10-29T00:00:00" u="1"/>
        <d v="2023-10-30T00:00:00" u="1"/>
        <d v="2023-10-31T00:00:00" u="1"/>
        <d v="2023-11-01T00:00:00" u="1"/>
        <d v="2023-11-02T00:00:00" u="1"/>
        <d v="2023-11-03T00:00:00" u="1"/>
        <d v="2023-11-04T00:00:00" u="1"/>
        <d v="2023-11-05T00:00:00" u="1"/>
        <d v="2023-11-06T00:00:00" u="1"/>
        <d v="2023-11-07T00:00:00" u="1"/>
        <d v="2023-11-08T00:00:00" u="1"/>
        <d v="2023-11-09T00:00:00" u="1"/>
        <d v="2023-11-10T00:00:00" u="1"/>
        <d v="2023-11-11T00:00:00" u="1"/>
        <d v="2023-11-12T00:00:00" u="1"/>
        <d v="2023-11-13T00:00:00" u="1"/>
        <d v="2023-11-14T00:00:00" u="1"/>
        <d v="2023-11-15T00:00:00" u="1"/>
        <d v="2023-11-16T00:00:00" u="1"/>
        <d v="2023-11-17T00:00:00" u="1"/>
        <d v="2023-11-18T00:00:00" u="1"/>
        <d v="2023-11-19T00:00:00" u="1"/>
        <d v="2023-11-20T00:00:00" u="1"/>
        <d v="2023-11-21T00:00:00" u="1"/>
        <d v="2023-11-22T00:00:00" u="1"/>
        <d v="2023-11-23T00:00:00" u="1"/>
        <d v="2023-11-24T00:00:00" u="1"/>
        <d v="2023-11-25T00:00:00" u="1"/>
        <d v="2023-11-26T00:00:00" u="1"/>
        <d v="2023-11-27T00:00:00" u="1"/>
        <d v="2023-11-28T00:00:00" u="1"/>
        <d v="2023-11-29T00:00:00" u="1"/>
        <d v="2023-11-30T00:00:00" u="1"/>
        <d v="2023-12-01T00:00:00" u="1"/>
        <d v="2023-12-02T00:00:00" u="1"/>
        <d v="2023-12-03T00:00:00" u="1"/>
        <d v="2023-12-04T00:00:00" u="1"/>
        <d v="2023-12-05T00:00:00" u="1"/>
        <d v="2023-12-06T00:00:00" u="1"/>
        <d v="2023-12-07T00:00:00" u="1"/>
        <d v="2023-12-08T00:00:00" u="1"/>
        <d v="2023-12-09T00:00:00" u="1"/>
        <d v="2023-12-10T00:00:00" u="1"/>
        <d v="2023-12-11T00:00:00" u="1"/>
        <d v="2023-12-12T00:00:00" u="1"/>
        <d v="2023-12-13T00:00:00" u="1"/>
        <d v="2023-12-14T00:00:00" u="1"/>
        <d v="2023-12-15T00:00:00" u="1"/>
        <d v="2023-12-16T00:00:00" u="1"/>
        <d v="2023-12-17T00:00:00" u="1"/>
        <d v="2023-12-18T00:00:00" u="1"/>
        <d v="2023-12-19T00:00:00" u="1"/>
        <d v="2023-12-20T00:00:00" u="1"/>
        <d v="2023-12-21T00:00:00" u="1"/>
        <d v="2023-12-22T00:00:00" u="1"/>
        <d v="2023-12-23T00:00:00" u="1"/>
        <d v="2023-12-24T00:00:00" u="1"/>
        <d v="2023-12-26T00:00:00" u="1"/>
        <d v="2023-12-27T00:00:00" u="1"/>
        <d v="2023-12-28T00:00:00" u="1"/>
        <d v="2023-12-29T00:00:00" u="1"/>
        <d v="2023-12-30T00:00:00" u="1"/>
        <d v="2023-12-31T00:00:00" u="1"/>
      </sharedItems>
    </cacheField>
    <cacheField name="Month" numFmtId="171">
      <sharedItems containsSemiMixedTypes="0" containsNonDate="0" containsDate="1" containsString="0" minDate="2023-03-31T00:00:00" maxDate="2024-07-01T00:00:00" count="16">
        <d v="2024-06-30T00:00:00"/>
        <d v="2024-05-31T00:00:00" u="1"/>
        <d v="2024-01-31T00:00:00" u="1"/>
        <d v="2024-02-29T00:00:00" u="1"/>
        <d v="2024-03-31T00:00:00" u="1"/>
        <d v="2024-04-30T00:00:00" u="1"/>
        <d v="2023-03-31T00:00:00" u="1"/>
        <d v="2023-04-30T00:00:00" u="1"/>
        <d v="2023-05-31T00:00:00" u="1"/>
        <d v="2023-06-30T00:00:00" u="1"/>
        <d v="2023-07-31T00:00:00" u="1"/>
        <d v="2023-08-31T00:00:00" u="1"/>
        <d v="2023-09-30T00:00:00" u="1"/>
        <d v="2023-10-31T00:00:00" u="1"/>
        <d v="2023-11-30T00:00:00" u="1"/>
        <d v="2023-12-31T00:00:00" u="1"/>
      </sharedItems>
    </cacheField>
    <cacheField name="Week" numFmtId="0">
      <sharedItems count="53">
        <s v="Week 22"/>
        <s v="Week 23"/>
        <s v="Week 19" u="1"/>
        <s v="Week 1" u="1"/>
        <s v="Week 2" u="1"/>
        <s v="Week 3" u="1"/>
        <s v="Week 4" u="1"/>
        <s v="Week 5" u="1"/>
        <s v="Week 6" u="1"/>
        <s v="Week 7" u="1"/>
        <s v="Week 8" u="1"/>
        <s v="Week 9" u="1"/>
        <s v="Week 10" u="1"/>
        <s v="Week 11" u="1"/>
        <s v="Week 12" u="1"/>
        <s v="Week 13" u="1"/>
        <s v="Week 14" u="1"/>
        <s v="Week 15" u="1"/>
        <s v="Week 16" u="1"/>
        <s v="Week 17" u="1"/>
        <s v="Week 18" u="1"/>
        <s v="Week 20" u="1"/>
        <s v="Week 21" u="1"/>
        <s v="Week 24" u="1"/>
        <s v="Week 25" u="1"/>
        <s v="Week 26" u="1"/>
        <s v="Week 27" u="1"/>
        <s v="Week 28" u="1"/>
        <s v="Week 29" u="1"/>
        <s v="Week 30" u="1"/>
        <s v="Week 31" u="1"/>
        <s v="Week 32" u="1"/>
        <s v="Week 33" u="1"/>
        <s v="Week 34" u="1"/>
        <s v="Week 35" u="1"/>
        <s v="Week 36" u="1"/>
        <s v="Week 37" u="1"/>
        <s v="Week 38" u="1"/>
        <s v="Week 39" u="1"/>
        <s v="Week 40" u="1"/>
        <s v="Week 41" u="1"/>
        <s v="Week 42" u="1"/>
        <s v="Week 43" u="1"/>
        <s v="Week 44" u="1"/>
        <s v="Week 45" u="1"/>
        <s v="Week 46" u="1"/>
        <s v="Week 47" u="1"/>
        <s v="Week 48" u="1"/>
        <s v="Week 49" u="1"/>
        <s v="Week 50" u="1"/>
        <s v="Week 51" u="1"/>
        <s v="Week 52" u="1"/>
        <e v="#VALUE!" u="1"/>
      </sharedItems>
    </cacheField>
    <cacheField name="Quarter" numFmtId="0">
      <sharedItems count="6">
        <s v="2024 Q2"/>
        <s v="2024 Q1" u="1"/>
        <s v="2023 Q1" u="1"/>
        <s v="2023 Q2" u="1"/>
        <s v="2023 Q3" u="1"/>
        <s v="2023 Q4" u="1"/>
      </sharedItems>
    </cacheField>
    <cacheField name="Team Manager" numFmtId="0">
      <sharedItems count="16">
        <s v="Eden Loyola"/>
        <s v="Anna Mae Bastero"/>
        <s v="Daniel Alexe"/>
        <s v="Megan Gutierrez Guerrero"/>
        <s v="John Dave Pepito" u="1"/>
        <s v="C&amp;D" u="1"/>
        <s v="Ioana Purnavel" u="1"/>
        <s v="Dave Tom Frio" u="1"/>
        <s v="Bogdan Ionascu" u="1"/>
        <s v="Megan  Gutierrez Guerrero" u="1"/>
        <s v="Ronald Henry Ian Arrosas" u="1"/>
        <e v="#N/A" u="1"/>
        <s v="Anna Mae Algabre" u="1"/>
        <s v="Florentina Ciucu" u="1"/>
        <s v="Rex Noval" u="1"/>
        <s v="Dion Asumbra" u="1"/>
      </sharedItems>
    </cacheField>
    <cacheField name="Site" numFmtId="0">
      <sharedItems count="8">
        <s v="DVO"/>
        <s v="ILO"/>
        <s v="BUC"/>
        <s v="COL"/>
        <s v="UW"/>
        <s v="C&amp;D" u="1"/>
        <e v="#N/A" u="1"/>
        <s v="CALI" u="1"/>
      </sharedItems>
    </cacheField>
    <cacheField name="CX Market" numFmtId="0">
      <sharedItems count="14">
        <s v="US"/>
        <s v="CA"/>
        <s v="CA FR"/>
        <s v="DE"/>
        <s v="FR"/>
        <s v="MX"/>
        <s v="SP"/>
        <s v="ES"/>
        <s v="UK"/>
        <s v="IE" u="1"/>
        <s v="BE" u="1"/>
        <s v="DK" u="1"/>
        <s v="NO" u="1"/>
        <e v="#N/A" u="1"/>
      </sharedItems>
    </cacheField>
    <cacheField name="CX Region" numFmtId="0">
      <sharedItems count="3">
        <s v="APAC"/>
        <s v="EU"/>
        <e v="#N/A" u="1"/>
      </sharedItems>
    </cacheField>
    <cacheField name="Valid?" numFmtId="0">
      <sharedItems containsSemiMixedTypes="0" containsString="0" containsNumber="1" containsInteger="1" minValue="1" maxValue="1"/>
    </cacheField>
    <cacheField name="Detractor" numFmtId="0">
      <sharedItems containsSemiMixedTypes="0" containsString="0" containsNumber="1" containsInteger="1" minValue="0" maxValue="1"/>
    </cacheField>
    <cacheField name="Passive" numFmtId="0">
      <sharedItems containsSemiMixedTypes="0" containsString="0" containsNumber="1" containsInteger="1" minValue="0" maxValue="1"/>
    </cacheField>
    <cacheField name="Promoter" numFmtId="0">
      <sharedItems containsSemiMixedTypes="0" containsString="0" containsNumber="1" containsInteger="1" minValue="0" maxValue="1"/>
    </cacheField>
    <cacheField name="Valid FCR" numFmtId="0">
      <sharedItems containsSemiMixedTypes="0" containsString="0" containsNumber="1" containsInteger="1" minValue="0" maxValue="1"/>
    </cacheField>
    <cacheField name="FCR Yes?" numFmtId="0">
      <sharedItems containsSemiMixedTypes="0" containsString="0" containsNumber="1" containsInteger="1" minValue="0" maxValue="1" count="2">
        <n v="1"/>
        <n v="0"/>
      </sharedItems>
    </cacheField>
    <cacheField name="CSAT %" numFmtId="10">
      <sharedItems containsSemiMixedTypes="0" containsString="0" containsNumber="1" minValue="0.2" maxValue="1"/>
    </cacheField>
    <cacheField name="Valid Language" numFmtId="0">
      <sharedItems/>
    </cacheField>
    <cacheField name="Language %" numFmtId="10">
      <sharedItems containsMixedTypes="1" containsNumber="1" minValue="0.2" maxValue="1"/>
    </cacheField>
    <cacheField name="NPS" numFmtId="0" formula=" (Promoter-Detractor)/(Promoter+Passive+Detractor)" databaseField="0"/>
    <cacheField name="CSAT FINAL" numFmtId="0" formula="#NAME?" databaseField="0"/>
    <cacheField name="FCR'" numFmtId="0" formula="'FCR Yes?'/'Valid FCR'" databaseField="0"/>
    <cacheField name="FCR No" numFmtId="0" formula="'Valid FCR'-'FCR Yes?'" databaseField="0"/>
  </cacheFields>
  <extLst>
    <ext xmlns:x14="http://schemas.microsoft.com/office/spreadsheetml/2009/9/main" uri="{725AE2AE-9491-48be-B2B4-4EB974FC3084}">
      <x14:pivotCacheDefinition pivotCacheId="1372516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s v="ItWorks - US EN LC"/>
    <s v="en"/>
    <d v="2024-06-01T00:00:00"/>
    <n v="1297281804"/>
    <x v="0"/>
    <x v="0"/>
    <n v="5"/>
    <n v="1"/>
    <n v="5"/>
    <x v="0"/>
    <x v="0"/>
    <x v="0"/>
    <x v="0"/>
    <x v="0"/>
    <x v="0"/>
    <x v="0"/>
    <x v="0"/>
    <n v="1"/>
    <n v="0"/>
    <n v="0"/>
    <n v="1"/>
    <n v="1"/>
    <x v="0"/>
    <n v="1"/>
    <s v="Yes"/>
    <n v="1"/>
  </r>
  <r>
    <s v="ItWorks - US EN LC"/>
    <s v="en"/>
    <d v="2024-06-03T00:00:00"/>
    <n v="1297670454"/>
    <x v="1"/>
    <x v="1"/>
    <n v="5"/>
    <n v="1"/>
    <n v="5"/>
    <x v="1"/>
    <x v="0"/>
    <x v="1"/>
    <x v="0"/>
    <x v="0"/>
    <x v="0"/>
    <x v="0"/>
    <x v="0"/>
    <n v="1"/>
    <n v="0"/>
    <n v="0"/>
    <n v="1"/>
    <n v="1"/>
    <x v="0"/>
    <n v="1"/>
    <s v="Yes"/>
    <n v="1"/>
  </r>
  <r>
    <s v="ItWorks - US EN LC"/>
    <s v="en"/>
    <d v="2024-06-01T00:00:00"/>
    <n v="1297254564"/>
    <x v="0"/>
    <x v="0"/>
    <n v="5"/>
    <n v="1"/>
    <n v="5"/>
    <x v="0"/>
    <x v="0"/>
    <x v="0"/>
    <x v="0"/>
    <x v="0"/>
    <x v="0"/>
    <x v="0"/>
    <x v="0"/>
    <n v="1"/>
    <n v="0"/>
    <n v="0"/>
    <n v="1"/>
    <n v="1"/>
    <x v="0"/>
    <n v="1"/>
    <s v="Yes"/>
    <n v="1"/>
  </r>
  <r>
    <s v="ItWorks - US EN LC"/>
    <s v="en"/>
    <d v="2024-06-03T00:00:00"/>
    <n v="1297661694"/>
    <x v="1"/>
    <x v="1"/>
    <n v="5"/>
    <n v="1"/>
    <n v="5"/>
    <x v="1"/>
    <x v="0"/>
    <x v="1"/>
    <x v="0"/>
    <x v="0"/>
    <x v="0"/>
    <x v="0"/>
    <x v="0"/>
    <n v="1"/>
    <n v="0"/>
    <n v="0"/>
    <n v="1"/>
    <n v="1"/>
    <x v="0"/>
    <n v="1"/>
    <s v="Yes"/>
    <n v="1"/>
  </r>
  <r>
    <s v="ItWorks - US EN LC"/>
    <s v="en"/>
    <d v="2024-06-03T00:00:00"/>
    <n v="1297717244"/>
    <x v="2"/>
    <x v="2"/>
    <n v="5"/>
    <n v="1"/>
    <n v="5"/>
    <x v="1"/>
    <x v="0"/>
    <x v="1"/>
    <x v="0"/>
    <x v="1"/>
    <x v="1"/>
    <x v="0"/>
    <x v="0"/>
    <n v="1"/>
    <n v="0"/>
    <n v="0"/>
    <n v="1"/>
    <n v="1"/>
    <x v="0"/>
    <n v="1"/>
    <s v="Yes"/>
    <n v="1"/>
  </r>
  <r>
    <s v="ItWorks - US EN LC"/>
    <s v="en"/>
    <d v="2024-06-03T00:00:00"/>
    <n v="1297702954"/>
    <x v="3"/>
    <x v="3"/>
    <n v="5"/>
    <n v="1"/>
    <n v="5"/>
    <x v="1"/>
    <x v="0"/>
    <x v="1"/>
    <x v="0"/>
    <x v="1"/>
    <x v="1"/>
    <x v="0"/>
    <x v="0"/>
    <n v="1"/>
    <n v="0"/>
    <n v="0"/>
    <n v="1"/>
    <n v="1"/>
    <x v="0"/>
    <n v="1"/>
    <s v="Yes"/>
    <n v="1"/>
  </r>
  <r>
    <s v="ItWorks - US EN LC"/>
    <s v="en"/>
    <d v="2024-06-03T00:00:00"/>
    <n v="1297653424"/>
    <x v="1"/>
    <x v="1"/>
    <n v="5"/>
    <n v="1"/>
    <n v="5"/>
    <x v="1"/>
    <x v="0"/>
    <x v="1"/>
    <x v="0"/>
    <x v="0"/>
    <x v="0"/>
    <x v="0"/>
    <x v="0"/>
    <n v="1"/>
    <n v="0"/>
    <n v="0"/>
    <n v="1"/>
    <n v="1"/>
    <x v="0"/>
    <n v="1"/>
    <s v="Yes"/>
    <n v="1"/>
  </r>
  <r>
    <s v="ItWorks - US EN LC"/>
    <s v="en"/>
    <d v="2024-06-03T00:00:00"/>
    <n v="1297651564"/>
    <x v="4"/>
    <x v="4"/>
    <n v="5"/>
    <n v="1"/>
    <n v="5"/>
    <x v="1"/>
    <x v="0"/>
    <x v="1"/>
    <x v="0"/>
    <x v="1"/>
    <x v="1"/>
    <x v="0"/>
    <x v="0"/>
    <n v="1"/>
    <n v="0"/>
    <n v="0"/>
    <n v="1"/>
    <n v="1"/>
    <x v="0"/>
    <n v="1"/>
    <s v="Yes"/>
    <n v="1"/>
  </r>
  <r>
    <s v="ItWorks - US EN LC"/>
    <s v="en"/>
    <d v="2024-06-03T00:00:00"/>
    <n v="1297685914"/>
    <x v="4"/>
    <x v="4"/>
    <n v="5"/>
    <n v="1"/>
    <n v="5"/>
    <x v="1"/>
    <x v="0"/>
    <x v="1"/>
    <x v="0"/>
    <x v="1"/>
    <x v="1"/>
    <x v="0"/>
    <x v="0"/>
    <n v="1"/>
    <n v="0"/>
    <n v="0"/>
    <n v="1"/>
    <n v="1"/>
    <x v="0"/>
    <n v="1"/>
    <s v="Yes"/>
    <n v="1"/>
  </r>
  <r>
    <s v="ItWorks - US EN LC"/>
    <s v="en"/>
    <d v="2024-06-03T00:00:00"/>
    <n v="1297717614"/>
    <x v="5"/>
    <x v="5"/>
    <n v="5"/>
    <n v="1"/>
    <n v="5"/>
    <x v="1"/>
    <x v="0"/>
    <x v="1"/>
    <x v="0"/>
    <x v="1"/>
    <x v="1"/>
    <x v="0"/>
    <x v="0"/>
    <n v="1"/>
    <n v="0"/>
    <n v="0"/>
    <n v="1"/>
    <n v="1"/>
    <x v="0"/>
    <n v="1"/>
    <s v="Yes"/>
    <n v="1"/>
  </r>
  <r>
    <s v="ItWorks - US EN LC"/>
    <s v="en"/>
    <d v="2024-06-03T00:00:00"/>
    <n v="1297647834"/>
    <x v="3"/>
    <x v="3"/>
    <n v="5"/>
    <n v="1"/>
    <n v="5"/>
    <x v="1"/>
    <x v="0"/>
    <x v="1"/>
    <x v="0"/>
    <x v="1"/>
    <x v="1"/>
    <x v="0"/>
    <x v="0"/>
    <n v="1"/>
    <n v="0"/>
    <n v="0"/>
    <n v="1"/>
    <n v="1"/>
    <x v="0"/>
    <n v="1"/>
    <s v="Yes"/>
    <n v="1"/>
  </r>
  <r>
    <s v="ItWorks - US EN LC"/>
    <s v="en"/>
    <d v="2024-06-03T00:00:00"/>
    <n v="1297539774"/>
    <x v="1"/>
    <x v="1"/>
    <n v="5"/>
    <n v="1"/>
    <n v="5"/>
    <x v="1"/>
    <x v="0"/>
    <x v="1"/>
    <x v="0"/>
    <x v="0"/>
    <x v="0"/>
    <x v="0"/>
    <x v="0"/>
    <n v="1"/>
    <n v="0"/>
    <n v="0"/>
    <n v="1"/>
    <n v="1"/>
    <x v="0"/>
    <n v="1"/>
    <s v="Yes"/>
    <n v="1"/>
  </r>
  <r>
    <s v="ItWorks - US EN LC"/>
    <s v="en"/>
    <d v="2024-06-03T00:00:00"/>
    <n v="1297645144"/>
    <x v="6"/>
    <x v="6"/>
    <n v="5"/>
    <n v="1"/>
    <n v="5"/>
    <x v="1"/>
    <x v="0"/>
    <x v="1"/>
    <x v="0"/>
    <x v="1"/>
    <x v="1"/>
    <x v="0"/>
    <x v="0"/>
    <n v="1"/>
    <n v="0"/>
    <n v="0"/>
    <n v="1"/>
    <n v="1"/>
    <x v="0"/>
    <n v="1"/>
    <s v="Yes"/>
    <n v="1"/>
  </r>
  <r>
    <s v="ItWorks - US EN LC"/>
    <s v="en"/>
    <d v="2024-06-03T00:00:00"/>
    <n v="1297589614"/>
    <x v="1"/>
    <x v="1"/>
    <n v="5"/>
    <n v="1"/>
    <n v="5"/>
    <x v="1"/>
    <x v="0"/>
    <x v="1"/>
    <x v="0"/>
    <x v="0"/>
    <x v="0"/>
    <x v="0"/>
    <x v="0"/>
    <n v="1"/>
    <n v="0"/>
    <n v="0"/>
    <n v="1"/>
    <n v="1"/>
    <x v="0"/>
    <n v="1"/>
    <s v="Yes"/>
    <n v="1"/>
  </r>
  <r>
    <s v="ItWorks - US EN LC"/>
    <s v="en"/>
    <d v="2024-06-02T00:00:00"/>
    <n v="1297383344"/>
    <x v="0"/>
    <x v="0"/>
    <n v="5"/>
    <n v="1"/>
    <n v="5"/>
    <x v="2"/>
    <x v="0"/>
    <x v="0"/>
    <x v="0"/>
    <x v="0"/>
    <x v="0"/>
    <x v="0"/>
    <x v="0"/>
    <n v="1"/>
    <n v="0"/>
    <n v="0"/>
    <n v="1"/>
    <n v="1"/>
    <x v="0"/>
    <n v="1"/>
    <s v="Yes"/>
    <n v="1"/>
  </r>
  <r>
    <s v="ItWorks - US EN LC"/>
    <s v="en"/>
    <d v="2024-06-02T00:00:00"/>
    <n v="1297354084"/>
    <x v="0"/>
    <x v="0"/>
    <n v="5"/>
    <n v="1"/>
    <n v="5"/>
    <x v="2"/>
    <x v="0"/>
    <x v="0"/>
    <x v="0"/>
    <x v="0"/>
    <x v="0"/>
    <x v="0"/>
    <x v="0"/>
    <n v="1"/>
    <n v="0"/>
    <n v="0"/>
    <n v="1"/>
    <n v="1"/>
    <x v="0"/>
    <n v="1"/>
    <s v="Yes"/>
    <n v="1"/>
  </r>
  <r>
    <s v="ItWorks - US EN LC"/>
    <s v="en"/>
    <d v="2024-06-03T00:00:00"/>
    <n v="1297607884"/>
    <x v="7"/>
    <x v="7"/>
    <n v="5"/>
    <n v="1"/>
    <n v="5"/>
    <x v="1"/>
    <x v="0"/>
    <x v="1"/>
    <x v="0"/>
    <x v="1"/>
    <x v="1"/>
    <x v="0"/>
    <x v="0"/>
    <n v="1"/>
    <n v="0"/>
    <n v="0"/>
    <n v="1"/>
    <n v="1"/>
    <x v="0"/>
    <n v="1"/>
    <s v="Yes"/>
    <n v="1"/>
  </r>
  <r>
    <s v="ItWorks - US EN LC"/>
    <s v="en"/>
    <d v="2024-06-03T00:00:00"/>
    <n v="1297547844"/>
    <x v="8"/>
    <x v="8"/>
    <n v="5"/>
    <n v="1"/>
    <n v="5"/>
    <x v="1"/>
    <x v="0"/>
    <x v="1"/>
    <x v="0"/>
    <x v="1"/>
    <x v="1"/>
    <x v="0"/>
    <x v="0"/>
    <n v="1"/>
    <n v="0"/>
    <n v="0"/>
    <n v="1"/>
    <n v="1"/>
    <x v="0"/>
    <n v="1"/>
    <s v="Yes"/>
    <n v="1"/>
  </r>
  <r>
    <s v="ItWorks - US EN LC"/>
    <s v="en"/>
    <d v="2024-06-01T00:00:00"/>
    <n v="1297246874"/>
    <x v="6"/>
    <x v="6"/>
    <n v="5"/>
    <n v="1"/>
    <n v="5"/>
    <x v="0"/>
    <x v="0"/>
    <x v="0"/>
    <x v="0"/>
    <x v="1"/>
    <x v="1"/>
    <x v="0"/>
    <x v="0"/>
    <n v="1"/>
    <n v="0"/>
    <n v="0"/>
    <n v="1"/>
    <n v="1"/>
    <x v="0"/>
    <n v="1"/>
    <s v="Yes"/>
    <n v="1"/>
  </r>
  <r>
    <s v="ItWorks - US EN LC"/>
    <s v="en"/>
    <d v="2024-06-03T00:00:00"/>
    <n v="1297590744"/>
    <x v="9"/>
    <x v="9"/>
    <n v="5"/>
    <n v="1"/>
    <n v="5"/>
    <x v="1"/>
    <x v="0"/>
    <x v="1"/>
    <x v="0"/>
    <x v="0"/>
    <x v="0"/>
    <x v="0"/>
    <x v="0"/>
    <n v="1"/>
    <n v="0"/>
    <n v="0"/>
    <n v="1"/>
    <n v="1"/>
    <x v="0"/>
    <n v="1"/>
    <s v="Yes"/>
    <n v="1"/>
  </r>
  <r>
    <s v="ItWorks - US EN LC"/>
    <s v="en"/>
    <d v="2024-06-03T00:00:00"/>
    <n v="1297528414"/>
    <x v="8"/>
    <x v="8"/>
    <n v="5"/>
    <n v="1"/>
    <n v="5"/>
    <x v="1"/>
    <x v="0"/>
    <x v="1"/>
    <x v="0"/>
    <x v="1"/>
    <x v="1"/>
    <x v="0"/>
    <x v="0"/>
    <n v="1"/>
    <n v="0"/>
    <n v="0"/>
    <n v="1"/>
    <n v="1"/>
    <x v="0"/>
    <n v="1"/>
    <s v="Yes"/>
    <n v="1"/>
  </r>
  <r>
    <s v="ItWorks - US EN LC"/>
    <s v="en"/>
    <d v="2024-06-01T00:00:00"/>
    <n v="1297246854"/>
    <x v="8"/>
    <x v="8"/>
    <n v="5"/>
    <n v="1"/>
    <n v="5"/>
    <x v="0"/>
    <x v="0"/>
    <x v="0"/>
    <x v="0"/>
    <x v="1"/>
    <x v="1"/>
    <x v="0"/>
    <x v="0"/>
    <n v="1"/>
    <n v="0"/>
    <n v="0"/>
    <n v="1"/>
    <n v="1"/>
    <x v="0"/>
    <n v="1"/>
    <s v="Yes"/>
    <n v="1"/>
  </r>
  <r>
    <s v="ItWorks - US EN LC"/>
    <s v="en"/>
    <d v="2024-06-03T00:00:00"/>
    <n v="1297552894"/>
    <x v="9"/>
    <x v="9"/>
    <n v="5"/>
    <n v="1"/>
    <n v="5"/>
    <x v="1"/>
    <x v="0"/>
    <x v="1"/>
    <x v="0"/>
    <x v="0"/>
    <x v="0"/>
    <x v="0"/>
    <x v="0"/>
    <n v="1"/>
    <n v="0"/>
    <n v="0"/>
    <n v="1"/>
    <n v="1"/>
    <x v="0"/>
    <n v="1"/>
    <s v="Yes"/>
    <n v="1"/>
  </r>
  <r>
    <s v="ItWorks - US EN LC"/>
    <s v="en"/>
    <d v="2024-06-02T00:00:00"/>
    <n v="1297355894"/>
    <x v="8"/>
    <x v="8"/>
    <n v="5"/>
    <n v="1"/>
    <n v="5"/>
    <x v="2"/>
    <x v="0"/>
    <x v="0"/>
    <x v="0"/>
    <x v="1"/>
    <x v="1"/>
    <x v="0"/>
    <x v="0"/>
    <n v="1"/>
    <n v="0"/>
    <n v="0"/>
    <n v="1"/>
    <n v="1"/>
    <x v="0"/>
    <n v="1"/>
    <s v="Yes"/>
    <n v="1"/>
  </r>
  <r>
    <s v="ItWorks - US EN LC"/>
    <s v="en"/>
    <d v="2024-06-01T00:00:00"/>
    <n v="1297266614"/>
    <x v="2"/>
    <x v="2"/>
    <n v="5"/>
    <n v="1"/>
    <n v="5"/>
    <x v="0"/>
    <x v="0"/>
    <x v="0"/>
    <x v="0"/>
    <x v="1"/>
    <x v="1"/>
    <x v="0"/>
    <x v="0"/>
    <n v="1"/>
    <n v="0"/>
    <n v="0"/>
    <n v="1"/>
    <n v="1"/>
    <x v="0"/>
    <n v="1"/>
    <s v="Yes"/>
    <n v="1"/>
  </r>
  <r>
    <s v="ItWorks - US EN LC"/>
    <s v="en"/>
    <d v="2024-06-03T00:00:00"/>
    <n v="1297556014"/>
    <x v="10"/>
    <x v="10"/>
    <n v="5"/>
    <n v="1"/>
    <n v="5"/>
    <x v="1"/>
    <x v="0"/>
    <x v="1"/>
    <x v="0"/>
    <x v="1"/>
    <x v="1"/>
    <x v="0"/>
    <x v="0"/>
    <n v="1"/>
    <n v="0"/>
    <n v="0"/>
    <n v="1"/>
    <n v="1"/>
    <x v="0"/>
    <n v="1"/>
    <s v="Yes"/>
    <n v="1"/>
  </r>
  <r>
    <s v="ItWorks - US EN LC"/>
    <s v="en"/>
    <d v="2024-06-03T00:00:00"/>
    <n v="1297615284"/>
    <x v="5"/>
    <x v="5"/>
    <n v="5"/>
    <n v="1"/>
    <n v="5"/>
    <x v="1"/>
    <x v="0"/>
    <x v="1"/>
    <x v="0"/>
    <x v="1"/>
    <x v="1"/>
    <x v="0"/>
    <x v="0"/>
    <n v="1"/>
    <n v="0"/>
    <n v="0"/>
    <n v="1"/>
    <n v="1"/>
    <x v="0"/>
    <n v="1"/>
    <s v="Yes"/>
    <n v="1"/>
  </r>
  <r>
    <s v="ItWorks - US EN LC"/>
    <s v="en"/>
    <d v="2024-06-02T00:00:00"/>
    <n v="1297367164"/>
    <x v="9"/>
    <x v="9"/>
    <n v="5"/>
    <n v="1"/>
    <n v="5"/>
    <x v="2"/>
    <x v="0"/>
    <x v="0"/>
    <x v="0"/>
    <x v="0"/>
    <x v="0"/>
    <x v="0"/>
    <x v="0"/>
    <n v="1"/>
    <n v="0"/>
    <n v="0"/>
    <n v="1"/>
    <n v="1"/>
    <x v="0"/>
    <n v="1"/>
    <s v="Yes"/>
    <n v="1"/>
  </r>
  <r>
    <s v="ItWorks - US EN LC"/>
    <s v="en"/>
    <d v="2024-06-01T00:00:00"/>
    <n v="1297225224"/>
    <x v="8"/>
    <x v="8"/>
    <n v="5"/>
    <n v="1"/>
    <n v="5"/>
    <x v="0"/>
    <x v="0"/>
    <x v="0"/>
    <x v="0"/>
    <x v="1"/>
    <x v="1"/>
    <x v="0"/>
    <x v="0"/>
    <n v="1"/>
    <n v="0"/>
    <n v="0"/>
    <n v="1"/>
    <n v="1"/>
    <x v="0"/>
    <n v="1"/>
    <s v="Yes"/>
    <n v="1"/>
  </r>
  <r>
    <s v="ItWorks - US EN LC"/>
    <s v="en"/>
    <d v="2024-06-03T00:00:00"/>
    <n v="1297624894"/>
    <x v="6"/>
    <x v="6"/>
    <n v="5"/>
    <n v="1"/>
    <n v="5"/>
    <x v="1"/>
    <x v="0"/>
    <x v="1"/>
    <x v="0"/>
    <x v="1"/>
    <x v="1"/>
    <x v="0"/>
    <x v="0"/>
    <n v="1"/>
    <n v="0"/>
    <n v="0"/>
    <n v="1"/>
    <n v="1"/>
    <x v="0"/>
    <n v="1"/>
    <s v="Yes"/>
    <n v="1"/>
  </r>
  <r>
    <s v="ItWorks - US EN LC"/>
    <s v="en"/>
    <d v="2024-06-01T00:00:00"/>
    <n v="1297264004"/>
    <x v="0"/>
    <x v="0"/>
    <n v="5"/>
    <n v="1"/>
    <n v="5"/>
    <x v="0"/>
    <x v="0"/>
    <x v="0"/>
    <x v="0"/>
    <x v="0"/>
    <x v="0"/>
    <x v="0"/>
    <x v="0"/>
    <n v="1"/>
    <n v="0"/>
    <n v="0"/>
    <n v="1"/>
    <n v="1"/>
    <x v="0"/>
    <n v="1"/>
    <s v="Yes"/>
    <n v="1"/>
  </r>
  <r>
    <s v="ItWorks - US EN LC"/>
    <s v="en"/>
    <d v="2024-06-02T00:00:00"/>
    <n v="1297357504"/>
    <x v="6"/>
    <x v="6"/>
    <n v="5"/>
    <n v="1"/>
    <n v="5"/>
    <x v="2"/>
    <x v="0"/>
    <x v="0"/>
    <x v="0"/>
    <x v="1"/>
    <x v="1"/>
    <x v="0"/>
    <x v="0"/>
    <n v="1"/>
    <n v="0"/>
    <n v="0"/>
    <n v="1"/>
    <n v="1"/>
    <x v="0"/>
    <n v="1"/>
    <s v="Yes"/>
    <n v="1"/>
  </r>
  <r>
    <s v="ItWorks - US EN LC"/>
    <s v="en"/>
    <d v="2024-06-01T00:00:00"/>
    <n v="1297225994"/>
    <x v="8"/>
    <x v="8"/>
    <n v="5"/>
    <n v="1"/>
    <n v="5"/>
    <x v="0"/>
    <x v="0"/>
    <x v="0"/>
    <x v="0"/>
    <x v="1"/>
    <x v="1"/>
    <x v="0"/>
    <x v="0"/>
    <n v="1"/>
    <n v="0"/>
    <n v="0"/>
    <n v="1"/>
    <n v="1"/>
    <x v="0"/>
    <n v="1"/>
    <s v="Yes"/>
    <n v="1"/>
  </r>
  <r>
    <s v="ItWorks - US EN LC"/>
    <s v="en"/>
    <d v="2024-06-01T00:00:00"/>
    <n v="1297281764"/>
    <x v="8"/>
    <x v="8"/>
    <n v="5"/>
    <n v="1"/>
    <n v="5"/>
    <x v="0"/>
    <x v="0"/>
    <x v="0"/>
    <x v="0"/>
    <x v="1"/>
    <x v="1"/>
    <x v="0"/>
    <x v="0"/>
    <n v="1"/>
    <n v="0"/>
    <n v="0"/>
    <n v="1"/>
    <n v="1"/>
    <x v="0"/>
    <n v="1"/>
    <s v="Yes"/>
    <n v="1"/>
  </r>
  <r>
    <s v="ItWorks - US EN LC"/>
    <s v="en"/>
    <d v="2024-06-03T00:00:00"/>
    <n v="1297579084"/>
    <x v="4"/>
    <x v="4"/>
    <n v="5"/>
    <n v="1"/>
    <n v="5"/>
    <x v="1"/>
    <x v="0"/>
    <x v="1"/>
    <x v="0"/>
    <x v="1"/>
    <x v="1"/>
    <x v="0"/>
    <x v="0"/>
    <n v="1"/>
    <n v="0"/>
    <n v="0"/>
    <n v="1"/>
    <n v="1"/>
    <x v="0"/>
    <n v="1"/>
    <s v="Yes"/>
    <n v="1"/>
  </r>
  <r>
    <s v="ItWorks - US EN LC"/>
    <s v="en"/>
    <d v="2024-06-02T00:00:00"/>
    <n v="1297393144"/>
    <x v="6"/>
    <x v="6"/>
    <n v="5"/>
    <n v="1"/>
    <n v="5"/>
    <x v="2"/>
    <x v="0"/>
    <x v="0"/>
    <x v="0"/>
    <x v="1"/>
    <x v="1"/>
    <x v="0"/>
    <x v="0"/>
    <n v="1"/>
    <n v="0"/>
    <n v="0"/>
    <n v="1"/>
    <n v="1"/>
    <x v="0"/>
    <n v="1"/>
    <s v="Yes"/>
    <n v="1"/>
  </r>
  <r>
    <s v="ItWorks - US EN LC"/>
    <s v="en"/>
    <d v="2024-06-02T00:00:00"/>
    <n v="1297358674"/>
    <x v="0"/>
    <x v="0"/>
    <n v="5"/>
    <n v="1"/>
    <n v="5"/>
    <x v="2"/>
    <x v="0"/>
    <x v="0"/>
    <x v="0"/>
    <x v="0"/>
    <x v="0"/>
    <x v="0"/>
    <x v="0"/>
    <n v="1"/>
    <n v="0"/>
    <n v="0"/>
    <n v="1"/>
    <n v="1"/>
    <x v="0"/>
    <n v="1"/>
    <s v="Yes"/>
    <n v="1"/>
  </r>
  <r>
    <s v="ItWorks - US EN LC"/>
    <s v="en"/>
    <d v="2024-06-03T00:00:00"/>
    <n v="1297676644"/>
    <x v="9"/>
    <x v="9"/>
    <n v="5"/>
    <n v="1"/>
    <n v="5"/>
    <x v="1"/>
    <x v="0"/>
    <x v="1"/>
    <x v="0"/>
    <x v="0"/>
    <x v="0"/>
    <x v="0"/>
    <x v="0"/>
    <n v="1"/>
    <n v="0"/>
    <n v="0"/>
    <n v="1"/>
    <n v="1"/>
    <x v="0"/>
    <n v="1"/>
    <s v="Yes"/>
    <n v="1"/>
  </r>
  <r>
    <s v="ItWorks - US EN LC"/>
    <s v="en"/>
    <d v="2024-06-02T00:00:00"/>
    <n v="1297357204"/>
    <x v="0"/>
    <x v="0"/>
    <n v="5"/>
    <n v="1"/>
    <n v="5"/>
    <x v="2"/>
    <x v="0"/>
    <x v="0"/>
    <x v="0"/>
    <x v="0"/>
    <x v="0"/>
    <x v="0"/>
    <x v="0"/>
    <n v="1"/>
    <n v="0"/>
    <n v="0"/>
    <n v="1"/>
    <n v="1"/>
    <x v="0"/>
    <n v="1"/>
    <s v="Yes"/>
    <n v="1"/>
  </r>
  <r>
    <s v="ItWorks - US EN LC"/>
    <s v="en"/>
    <d v="2024-06-01T00:00:00"/>
    <n v="1297255254"/>
    <x v="2"/>
    <x v="2"/>
    <n v="5"/>
    <n v="1"/>
    <n v="5"/>
    <x v="0"/>
    <x v="0"/>
    <x v="0"/>
    <x v="0"/>
    <x v="1"/>
    <x v="1"/>
    <x v="0"/>
    <x v="0"/>
    <n v="1"/>
    <n v="0"/>
    <n v="0"/>
    <n v="1"/>
    <n v="1"/>
    <x v="0"/>
    <n v="1"/>
    <s v="Yes"/>
    <n v="1"/>
  </r>
  <r>
    <s v="ItWorks - US EN LC"/>
    <s v="en"/>
    <d v="2024-06-03T00:00:00"/>
    <n v="1297674494"/>
    <x v="9"/>
    <x v="9"/>
    <n v="5"/>
    <n v="1"/>
    <n v="5"/>
    <x v="1"/>
    <x v="0"/>
    <x v="1"/>
    <x v="0"/>
    <x v="0"/>
    <x v="0"/>
    <x v="0"/>
    <x v="0"/>
    <n v="1"/>
    <n v="0"/>
    <n v="0"/>
    <n v="1"/>
    <n v="1"/>
    <x v="0"/>
    <n v="1"/>
    <s v="Yes"/>
    <n v="1"/>
  </r>
  <r>
    <s v="ItWorks - US EN LC"/>
    <s v="en"/>
    <d v="2024-06-03T00:00:00"/>
    <n v="1297673134"/>
    <x v="8"/>
    <x v="8"/>
    <n v="5"/>
    <n v="1"/>
    <n v="5"/>
    <x v="1"/>
    <x v="0"/>
    <x v="1"/>
    <x v="0"/>
    <x v="1"/>
    <x v="1"/>
    <x v="0"/>
    <x v="0"/>
    <n v="1"/>
    <n v="0"/>
    <n v="0"/>
    <n v="1"/>
    <n v="1"/>
    <x v="0"/>
    <n v="1"/>
    <s v="Yes"/>
    <n v="1"/>
  </r>
  <r>
    <s v="ItWorks - US EN LC"/>
    <s v="en"/>
    <d v="2024-06-02T00:00:00"/>
    <n v="1297380524"/>
    <x v="9"/>
    <x v="9"/>
    <n v="5"/>
    <n v="1"/>
    <n v="5"/>
    <x v="2"/>
    <x v="0"/>
    <x v="0"/>
    <x v="0"/>
    <x v="0"/>
    <x v="0"/>
    <x v="0"/>
    <x v="0"/>
    <n v="1"/>
    <n v="0"/>
    <n v="0"/>
    <n v="1"/>
    <n v="1"/>
    <x v="0"/>
    <n v="1"/>
    <s v="Yes"/>
    <n v="1"/>
  </r>
  <r>
    <s v="ItWorks - US EN LC"/>
    <s v="en"/>
    <d v="2024-06-04T00:00:00"/>
    <n v="1297864964"/>
    <x v="7"/>
    <x v="7"/>
    <n v="5"/>
    <n v="1"/>
    <n v="5"/>
    <x v="3"/>
    <x v="0"/>
    <x v="1"/>
    <x v="0"/>
    <x v="1"/>
    <x v="1"/>
    <x v="0"/>
    <x v="0"/>
    <n v="1"/>
    <n v="0"/>
    <n v="0"/>
    <n v="1"/>
    <n v="1"/>
    <x v="0"/>
    <n v="1"/>
    <s v="Yes"/>
    <n v="1"/>
  </r>
  <r>
    <s v="ItWorks - US EN LC"/>
    <s v="en"/>
    <d v="2024-06-04T00:00:00"/>
    <n v="1297888414"/>
    <x v="8"/>
    <x v="8"/>
    <n v="5"/>
    <n v="1"/>
    <n v="5"/>
    <x v="3"/>
    <x v="0"/>
    <x v="1"/>
    <x v="0"/>
    <x v="1"/>
    <x v="1"/>
    <x v="0"/>
    <x v="0"/>
    <n v="1"/>
    <n v="0"/>
    <n v="0"/>
    <n v="1"/>
    <n v="1"/>
    <x v="0"/>
    <n v="1"/>
    <s v="Yes"/>
    <n v="1"/>
  </r>
  <r>
    <s v="ItWorks - US EN LC"/>
    <s v="en"/>
    <d v="2024-06-04T00:00:00"/>
    <n v="1297843994"/>
    <x v="0"/>
    <x v="0"/>
    <n v="5"/>
    <n v="1"/>
    <n v="5"/>
    <x v="3"/>
    <x v="0"/>
    <x v="1"/>
    <x v="0"/>
    <x v="0"/>
    <x v="0"/>
    <x v="0"/>
    <x v="0"/>
    <n v="1"/>
    <n v="0"/>
    <n v="0"/>
    <n v="1"/>
    <n v="1"/>
    <x v="0"/>
    <n v="1"/>
    <s v="Yes"/>
    <n v="1"/>
  </r>
  <r>
    <s v="ItWorks - US EN LC"/>
    <s v="en"/>
    <d v="2024-06-04T00:00:00"/>
    <n v="1297888784"/>
    <x v="4"/>
    <x v="4"/>
    <n v="5"/>
    <n v="1"/>
    <n v="5"/>
    <x v="3"/>
    <x v="0"/>
    <x v="1"/>
    <x v="0"/>
    <x v="1"/>
    <x v="1"/>
    <x v="0"/>
    <x v="0"/>
    <n v="1"/>
    <n v="0"/>
    <n v="0"/>
    <n v="1"/>
    <n v="1"/>
    <x v="0"/>
    <n v="1"/>
    <s v="Yes"/>
    <n v="1"/>
  </r>
  <r>
    <s v="ItWorks - US EN LC"/>
    <s v="en"/>
    <d v="2024-06-04T00:00:00"/>
    <n v="1297932814"/>
    <x v="5"/>
    <x v="5"/>
    <n v="5"/>
    <n v="1"/>
    <n v="5"/>
    <x v="3"/>
    <x v="0"/>
    <x v="1"/>
    <x v="0"/>
    <x v="1"/>
    <x v="1"/>
    <x v="0"/>
    <x v="0"/>
    <n v="1"/>
    <n v="0"/>
    <n v="0"/>
    <n v="1"/>
    <n v="1"/>
    <x v="0"/>
    <n v="1"/>
    <s v="Yes"/>
    <n v="1"/>
  </r>
  <r>
    <s v="ItWorks - US EN LC"/>
    <s v="en"/>
    <d v="2024-06-04T00:00:00"/>
    <n v="1297861364"/>
    <x v="11"/>
    <x v="11"/>
    <n v="5"/>
    <n v="1"/>
    <n v="5"/>
    <x v="3"/>
    <x v="0"/>
    <x v="1"/>
    <x v="0"/>
    <x v="0"/>
    <x v="0"/>
    <x v="0"/>
    <x v="0"/>
    <n v="1"/>
    <n v="0"/>
    <n v="0"/>
    <n v="1"/>
    <n v="1"/>
    <x v="0"/>
    <n v="1"/>
    <s v="Yes"/>
    <n v="1"/>
  </r>
  <r>
    <s v="ItWorks - US EN LC"/>
    <s v="en"/>
    <d v="2024-06-04T00:00:00"/>
    <n v="1297885574"/>
    <x v="8"/>
    <x v="8"/>
    <n v="5"/>
    <n v="1"/>
    <n v="5"/>
    <x v="3"/>
    <x v="0"/>
    <x v="1"/>
    <x v="0"/>
    <x v="1"/>
    <x v="1"/>
    <x v="0"/>
    <x v="0"/>
    <n v="1"/>
    <n v="0"/>
    <n v="0"/>
    <n v="1"/>
    <n v="1"/>
    <x v="0"/>
    <n v="1"/>
    <s v="Yes"/>
    <n v="1"/>
  </r>
  <r>
    <s v="ItWorks - US EN LC"/>
    <s v="en"/>
    <d v="2024-06-04T00:00:00"/>
    <n v="1297866044"/>
    <x v="9"/>
    <x v="9"/>
    <n v="5"/>
    <n v="1"/>
    <n v="5"/>
    <x v="3"/>
    <x v="0"/>
    <x v="1"/>
    <x v="0"/>
    <x v="0"/>
    <x v="0"/>
    <x v="0"/>
    <x v="0"/>
    <n v="1"/>
    <n v="0"/>
    <n v="0"/>
    <n v="1"/>
    <n v="1"/>
    <x v="0"/>
    <n v="1"/>
    <s v="Yes"/>
    <n v="1"/>
  </r>
  <r>
    <s v="ItWorks - US EN LC"/>
    <s v="en"/>
    <d v="2024-06-04T00:00:00"/>
    <n v="1297880884"/>
    <x v="9"/>
    <x v="9"/>
    <n v="5"/>
    <n v="1"/>
    <n v="5"/>
    <x v="3"/>
    <x v="0"/>
    <x v="1"/>
    <x v="0"/>
    <x v="0"/>
    <x v="0"/>
    <x v="0"/>
    <x v="0"/>
    <n v="1"/>
    <n v="0"/>
    <n v="0"/>
    <n v="1"/>
    <n v="1"/>
    <x v="0"/>
    <n v="1"/>
    <s v="Yes"/>
    <n v="1"/>
  </r>
  <r>
    <s v="ItWorks - US EN LC"/>
    <s v="en"/>
    <d v="2024-06-04T00:00:00"/>
    <n v="1297838144"/>
    <x v="11"/>
    <x v="11"/>
    <n v="5"/>
    <n v="1"/>
    <n v="5"/>
    <x v="3"/>
    <x v="0"/>
    <x v="1"/>
    <x v="0"/>
    <x v="0"/>
    <x v="0"/>
    <x v="0"/>
    <x v="0"/>
    <n v="1"/>
    <n v="0"/>
    <n v="0"/>
    <n v="1"/>
    <n v="1"/>
    <x v="0"/>
    <n v="1"/>
    <s v="Yes"/>
    <n v="1"/>
  </r>
  <r>
    <s v="ItWorks - US EN LC"/>
    <s v="en"/>
    <d v="2024-06-04T00:00:00"/>
    <n v="1297927914"/>
    <x v="1"/>
    <x v="1"/>
    <n v="5"/>
    <n v="1"/>
    <n v="5"/>
    <x v="3"/>
    <x v="0"/>
    <x v="1"/>
    <x v="0"/>
    <x v="0"/>
    <x v="0"/>
    <x v="0"/>
    <x v="0"/>
    <n v="1"/>
    <n v="0"/>
    <n v="0"/>
    <n v="1"/>
    <n v="1"/>
    <x v="0"/>
    <n v="1"/>
    <s v="Yes"/>
    <n v="1"/>
  </r>
  <r>
    <s v="ItWorks - US EN LC"/>
    <s v="en"/>
    <d v="2024-06-04T00:00:00"/>
    <n v="1297858894"/>
    <x v="11"/>
    <x v="11"/>
    <n v="5"/>
    <n v="1"/>
    <n v="5"/>
    <x v="3"/>
    <x v="0"/>
    <x v="1"/>
    <x v="0"/>
    <x v="0"/>
    <x v="0"/>
    <x v="0"/>
    <x v="0"/>
    <n v="1"/>
    <n v="0"/>
    <n v="0"/>
    <n v="1"/>
    <n v="1"/>
    <x v="0"/>
    <n v="1"/>
    <s v="Yes"/>
    <n v="1"/>
  </r>
  <r>
    <s v="ItWorks - US EN LC"/>
    <s v="en"/>
    <d v="2024-06-04T00:00:00"/>
    <n v="1297838494"/>
    <x v="9"/>
    <x v="9"/>
    <n v="5"/>
    <n v="1"/>
    <n v="5"/>
    <x v="3"/>
    <x v="0"/>
    <x v="1"/>
    <x v="0"/>
    <x v="0"/>
    <x v="0"/>
    <x v="0"/>
    <x v="0"/>
    <n v="1"/>
    <n v="0"/>
    <n v="0"/>
    <n v="1"/>
    <n v="1"/>
    <x v="0"/>
    <n v="1"/>
    <s v="Yes"/>
    <n v="1"/>
  </r>
  <r>
    <s v="ItWorks - US EN LC"/>
    <s v="en"/>
    <d v="2024-06-04T00:00:00"/>
    <n v="1297938374"/>
    <x v="5"/>
    <x v="5"/>
    <n v="5"/>
    <n v="1"/>
    <n v="5"/>
    <x v="3"/>
    <x v="0"/>
    <x v="1"/>
    <x v="0"/>
    <x v="1"/>
    <x v="1"/>
    <x v="0"/>
    <x v="0"/>
    <n v="1"/>
    <n v="0"/>
    <n v="0"/>
    <n v="1"/>
    <n v="1"/>
    <x v="0"/>
    <n v="1"/>
    <s v="Yes"/>
    <n v="1"/>
  </r>
  <r>
    <s v="ItWorks - US EN LC"/>
    <s v="en"/>
    <d v="2024-06-04T00:00:00"/>
    <n v="1297859714"/>
    <x v="3"/>
    <x v="3"/>
    <n v="5"/>
    <n v="1"/>
    <n v="5"/>
    <x v="3"/>
    <x v="0"/>
    <x v="1"/>
    <x v="0"/>
    <x v="1"/>
    <x v="1"/>
    <x v="0"/>
    <x v="0"/>
    <n v="1"/>
    <n v="0"/>
    <n v="0"/>
    <n v="1"/>
    <n v="1"/>
    <x v="0"/>
    <n v="1"/>
    <s v="Yes"/>
    <n v="1"/>
  </r>
  <r>
    <s v="ItWorks - US EN LC"/>
    <s v="en"/>
    <d v="2024-06-04T00:00:00"/>
    <n v="1297833744"/>
    <x v="0"/>
    <x v="0"/>
    <n v="5"/>
    <n v="1"/>
    <n v="5"/>
    <x v="3"/>
    <x v="0"/>
    <x v="1"/>
    <x v="0"/>
    <x v="0"/>
    <x v="0"/>
    <x v="0"/>
    <x v="0"/>
    <n v="1"/>
    <n v="0"/>
    <n v="0"/>
    <n v="1"/>
    <n v="1"/>
    <x v="0"/>
    <n v="1"/>
    <s v="Yes"/>
    <n v="1"/>
  </r>
  <r>
    <s v="ItWorks - US EN LC"/>
    <s v="en"/>
    <d v="2024-06-04T00:00:00"/>
    <n v="1297856334"/>
    <x v="3"/>
    <x v="3"/>
    <n v="5"/>
    <n v="1"/>
    <n v="5"/>
    <x v="3"/>
    <x v="0"/>
    <x v="1"/>
    <x v="0"/>
    <x v="1"/>
    <x v="1"/>
    <x v="0"/>
    <x v="0"/>
    <n v="1"/>
    <n v="0"/>
    <n v="0"/>
    <n v="1"/>
    <n v="1"/>
    <x v="0"/>
    <n v="1"/>
    <s v="Yes"/>
    <n v="1"/>
  </r>
  <r>
    <s v="ItWorks - US EN LC"/>
    <s v="en"/>
    <d v="2024-06-04T00:00:00"/>
    <n v="1297942984"/>
    <x v="7"/>
    <x v="7"/>
    <n v="5"/>
    <n v="1"/>
    <n v="5"/>
    <x v="3"/>
    <x v="0"/>
    <x v="1"/>
    <x v="0"/>
    <x v="1"/>
    <x v="1"/>
    <x v="0"/>
    <x v="0"/>
    <n v="1"/>
    <n v="0"/>
    <n v="0"/>
    <n v="1"/>
    <n v="1"/>
    <x v="0"/>
    <n v="1"/>
    <s v="Yes"/>
    <n v="1"/>
  </r>
  <r>
    <s v="ItWorks - US EN LC"/>
    <s v="en"/>
    <d v="2024-06-04T00:00:00"/>
    <n v="1297830984"/>
    <x v="8"/>
    <x v="8"/>
    <n v="5"/>
    <n v="1"/>
    <n v="5"/>
    <x v="3"/>
    <x v="0"/>
    <x v="1"/>
    <x v="0"/>
    <x v="1"/>
    <x v="1"/>
    <x v="0"/>
    <x v="0"/>
    <n v="1"/>
    <n v="0"/>
    <n v="0"/>
    <n v="1"/>
    <n v="1"/>
    <x v="0"/>
    <n v="1"/>
    <s v="Yes"/>
    <n v="1"/>
  </r>
  <r>
    <s v="ItWorks - US EN LC"/>
    <s v="en"/>
    <d v="2024-06-04T00:00:00"/>
    <n v="1297829154"/>
    <x v="9"/>
    <x v="9"/>
    <n v="5"/>
    <n v="1"/>
    <n v="5"/>
    <x v="3"/>
    <x v="0"/>
    <x v="1"/>
    <x v="0"/>
    <x v="0"/>
    <x v="0"/>
    <x v="0"/>
    <x v="0"/>
    <n v="1"/>
    <n v="0"/>
    <n v="0"/>
    <n v="1"/>
    <n v="1"/>
    <x v="0"/>
    <n v="1"/>
    <s v="Yes"/>
    <n v="1"/>
  </r>
  <r>
    <s v="ItWorks - US EN LC"/>
    <s v="en"/>
    <d v="2024-06-04T00:00:00"/>
    <n v="1297944384"/>
    <x v="2"/>
    <x v="2"/>
    <n v="5"/>
    <n v="1"/>
    <n v="5"/>
    <x v="3"/>
    <x v="0"/>
    <x v="1"/>
    <x v="0"/>
    <x v="1"/>
    <x v="1"/>
    <x v="0"/>
    <x v="0"/>
    <n v="1"/>
    <n v="0"/>
    <n v="0"/>
    <n v="1"/>
    <n v="1"/>
    <x v="0"/>
    <n v="1"/>
    <s v="Yes"/>
    <n v="1"/>
  </r>
  <r>
    <s v="ItWorks - US EN LC"/>
    <s v="en"/>
    <d v="2024-06-04T00:00:00"/>
    <n v="1297846384"/>
    <x v="9"/>
    <x v="9"/>
    <n v="5"/>
    <n v="1"/>
    <n v="5"/>
    <x v="3"/>
    <x v="0"/>
    <x v="1"/>
    <x v="0"/>
    <x v="0"/>
    <x v="0"/>
    <x v="0"/>
    <x v="0"/>
    <n v="1"/>
    <n v="0"/>
    <n v="0"/>
    <n v="1"/>
    <n v="1"/>
    <x v="0"/>
    <n v="1"/>
    <s v="Yes"/>
    <n v="1"/>
  </r>
  <r>
    <s v="ItWorks - US EN LC"/>
    <s v="en"/>
    <d v="2024-06-04T00:00:00"/>
    <n v="1297916474"/>
    <x v="3"/>
    <x v="3"/>
    <n v="5"/>
    <n v="1"/>
    <n v="5"/>
    <x v="3"/>
    <x v="0"/>
    <x v="1"/>
    <x v="0"/>
    <x v="1"/>
    <x v="1"/>
    <x v="0"/>
    <x v="0"/>
    <n v="1"/>
    <n v="0"/>
    <n v="0"/>
    <n v="1"/>
    <n v="1"/>
    <x v="0"/>
    <n v="1"/>
    <s v="Yes"/>
    <n v="1"/>
  </r>
  <r>
    <s v="ItWorks - US EN LC"/>
    <s v="en"/>
    <d v="2024-06-04T00:00:00"/>
    <n v="1297911054"/>
    <x v="10"/>
    <x v="10"/>
    <n v="5"/>
    <n v="1"/>
    <n v="5"/>
    <x v="3"/>
    <x v="0"/>
    <x v="1"/>
    <x v="0"/>
    <x v="1"/>
    <x v="1"/>
    <x v="0"/>
    <x v="0"/>
    <n v="1"/>
    <n v="0"/>
    <n v="0"/>
    <n v="1"/>
    <n v="1"/>
    <x v="0"/>
    <n v="1"/>
    <s v="Yes"/>
    <n v="1"/>
  </r>
  <r>
    <s v="ItWorks - US EN LC"/>
    <s v="en"/>
    <d v="2024-06-04T00:00:00"/>
    <n v="1297904804"/>
    <x v="2"/>
    <x v="2"/>
    <n v="5"/>
    <n v="1"/>
    <n v="5"/>
    <x v="3"/>
    <x v="0"/>
    <x v="1"/>
    <x v="0"/>
    <x v="1"/>
    <x v="1"/>
    <x v="0"/>
    <x v="0"/>
    <n v="1"/>
    <n v="0"/>
    <n v="0"/>
    <n v="1"/>
    <n v="1"/>
    <x v="0"/>
    <n v="1"/>
    <s v="Yes"/>
    <n v="1"/>
  </r>
  <r>
    <s v="ItWorks - US EN LC"/>
    <s v="en"/>
    <d v="2024-06-04T00:00:00"/>
    <n v="1297901614"/>
    <x v="10"/>
    <x v="10"/>
    <n v="5"/>
    <n v="1"/>
    <n v="5"/>
    <x v="3"/>
    <x v="0"/>
    <x v="1"/>
    <x v="0"/>
    <x v="1"/>
    <x v="1"/>
    <x v="0"/>
    <x v="0"/>
    <n v="1"/>
    <n v="0"/>
    <n v="0"/>
    <n v="1"/>
    <n v="1"/>
    <x v="0"/>
    <n v="1"/>
    <s v="Yes"/>
    <n v="1"/>
  </r>
  <r>
    <s v="ItWorks - US EN LC"/>
    <s v="en"/>
    <d v="2024-06-04T00:00:00"/>
    <n v="1297863504"/>
    <x v="2"/>
    <x v="2"/>
    <n v="5"/>
    <n v="1"/>
    <n v="5"/>
    <x v="3"/>
    <x v="0"/>
    <x v="1"/>
    <x v="0"/>
    <x v="1"/>
    <x v="1"/>
    <x v="0"/>
    <x v="0"/>
    <n v="1"/>
    <n v="0"/>
    <n v="0"/>
    <n v="1"/>
    <n v="1"/>
    <x v="0"/>
    <n v="1"/>
    <s v="Yes"/>
    <n v="1"/>
  </r>
  <r>
    <s v="ItWorks - Canada DT"/>
    <s v="en"/>
    <d v="2024-06-01T00:00:00"/>
    <n v="118683196"/>
    <x v="8"/>
    <x v="8"/>
    <n v="5"/>
    <n v="1"/>
    <n v="5"/>
    <x v="0"/>
    <x v="0"/>
    <x v="0"/>
    <x v="0"/>
    <x v="1"/>
    <x v="1"/>
    <x v="1"/>
    <x v="0"/>
    <n v="1"/>
    <n v="0"/>
    <n v="0"/>
    <n v="1"/>
    <n v="1"/>
    <x v="0"/>
    <n v="1"/>
    <s v="Yes"/>
    <n v="1"/>
  </r>
  <r>
    <s v="ItWorks - Canada DT"/>
    <s v="en"/>
    <d v="2024-06-03T00:00:00"/>
    <n v="118893096"/>
    <x v="10"/>
    <x v="10"/>
    <n v="5"/>
    <n v="1"/>
    <n v="5"/>
    <x v="1"/>
    <x v="0"/>
    <x v="1"/>
    <x v="0"/>
    <x v="1"/>
    <x v="1"/>
    <x v="1"/>
    <x v="0"/>
    <n v="1"/>
    <n v="0"/>
    <n v="0"/>
    <n v="1"/>
    <n v="1"/>
    <x v="0"/>
    <n v="1"/>
    <s v="Yes"/>
    <n v="1"/>
  </r>
  <r>
    <s v="ItWorks - Canada DT"/>
    <s v="en"/>
    <d v="2024-06-03T00:00:00"/>
    <n v="118925166"/>
    <x v="5"/>
    <x v="5"/>
    <n v="5"/>
    <n v="1"/>
    <n v="5"/>
    <x v="1"/>
    <x v="0"/>
    <x v="1"/>
    <x v="0"/>
    <x v="1"/>
    <x v="1"/>
    <x v="1"/>
    <x v="0"/>
    <n v="1"/>
    <n v="0"/>
    <n v="0"/>
    <n v="1"/>
    <n v="1"/>
    <x v="0"/>
    <n v="1"/>
    <s v="Yes"/>
    <n v="1"/>
  </r>
  <r>
    <s v="ItWorks - Canada FR"/>
    <s v="fr"/>
    <d v="2024-06-03T00:00:00"/>
    <n v="195026917"/>
    <x v="12"/>
    <x v="12"/>
    <n v="5"/>
    <n v="1"/>
    <n v="5"/>
    <x v="1"/>
    <x v="0"/>
    <x v="1"/>
    <x v="0"/>
    <x v="2"/>
    <x v="2"/>
    <x v="2"/>
    <x v="1"/>
    <n v="1"/>
    <n v="0"/>
    <n v="0"/>
    <n v="1"/>
    <n v="1"/>
    <x v="0"/>
    <n v="1"/>
    <s v="Yes"/>
    <n v="1"/>
  </r>
  <r>
    <s v="ItWorks - Canada LC"/>
    <s v="en"/>
    <d v="2024-06-03T00:00:00"/>
    <n v="118920256"/>
    <x v="1"/>
    <x v="1"/>
    <n v="5"/>
    <n v="1"/>
    <n v="5"/>
    <x v="1"/>
    <x v="0"/>
    <x v="1"/>
    <x v="0"/>
    <x v="0"/>
    <x v="0"/>
    <x v="1"/>
    <x v="0"/>
    <n v="1"/>
    <n v="0"/>
    <n v="0"/>
    <n v="1"/>
    <n v="1"/>
    <x v="0"/>
    <n v="1"/>
    <s v="Yes"/>
    <n v="1"/>
  </r>
  <r>
    <s v="ItWorks - DE"/>
    <s v="de"/>
    <d v="2024-06-03T00:00:00"/>
    <n v="805845165"/>
    <x v="13"/>
    <x v="13"/>
    <n v="5"/>
    <n v="1"/>
    <n v="5"/>
    <x v="1"/>
    <x v="0"/>
    <x v="1"/>
    <x v="0"/>
    <x v="2"/>
    <x v="2"/>
    <x v="3"/>
    <x v="1"/>
    <n v="1"/>
    <n v="0"/>
    <n v="0"/>
    <n v="1"/>
    <n v="1"/>
    <x v="0"/>
    <n v="1"/>
    <s v="Yes"/>
    <n v="1"/>
  </r>
  <r>
    <s v="ItWorks - FR"/>
    <s v="fr"/>
    <d v="2024-06-03T00:00:00"/>
    <n v="194942197"/>
    <x v="12"/>
    <x v="12"/>
    <n v="5"/>
    <n v="1"/>
    <n v="5"/>
    <x v="1"/>
    <x v="0"/>
    <x v="1"/>
    <x v="0"/>
    <x v="2"/>
    <x v="2"/>
    <x v="4"/>
    <x v="1"/>
    <n v="1"/>
    <n v="0"/>
    <n v="0"/>
    <n v="1"/>
    <n v="1"/>
    <x v="0"/>
    <n v="1"/>
    <s v="Yes"/>
    <n v="1"/>
  </r>
  <r>
    <s v="ItWorks - FR"/>
    <s v="fr"/>
    <d v="2024-06-01T00:00:00"/>
    <n v="194831437"/>
    <x v="14"/>
    <x v="14"/>
    <n v="5"/>
    <n v="1"/>
    <n v="5"/>
    <x v="0"/>
    <x v="0"/>
    <x v="0"/>
    <x v="0"/>
    <x v="2"/>
    <x v="2"/>
    <x v="4"/>
    <x v="1"/>
    <n v="1"/>
    <n v="0"/>
    <n v="0"/>
    <n v="1"/>
    <n v="1"/>
    <x v="0"/>
    <n v="1"/>
    <s v="Yes"/>
    <n v="1"/>
  </r>
  <r>
    <s v="ItWorks - FR"/>
    <s v="fr"/>
    <d v="2024-06-01T00:00:00"/>
    <n v="194820477"/>
    <x v="14"/>
    <x v="14"/>
    <n v="5"/>
    <n v="1"/>
    <n v="5"/>
    <x v="0"/>
    <x v="0"/>
    <x v="0"/>
    <x v="0"/>
    <x v="2"/>
    <x v="2"/>
    <x v="4"/>
    <x v="1"/>
    <n v="1"/>
    <n v="0"/>
    <n v="0"/>
    <n v="1"/>
    <n v="1"/>
    <x v="0"/>
    <n v="1"/>
    <s v="Yes"/>
    <n v="1"/>
  </r>
  <r>
    <s v="ItWorks - FR"/>
    <s v="fr"/>
    <d v="2024-06-03T00:00:00"/>
    <n v="194936857"/>
    <x v="15"/>
    <x v="15"/>
    <n v="5"/>
    <n v="1"/>
    <n v="5"/>
    <x v="1"/>
    <x v="0"/>
    <x v="1"/>
    <x v="0"/>
    <x v="2"/>
    <x v="2"/>
    <x v="4"/>
    <x v="1"/>
    <n v="1"/>
    <n v="0"/>
    <n v="0"/>
    <n v="1"/>
    <n v="1"/>
    <x v="0"/>
    <n v="1"/>
    <s v="Yes"/>
    <n v="1"/>
  </r>
  <r>
    <s v="ItWorks - FR"/>
    <s v="fr"/>
    <d v="2024-06-01T00:00:00"/>
    <n v="194836147"/>
    <x v="15"/>
    <x v="15"/>
    <n v="5"/>
    <n v="1"/>
    <n v="5"/>
    <x v="0"/>
    <x v="0"/>
    <x v="0"/>
    <x v="0"/>
    <x v="2"/>
    <x v="2"/>
    <x v="4"/>
    <x v="1"/>
    <n v="1"/>
    <n v="0"/>
    <n v="0"/>
    <n v="1"/>
    <n v="1"/>
    <x v="0"/>
    <n v="1"/>
    <s v="Yes"/>
    <n v="1"/>
  </r>
  <r>
    <s v="ItWorks - FR"/>
    <s v="fr"/>
    <d v="2024-06-03T00:00:00"/>
    <n v="195011437"/>
    <x v="15"/>
    <x v="15"/>
    <n v="5"/>
    <n v="1"/>
    <n v="5"/>
    <x v="1"/>
    <x v="0"/>
    <x v="1"/>
    <x v="0"/>
    <x v="2"/>
    <x v="2"/>
    <x v="4"/>
    <x v="1"/>
    <n v="1"/>
    <n v="0"/>
    <n v="0"/>
    <n v="1"/>
    <n v="1"/>
    <x v="0"/>
    <n v="1"/>
    <s v="Yes"/>
    <n v="1"/>
  </r>
  <r>
    <s v="ItWorks - FR"/>
    <s v="fr"/>
    <d v="2024-06-03T00:00:00"/>
    <n v="194927057"/>
    <x v="12"/>
    <x v="12"/>
    <n v="5"/>
    <n v="1"/>
    <n v="5"/>
    <x v="1"/>
    <x v="0"/>
    <x v="1"/>
    <x v="0"/>
    <x v="2"/>
    <x v="2"/>
    <x v="4"/>
    <x v="1"/>
    <n v="1"/>
    <n v="0"/>
    <n v="0"/>
    <n v="1"/>
    <n v="1"/>
    <x v="0"/>
    <n v="1"/>
    <s v="Yes"/>
    <n v="1"/>
  </r>
  <r>
    <s v="ItWorks - FR"/>
    <s v="fr"/>
    <d v="2024-06-03T00:00:00"/>
    <n v="194925327"/>
    <x v="12"/>
    <x v="12"/>
    <n v="5"/>
    <n v="1"/>
    <n v="5"/>
    <x v="1"/>
    <x v="0"/>
    <x v="1"/>
    <x v="0"/>
    <x v="2"/>
    <x v="2"/>
    <x v="4"/>
    <x v="1"/>
    <n v="1"/>
    <n v="0"/>
    <n v="0"/>
    <n v="1"/>
    <n v="1"/>
    <x v="0"/>
    <n v="1"/>
    <s v="Yes"/>
    <n v="1"/>
  </r>
  <r>
    <s v="ItWorks - FR"/>
    <s v="fr"/>
    <d v="2024-06-03T00:00:00"/>
    <n v="195002407"/>
    <x v="12"/>
    <x v="12"/>
    <n v="5"/>
    <n v="1"/>
    <n v="5"/>
    <x v="1"/>
    <x v="0"/>
    <x v="1"/>
    <x v="0"/>
    <x v="2"/>
    <x v="2"/>
    <x v="4"/>
    <x v="1"/>
    <n v="1"/>
    <n v="0"/>
    <n v="0"/>
    <n v="1"/>
    <n v="1"/>
    <x v="0"/>
    <n v="1"/>
    <s v="Yes"/>
    <n v="1"/>
  </r>
  <r>
    <s v="ItWorks - FR"/>
    <s v="fr"/>
    <d v="2024-06-03T00:00:00"/>
    <n v="194924237"/>
    <x v="12"/>
    <x v="12"/>
    <n v="5"/>
    <n v="1"/>
    <n v="5"/>
    <x v="1"/>
    <x v="0"/>
    <x v="1"/>
    <x v="0"/>
    <x v="2"/>
    <x v="2"/>
    <x v="4"/>
    <x v="1"/>
    <n v="1"/>
    <n v="0"/>
    <n v="0"/>
    <n v="1"/>
    <n v="1"/>
    <x v="0"/>
    <n v="1"/>
    <s v="Yes"/>
    <n v="1"/>
  </r>
  <r>
    <s v="ItWorks - FR"/>
    <s v="fr"/>
    <d v="2024-06-01T00:00:00"/>
    <n v="194821857"/>
    <x v="14"/>
    <x v="14"/>
    <n v="5"/>
    <n v="1"/>
    <n v="5"/>
    <x v="0"/>
    <x v="0"/>
    <x v="0"/>
    <x v="0"/>
    <x v="2"/>
    <x v="2"/>
    <x v="4"/>
    <x v="1"/>
    <n v="1"/>
    <n v="0"/>
    <n v="0"/>
    <n v="1"/>
    <n v="1"/>
    <x v="0"/>
    <n v="1"/>
    <s v="Yes"/>
    <n v="1"/>
  </r>
  <r>
    <s v="ItWorks - FR"/>
    <s v="fr"/>
    <d v="2024-06-03T00:00:00"/>
    <n v="195025897"/>
    <x v="16"/>
    <x v="16"/>
    <n v="5"/>
    <n v="1"/>
    <n v="5"/>
    <x v="1"/>
    <x v="0"/>
    <x v="1"/>
    <x v="0"/>
    <x v="2"/>
    <x v="2"/>
    <x v="4"/>
    <x v="1"/>
    <n v="1"/>
    <n v="0"/>
    <n v="0"/>
    <n v="1"/>
    <n v="1"/>
    <x v="0"/>
    <n v="1"/>
    <s v="Yes"/>
    <n v="1"/>
  </r>
  <r>
    <s v="ItWorks - FR"/>
    <s v="fr"/>
    <d v="2024-06-03T00:00:00"/>
    <n v="194986357"/>
    <x v="15"/>
    <x v="15"/>
    <n v="5"/>
    <n v="1"/>
    <n v="5"/>
    <x v="1"/>
    <x v="0"/>
    <x v="1"/>
    <x v="0"/>
    <x v="2"/>
    <x v="2"/>
    <x v="4"/>
    <x v="1"/>
    <n v="1"/>
    <n v="0"/>
    <n v="0"/>
    <n v="1"/>
    <n v="1"/>
    <x v="0"/>
    <n v="1"/>
    <s v="Yes"/>
    <n v="1"/>
  </r>
  <r>
    <s v="ItWorks - FR"/>
    <s v="fr"/>
    <d v="2024-06-03T00:00:00"/>
    <n v="194985397"/>
    <x v="12"/>
    <x v="12"/>
    <n v="5"/>
    <n v="1"/>
    <n v="5"/>
    <x v="1"/>
    <x v="0"/>
    <x v="1"/>
    <x v="0"/>
    <x v="2"/>
    <x v="2"/>
    <x v="4"/>
    <x v="1"/>
    <n v="1"/>
    <n v="0"/>
    <n v="0"/>
    <n v="1"/>
    <n v="1"/>
    <x v="0"/>
    <n v="1"/>
    <s v="Yes"/>
    <n v="1"/>
  </r>
  <r>
    <s v="ItWorks - FR"/>
    <s v="fr"/>
    <d v="2024-06-01T00:00:00"/>
    <n v="194826787"/>
    <x v="15"/>
    <x v="15"/>
    <n v="5"/>
    <n v="1"/>
    <n v="5"/>
    <x v="0"/>
    <x v="0"/>
    <x v="0"/>
    <x v="0"/>
    <x v="2"/>
    <x v="2"/>
    <x v="4"/>
    <x v="1"/>
    <n v="1"/>
    <n v="0"/>
    <n v="0"/>
    <n v="1"/>
    <n v="1"/>
    <x v="0"/>
    <n v="1"/>
    <s v="Yes"/>
    <n v="1"/>
  </r>
  <r>
    <s v="ItWorks - FR"/>
    <s v="fr"/>
    <d v="2024-06-03T00:00:00"/>
    <n v="195023817"/>
    <x v="15"/>
    <x v="15"/>
    <n v="5"/>
    <n v="1"/>
    <n v="5"/>
    <x v="1"/>
    <x v="0"/>
    <x v="1"/>
    <x v="0"/>
    <x v="2"/>
    <x v="2"/>
    <x v="4"/>
    <x v="1"/>
    <n v="1"/>
    <n v="0"/>
    <n v="0"/>
    <n v="1"/>
    <n v="1"/>
    <x v="0"/>
    <n v="1"/>
    <s v="Yes"/>
    <n v="1"/>
  </r>
  <r>
    <s v="ItWorks - FR"/>
    <s v="fr"/>
    <d v="2024-06-03T00:00:00"/>
    <n v="194978897"/>
    <x v="17"/>
    <x v="17"/>
    <n v="5"/>
    <n v="1"/>
    <n v="5"/>
    <x v="1"/>
    <x v="0"/>
    <x v="1"/>
    <x v="0"/>
    <x v="2"/>
    <x v="2"/>
    <x v="4"/>
    <x v="1"/>
    <n v="1"/>
    <n v="0"/>
    <n v="0"/>
    <n v="1"/>
    <n v="1"/>
    <x v="0"/>
    <n v="1"/>
    <s v="Yes"/>
    <n v="1"/>
  </r>
  <r>
    <s v="ItWorks - FR"/>
    <s v="fr"/>
    <d v="2024-06-03T00:00:00"/>
    <n v="195020817"/>
    <x v="15"/>
    <x v="15"/>
    <n v="5"/>
    <n v="1"/>
    <n v="5"/>
    <x v="1"/>
    <x v="0"/>
    <x v="1"/>
    <x v="0"/>
    <x v="2"/>
    <x v="2"/>
    <x v="4"/>
    <x v="1"/>
    <n v="1"/>
    <n v="0"/>
    <n v="0"/>
    <n v="1"/>
    <n v="1"/>
    <x v="0"/>
    <n v="1"/>
    <s v="Yes"/>
    <n v="1"/>
  </r>
  <r>
    <s v="ItWorks - FR"/>
    <s v="fr"/>
    <d v="2024-06-03T00:00:00"/>
    <n v="194978877"/>
    <x v="12"/>
    <x v="12"/>
    <n v="5"/>
    <n v="1"/>
    <n v="5"/>
    <x v="1"/>
    <x v="0"/>
    <x v="1"/>
    <x v="0"/>
    <x v="2"/>
    <x v="2"/>
    <x v="4"/>
    <x v="1"/>
    <n v="1"/>
    <n v="0"/>
    <n v="0"/>
    <n v="1"/>
    <n v="1"/>
    <x v="0"/>
    <n v="1"/>
    <s v="Yes"/>
    <n v="1"/>
  </r>
  <r>
    <s v="ItWorks - FR"/>
    <s v="fr"/>
    <d v="2024-06-01T00:00:00"/>
    <n v="194828737"/>
    <x v="15"/>
    <x v="15"/>
    <n v="5"/>
    <n v="1"/>
    <n v="5"/>
    <x v="0"/>
    <x v="0"/>
    <x v="0"/>
    <x v="0"/>
    <x v="2"/>
    <x v="2"/>
    <x v="4"/>
    <x v="1"/>
    <n v="1"/>
    <n v="0"/>
    <n v="0"/>
    <n v="1"/>
    <n v="1"/>
    <x v="0"/>
    <n v="1"/>
    <s v="Yes"/>
    <n v="1"/>
  </r>
  <r>
    <s v="ItWorks - FR"/>
    <s v="fr"/>
    <d v="2024-06-01T00:00:00"/>
    <n v="194829597"/>
    <x v="14"/>
    <x v="14"/>
    <n v="5"/>
    <n v="1"/>
    <n v="5"/>
    <x v="0"/>
    <x v="0"/>
    <x v="0"/>
    <x v="0"/>
    <x v="2"/>
    <x v="2"/>
    <x v="4"/>
    <x v="1"/>
    <n v="1"/>
    <n v="0"/>
    <n v="0"/>
    <n v="1"/>
    <n v="1"/>
    <x v="0"/>
    <n v="1"/>
    <s v="Yes"/>
    <n v="1"/>
  </r>
  <r>
    <s v="ItWorks - FR"/>
    <s v="fr"/>
    <d v="2024-06-03T00:00:00"/>
    <n v="195023577"/>
    <x v="16"/>
    <x v="16"/>
    <n v="5"/>
    <n v="1"/>
    <n v="5"/>
    <x v="1"/>
    <x v="0"/>
    <x v="1"/>
    <x v="0"/>
    <x v="2"/>
    <x v="2"/>
    <x v="4"/>
    <x v="1"/>
    <n v="1"/>
    <n v="0"/>
    <n v="0"/>
    <n v="1"/>
    <n v="1"/>
    <x v="0"/>
    <n v="1"/>
    <s v="Yes"/>
    <n v="1"/>
  </r>
  <r>
    <s v="ItWorks - FR"/>
    <s v="fr"/>
    <d v="2024-06-03T00:00:00"/>
    <n v="194961097"/>
    <x v="12"/>
    <x v="12"/>
    <n v="5"/>
    <n v="1"/>
    <n v="5"/>
    <x v="1"/>
    <x v="0"/>
    <x v="1"/>
    <x v="0"/>
    <x v="2"/>
    <x v="2"/>
    <x v="4"/>
    <x v="1"/>
    <n v="1"/>
    <n v="0"/>
    <n v="0"/>
    <n v="1"/>
    <n v="1"/>
    <x v="0"/>
    <n v="1"/>
    <s v="Yes"/>
    <n v="1"/>
  </r>
  <r>
    <s v="ItWorks - FR"/>
    <s v="fr"/>
    <d v="2024-06-03T00:00:00"/>
    <n v="194954197"/>
    <x v="12"/>
    <x v="12"/>
    <n v="5"/>
    <n v="1"/>
    <n v="5"/>
    <x v="1"/>
    <x v="0"/>
    <x v="1"/>
    <x v="0"/>
    <x v="2"/>
    <x v="2"/>
    <x v="4"/>
    <x v="1"/>
    <n v="1"/>
    <n v="0"/>
    <n v="0"/>
    <n v="1"/>
    <n v="1"/>
    <x v="0"/>
    <n v="1"/>
    <s v="Yes"/>
    <n v="1"/>
  </r>
  <r>
    <s v="ItWorks - FR"/>
    <s v="fr"/>
    <d v="2024-06-01T00:00:00"/>
    <n v="194830197"/>
    <x v="15"/>
    <x v="15"/>
    <n v="5"/>
    <n v="1"/>
    <n v="5"/>
    <x v="0"/>
    <x v="0"/>
    <x v="0"/>
    <x v="0"/>
    <x v="2"/>
    <x v="2"/>
    <x v="4"/>
    <x v="1"/>
    <n v="1"/>
    <n v="0"/>
    <n v="0"/>
    <n v="1"/>
    <n v="1"/>
    <x v="0"/>
    <n v="1"/>
    <s v="Yes"/>
    <n v="1"/>
  </r>
  <r>
    <s v="ItWorks - FR"/>
    <s v="fr"/>
    <d v="2024-06-03T00:00:00"/>
    <n v="195013477"/>
    <x v="12"/>
    <x v="12"/>
    <n v="5"/>
    <n v="1"/>
    <n v="5"/>
    <x v="1"/>
    <x v="0"/>
    <x v="1"/>
    <x v="0"/>
    <x v="2"/>
    <x v="2"/>
    <x v="4"/>
    <x v="1"/>
    <n v="1"/>
    <n v="0"/>
    <n v="0"/>
    <n v="1"/>
    <n v="1"/>
    <x v="0"/>
    <n v="1"/>
    <s v="Yes"/>
    <n v="1"/>
  </r>
  <r>
    <s v="ItWorks - FR"/>
    <s v="fr"/>
    <d v="2024-06-03T00:00:00"/>
    <n v="194947207"/>
    <x v="12"/>
    <x v="12"/>
    <n v="5"/>
    <n v="1"/>
    <n v="5"/>
    <x v="1"/>
    <x v="0"/>
    <x v="1"/>
    <x v="0"/>
    <x v="2"/>
    <x v="2"/>
    <x v="4"/>
    <x v="1"/>
    <n v="1"/>
    <n v="0"/>
    <n v="0"/>
    <n v="1"/>
    <n v="1"/>
    <x v="0"/>
    <n v="1"/>
    <s v="Yes"/>
    <n v="1"/>
  </r>
  <r>
    <s v="ItWorks - FR"/>
    <s v="fr"/>
    <d v="2024-06-01T00:00:00"/>
    <n v="194829897"/>
    <x v="14"/>
    <x v="14"/>
    <n v="5"/>
    <n v="1"/>
    <n v="5"/>
    <x v="0"/>
    <x v="0"/>
    <x v="0"/>
    <x v="0"/>
    <x v="2"/>
    <x v="2"/>
    <x v="4"/>
    <x v="1"/>
    <n v="1"/>
    <n v="0"/>
    <n v="0"/>
    <n v="1"/>
    <n v="1"/>
    <x v="0"/>
    <n v="1"/>
    <s v="Yes"/>
    <n v="1"/>
  </r>
  <r>
    <s v="ItWorks - FR"/>
    <s v="fr"/>
    <d v="2024-06-01T00:00:00"/>
    <n v="194821597"/>
    <x v="14"/>
    <x v="14"/>
    <n v="5"/>
    <n v="1"/>
    <n v="5"/>
    <x v="0"/>
    <x v="0"/>
    <x v="0"/>
    <x v="0"/>
    <x v="2"/>
    <x v="2"/>
    <x v="4"/>
    <x v="1"/>
    <n v="1"/>
    <n v="0"/>
    <n v="0"/>
    <n v="1"/>
    <n v="1"/>
    <x v="0"/>
    <n v="1"/>
    <s v="Yes"/>
    <n v="1"/>
  </r>
  <r>
    <s v="ItWorks - MX ES DT"/>
    <s v="es"/>
    <d v="2024-06-03T00:00:00"/>
    <n v="118901196"/>
    <x v="18"/>
    <x v="18"/>
    <n v="5"/>
    <n v="1"/>
    <n v="5"/>
    <x v="1"/>
    <x v="0"/>
    <x v="1"/>
    <x v="0"/>
    <x v="0"/>
    <x v="0"/>
    <x v="5"/>
    <x v="0"/>
    <n v="1"/>
    <n v="0"/>
    <n v="0"/>
    <n v="1"/>
    <n v="1"/>
    <x v="0"/>
    <n v="1"/>
    <s v="Yes"/>
    <n v="1"/>
  </r>
  <r>
    <s v="ItWorks - MX ES DT"/>
    <s v="es"/>
    <d v="2024-06-03T00:00:00"/>
    <n v="118915086"/>
    <x v="19"/>
    <x v="19"/>
    <n v="5"/>
    <n v="1"/>
    <n v="5"/>
    <x v="1"/>
    <x v="0"/>
    <x v="1"/>
    <x v="0"/>
    <x v="0"/>
    <x v="0"/>
    <x v="5"/>
    <x v="0"/>
    <n v="1"/>
    <n v="0"/>
    <n v="0"/>
    <n v="1"/>
    <n v="1"/>
    <x v="0"/>
    <n v="1"/>
    <s v="Yes"/>
    <n v="1"/>
  </r>
  <r>
    <s v="ItWorks - MX ES DT"/>
    <s v="es"/>
    <d v="2024-06-03T00:00:00"/>
    <n v="118907826"/>
    <x v="20"/>
    <x v="20"/>
    <n v="5"/>
    <n v="1"/>
    <n v="5"/>
    <x v="1"/>
    <x v="0"/>
    <x v="1"/>
    <x v="0"/>
    <x v="3"/>
    <x v="3"/>
    <x v="5"/>
    <x v="0"/>
    <n v="1"/>
    <n v="0"/>
    <n v="0"/>
    <n v="1"/>
    <n v="1"/>
    <x v="0"/>
    <n v="1"/>
    <s v="Yes"/>
    <n v="1"/>
  </r>
  <r>
    <s v="ItWorks - MX ES DT"/>
    <s v="es"/>
    <d v="2024-06-03T00:00:00"/>
    <n v="118919886"/>
    <x v="19"/>
    <x v="19"/>
    <n v="5"/>
    <n v="1"/>
    <n v="5"/>
    <x v="1"/>
    <x v="0"/>
    <x v="1"/>
    <x v="0"/>
    <x v="0"/>
    <x v="0"/>
    <x v="5"/>
    <x v="0"/>
    <n v="1"/>
    <n v="0"/>
    <n v="0"/>
    <n v="1"/>
    <n v="1"/>
    <x v="0"/>
    <n v="1"/>
    <s v="Yes"/>
    <n v="1"/>
  </r>
  <r>
    <s v="ItWorks - MX ES DT"/>
    <s v="es"/>
    <d v="2024-06-03T00:00:00"/>
    <n v="118918076"/>
    <x v="19"/>
    <x v="19"/>
    <n v="5"/>
    <n v="1"/>
    <n v="5"/>
    <x v="1"/>
    <x v="0"/>
    <x v="1"/>
    <x v="0"/>
    <x v="0"/>
    <x v="0"/>
    <x v="5"/>
    <x v="0"/>
    <n v="1"/>
    <n v="0"/>
    <n v="0"/>
    <n v="1"/>
    <n v="1"/>
    <x v="0"/>
    <n v="1"/>
    <s v="Yes"/>
    <n v="1"/>
  </r>
  <r>
    <s v="ItWorks - MX ES DT"/>
    <s v="es"/>
    <d v="2024-06-03T00:00:00"/>
    <n v="118908066"/>
    <x v="20"/>
    <x v="20"/>
    <n v="5"/>
    <n v="1"/>
    <n v="5"/>
    <x v="1"/>
    <x v="0"/>
    <x v="1"/>
    <x v="0"/>
    <x v="3"/>
    <x v="3"/>
    <x v="5"/>
    <x v="0"/>
    <n v="1"/>
    <n v="0"/>
    <n v="0"/>
    <n v="1"/>
    <n v="1"/>
    <x v="0"/>
    <n v="1"/>
    <s v="Yes"/>
    <n v="1"/>
  </r>
  <r>
    <s v="ItWorks - MX ES DT"/>
    <s v="es"/>
    <d v="2024-06-03T00:00:00"/>
    <n v="118917346"/>
    <x v="20"/>
    <x v="20"/>
    <n v="5"/>
    <n v="1"/>
    <n v="5"/>
    <x v="1"/>
    <x v="0"/>
    <x v="1"/>
    <x v="0"/>
    <x v="3"/>
    <x v="3"/>
    <x v="5"/>
    <x v="0"/>
    <n v="1"/>
    <n v="0"/>
    <n v="0"/>
    <n v="1"/>
    <n v="1"/>
    <x v="0"/>
    <n v="1"/>
    <s v="Yes"/>
    <n v="1"/>
  </r>
  <r>
    <s v="ItWorks - Spain ES DT"/>
    <s v="es"/>
    <d v="2024-06-03T00:00:00"/>
    <n v="118892266"/>
    <x v="19"/>
    <x v="19"/>
    <n v="5"/>
    <n v="1"/>
    <n v="5"/>
    <x v="1"/>
    <x v="0"/>
    <x v="1"/>
    <x v="0"/>
    <x v="0"/>
    <x v="0"/>
    <x v="6"/>
    <x v="0"/>
    <n v="1"/>
    <n v="0"/>
    <n v="0"/>
    <n v="1"/>
    <n v="1"/>
    <x v="0"/>
    <n v="1"/>
    <s v="Yes"/>
    <n v="1"/>
  </r>
  <r>
    <s v="ItWorks - Spain ES LC"/>
    <s v="es"/>
    <d v="2024-06-03T00:00:00"/>
    <n v="118891296"/>
    <x v="18"/>
    <x v="18"/>
    <n v="5"/>
    <n v="1"/>
    <n v="5"/>
    <x v="1"/>
    <x v="0"/>
    <x v="1"/>
    <x v="0"/>
    <x v="0"/>
    <x v="0"/>
    <x v="6"/>
    <x v="0"/>
    <n v="1"/>
    <n v="0"/>
    <n v="0"/>
    <n v="1"/>
    <n v="1"/>
    <x v="0"/>
    <n v="1"/>
    <s v="Yes"/>
    <n v="1"/>
  </r>
  <r>
    <s v="ItWorks - US ES LC"/>
    <s v="es"/>
    <d v="2024-06-03T00:00:00"/>
    <n v="1297688764"/>
    <x v="21"/>
    <x v="21"/>
    <n v="5"/>
    <n v="1"/>
    <n v="5"/>
    <x v="1"/>
    <x v="0"/>
    <x v="1"/>
    <x v="0"/>
    <x v="0"/>
    <x v="1"/>
    <x v="7"/>
    <x v="0"/>
    <n v="1"/>
    <n v="0"/>
    <n v="0"/>
    <n v="1"/>
    <n v="1"/>
    <x v="0"/>
    <n v="1"/>
    <s v="Yes"/>
    <n v="1"/>
  </r>
  <r>
    <s v="ItWorks - US ES LC"/>
    <s v="es"/>
    <d v="2024-06-03T00:00:00"/>
    <n v="1297712544"/>
    <x v="22"/>
    <x v="22"/>
    <n v="5"/>
    <n v="1"/>
    <n v="5"/>
    <x v="1"/>
    <x v="0"/>
    <x v="1"/>
    <x v="0"/>
    <x v="0"/>
    <x v="0"/>
    <x v="7"/>
    <x v="0"/>
    <n v="1"/>
    <n v="0"/>
    <n v="0"/>
    <n v="1"/>
    <n v="1"/>
    <x v="0"/>
    <n v="1"/>
    <s v="Yes"/>
    <n v="1"/>
  </r>
  <r>
    <s v="ItWorks - US ES LC"/>
    <s v="es"/>
    <d v="2024-06-03T00:00:00"/>
    <n v="1297712774"/>
    <x v="22"/>
    <x v="22"/>
    <n v="5"/>
    <n v="1"/>
    <n v="5"/>
    <x v="1"/>
    <x v="0"/>
    <x v="1"/>
    <x v="0"/>
    <x v="0"/>
    <x v="0"/>
    <x v="7"/>
    <x v="0"/>
    <n v="1"/>
    <n v="0"/>
    <n v="0"/>
    <n v="1"/>
    <n v="1"/>
    <x v="0"/>
    <n v="1"/>
    <s v="Yes"/>
    <n v="1"/>
  </r>
  <r>
    <s v="ItWorks - US ES LC"/>
    <s v="es"/>
    <d v="2024-06-03T00:00:00"/>
    <n v="1297575154"/>
    <x v="22"/>
    <x v="22"/>
    <n v="5"/>
    <n v="1"/>
    <n v="5"/>
    <x v="1"/>
    <x v="0"/>
    <x v="1"/>
    <x v="0"/>
    <x v="0"/>
    <x v="0"/>
    <x v="7"/>
    <x v="0"/>
    <n v="1"/>
    <n v="0"/>
    <n v="0"/>
    <n v="1"/>
    <n v="1"/>
    <x v="0"/>
    <n v="1"/>
    <s v="Yes"/>
    <n v="1"/>
  </r>
  <r>
    <s v="ItWorks - US ES LC"/>
    <s v="es"/>
    <d v="2024-06-03T00:00:00"/>
    <n v="1297682244"/>
    <x v="22"/>
    <x v="22"/>
    <n v="5"/>
    <n v="1"/>
    <n v="5"/>
    <x v="1"/>
    <x v="0"/>
    <x v="1"/>
    <x v="0"/>
    <x v="0"/>
    <x v="0"/>
    <x v="7"/>
    <x v="0"/>
    <n v="1"/>
    <n v="0"/>
    <n v="0"/>
    <n v="1"/>
    <n v="1"/>
    <x v="0"/>
    <n v="1"/>
    <s v="Yes"/>
    <n v="1"/>
  </r>
  <r>
    <s v="ItWorks - US ES LC"/>
    <s v="es"/>
    <d v="2024-06-03T00:00:00"/>
    <n v="1297688074"/>
    <x v="19"/>
    <x v="19"/>
    <n v="5"/>
    <n v="1"/>
    <n v="5"/>
    <x v="1"/>
    <x v="0"/>
    <x v="1"/>
    <x v="0"/>
    <x v="0"/>
    <x v="0"/>
    <x v="7"/>
    <x v="0"/>
    <n v="1"/>
    <n v="0"/>
    <n v="0"/>
    <n v="1"/>
    <n v="1"/>
    <x v="0"/>
    <n v="1"/>
    <s v="Yes"/>
    <n v="1"/>
  </r>
  <r>
    <s v="ItWorks - US ES LC"/>
    <s v="es"/>
    <d v="2024-06-03T00:00:00"/>
    <n v="1297559894"/>
    <x v="18"/>
    <x v="18"/>
    <n v="5"/>
    <n v="1"/>
    <n v="5"/>
    <x v="1"/>
    <x v="0"/>
    <x v="1"/>
    <x v="0"/>
    <x v="0"/>
    <x v="0"/>
    <x v="7"/>
    <x v="0"/>
    <n v="1"/>
    <n v="0"/>
    <n v="0"/>
    <n v="1"/>
    <n v="1"/>
    <x v="0"/>
    <n v="1"/>
    <s v="Yes"/>
    <n v="1"/>
  </r>
  <r>
    <s v="ItWorks - US ES LC"/>
    <s v="es"/>
    <d v="2024-06-03T00:00:00"/>
    <n v="1297618894"/>
    <x v="22"/>
    <x v="22"/>
    <n v="5"/>
    <n v="1"/>
    <n v="5"/>
    <x v="1"/>
    <x v="0"/>
    <x v="1"/>
    <x v="0"/>
    <x v="0"/>
    <x v="0"/>
    <x v="7"/>
    <x v="0"/>
    <n v="1"/>
    <n v="0"/>
    <n v="0"/>
    <n v="1"/>
    <n v="1"/>
    <x v="0"/>
    <n v="1"/>
    <s v="Yes"/>
    <n v="1"/>
  </r>
  <r>
    <s v="ItWorks - US ES LC"/>
    <s v="es"/>
    <d v="2024-06-03T00:00:00"/>
    <n v="1297619084"/>
    <x v="11"/>
    <x v="11"/>
    <n v="5"/>
    <n v="1"/>
    <n v="5"/>
    <x v="1"/>
    <x v="0"/>
    <x v="1"/>
    <x v="0"/>
    <x v="0"/>
    <x v="0"/>
    <x v="7"/>
    <x v="0"/>
    <n v="1"/>
    <n v="0"/>
    <n v="0"/>
    <n v="1"/>
    <n v="1"/>
    <x v="0"/>
    <n v="1"/>
    <s v="Yes"/>
    <n v="1"/>
  </r>
  <r>
    <s v="ItWorks - US ES LC"/>
    <s v="es"/>
    <d v="2024-06-03T00:00:00"/>
    <n v="1297709854"/>
    <x v="22"/>
    <x v="22"/>
    <n v="5"/>
    <n v="1"/>
    <n v="5"/>
    <x v="1"/>
    <x v="0"/>
    <x v="1"/>
    <x v="0"/>
    <x v="0"/>
    <x v="0"/>
    <x v="7"/>
    <x v="0"/>
    <n v="1"/>
    <n v="0"/>
    <n v="0"/>
    <n v="1"/>
    <n v="1"/>
    <x v="0"/>
    <n v="1"/>
    <s v="Yes"/>
    <n v="1"/>
  </r>
  <r>
    <s v="ItWorks - US ES LC"/>
    <s v="es"/>
    <d v="2024-06-03T00:00:00"/>
    <n v="1297563074"/>
    <x v="21"/>
    <x v="21"/>
    <n v="5"/>
    <n v="1"/>
    <n v="5"/>
    <x v="1"/>
    <x v="0"/>
    <x v="1"/>
    <x v="0"/>
    <x v="0"/>
    <x v="1"/>
    <x v="7"/>
    <x v="0"/>
    <n v="1"/>
    <n v="0"/>
    <n v="0"/>
    <n v="1"/>
    <n v="1"/>
    <x v="0"/>
    <n v="1"/>
    <s v="Yes"/>
    <n v="1"/>
  </r>
  <r>
    <s v="ItWorks - US ES LC"/>
    <s v="es"/>
    <d v="2024-06-03T00:00:00"/>
    <n v="1297626954"/>
    <x v="21"/>
    <x v="21"/>
    <n v="5"/>
    <n v="1"/>
    <n v="5"/>
    <x v="1"/>
    <x v="0"/>
    <x v="1"/>
    <x v="0"/>
    <x v="0"/>
    <x v="1"/>
    <x v="7"/>
    <x v="0"/>
    <n v="1"/>
    <n v="0"/>
    <n v="0"/>
    <n v="1"/>
    <n v="1"/>
    <x v="0"/>
    <n v="1"/>
    <s v="Yes"/>
    <n v="1"/>
  </r>
  <r>
    <s v="ItWorks - US ES LC"/>
    <s v="es"/>
    <d v="2024-06-03T00:00:00"/>
    <n v="1297631234"/>
    <x v="21"/>
    <x v="21"/>
    <n v="5"/>
    <n v="1"/>
    <n v="5"/>
    <x v="1"/>
    <x v="0"/>
    <x v="1"/>
    <x v="0"/>
    <x v="0"/>
    <x v="1"/>
    <x v="7"/>
    <x v="0"/>
    <n v="1"/>
    <n v="0"/>
    <n v="0"/>
    <n v="1"/>
    <n v="1"/>
    <x v="0"/>
    <n v="1"/>
    <s v="Yes"/>
    <n v="1"/>
  </r>
  <r>
    <s v="ItWorks - US ES LC"/>
    <s v="es"/>
    <d v="2024-06-03T00:00:00"/>
    <n v="1297690304"/>
    <x v="11"/>
    <x v="11"/>
    <n v="5"/>
    <n v="1"/>
    <n v="5"/>
    <x v="1"/>
    <x v="0"/>
    <x v="1"/>
    <x v="0"/>
    <x v="0"/>
    <x v="0"/>
    <x v="7"/>
    <x v="0"/>
    <n v="1"/>
    <n v="0"/>
    <n v="0"/>
    <n v="1"/>
    <n v="1"/>
    <x v="0"/>
    <n v="1"/>
    <s v="Yes"/>
    <n v="1"/>
  </r>
  <r>
    <s v="ItWorks - US ES LC"/>
    <s v="es"/>
    <d v="2024-06-03T00:00:00"/>
    <n v="1297611854"/>
    <x v="21"/>
    <x v="21"/>
    <n v="5"/>
    <n v="1"/>
    <n v="5"/>
    <x v="1"/>
    <x v="0"/>
    <x v="1"/>
    <x v="0"/>
    <x v="0"/>
    <x v="1"/>
    <x v="7"/>
    <x v="0"/>
    <n v="1"/>
    <n v="0"/>
    <n v="0"/>
    <n v="1"/>
    <n v="1"/>
    <x v="0"/>
    <n v="1"/>
    <s v="Yes"/>
    <n v="1"/>
  </r>
  <r>
    <s v="ItWorks - US ES LC"/>
    <s v="es"/>
    <d v="2024-06-03T00:00:00"/>
    <n v="1297583024"/>
    <x v="21"/>
    <x v="21"/>
    <n v="5"/>
    <n v="1"/>
    <n v="5"/>
    <x v="1"/>
    <x v="0"/>
    <x v="1"/>
    <x v="0"/>
    <x v="0"/>
    <x v="1"/>
    <x v="7"/>
    <x v="0"/>
    <n v="1"/>
    <n v="0"/>
    <n v="0"/>
    <n v="1"/>
    <n v="1"/>
    <x v="0"/>
    <n v="1"/>
    <s v="Yes"/>
    <n v="1"/>
  </r>
  <r>
    <s v="ItWorks - US ES LC"/>
    <s v="es"/>
    <d v="2024-06-03T00:00:00"/>
    <n v="1297584404"/>
    <x v="18"/>
    <x v="18"/>
    <n v="5"/>
    <n v="1"/>
    <n v="5"/>
    <x v="1"/>
    <x v="0"/>
    <x v="1"/>
    <x v="0"/>
    <x v="0"/>
    <x v="0"/>
    <x v="7"/>
    <x v="0"/>
    <n v="1"/>
    <n v="0"/>
    <n v="0"/>
    <n v="1"/>
    <n v="1"/>
    <x v="0"/>
    <n v="1"/>
    <s v="Yes"/>
    <n v="1"/>
  </r>
  <r>
    <s v="ItWorks - US ES LC"/>
    <s v="es"/>
    <d v="2024-06-03T00:00:00"/>
    <n v="1297582954"/>
    <x v="19"/>
    <x v="19"/>
    <n v="5"/>
    <n v="1"/>
    <n v="5"/>
    <x v="1"/>
    <x v="0"/>
    <x v="1"/>
    <x v="0"/>
    <x v="0"/>
    <x v="0"/>
    <x v="7"/>
    <x v="0"/>
    <n v="1"/>
    <n v="0"/>
    <n v="0"/>
    <n v="1"/>
    <n v="1"/>
    <x v="0"/>
    <n v="1"/>
    <s v="Yes"/>
    <n v="1"/>
  </r>
  <r>
    <s v="ItWorks - US ES LC"/>
    <s v="es"/>
    <d v="2024-06-03T00:00:00"/>
    <n v="1297642714"/>
    <x v="22"/>
    <x v="22"/>
    <n v="5"/>
    <n v="1"/>
    <n v="5"/>
    <x v="1"/>
    <x v="0"/>
    <x v="1"/>
    <x v="0"/>
    <x v="0"/>
    <x v="0"/>
    <x v="7"/>
    <x v="0"/>
    <n v="1"/>
    <n v="0"/>
    <n v="0"/>
    <n v="1"/>
    <n v="1"/>
    <x v="0"/>
    <n v="1"/>
    <s v="Yes"/>
    <n v="1"/>
  </r>
  <r>
    <s v="ItWorks - US ES LC"/>
    <s v="es"/>
    <d v="2024-06-03T00:00:00"/>
    <n v="1297650824"/>
    <x v="11"/>
    <x v="11"/>
    <n v="5"/>
    <n v="1"/>
    <n v="5"/>
    <x v="1"/>
    <x v="0"/>
    <x v="1"/>
    <x v="0"/>
    <x v="0"/>
    <x v="0"/>
    <x v="7"/>
    <x v="0"/>
    <n v="1"/>
    <n v="0"/>
    <n v="0"/>
    <n v="1"/>
    <n v="1"/>
    <x v="0"/>
    <n v="1"/>
    <s v="Yes"/>
    <n v="1"/>
  </r>
  <r>
    <s v="ItWorks - US ES LC"/>
    <s v="es"/>
    <d v="2024-06-03T00:00:00"/>
    <n v="1297656334"/>
    <x v="19"/>
    <x v="19"/>
    <n v="5"/>
    <n v="1"/>
    <n v="5"/>
    <x v="1"/>
    <x v="0"/>
    <x v="1"/>
    <x v="0"/>
    <x v="0"/>
    <x v="0"/>
    <x v="7"/>
    <x v="0"/>
    <n v="1"/>
    <n v="0"/>
    <n v="0"/>
    <n v="1"/>
    <n v="1"/>
    <x v="0"/>
    <n v="1"/>
    <s v="Yes"/>
    <n v="1"/>
  </r>
  <r>
    <s v="ItWorks - US ES LC"/>
    <s v="es"/>
    <d v="2024-06-03T00:00:00"/>
    <n v="1297661144"/>
    <x v="22"/>
    <x v="22"/>
    <n v="5"/>
    <n v="1"/>
    <n v="5"/>
    <x v="1"/>
    <x v="0"/>
    <x v="1"/>
    <x v="0"/>
    <x v="0"/>
    <x v="0"/>
    <x v="7"/>
    <x v="0"/>
    <n v="1"/>
    <n v="0"/>
    <n v="0"/>
    <n v="1"/>
    <n v="1"/>
    <x v="0"/>
    <n v="1"/>
    <s v="Yes"/>
    <n v="1"/>
  </r>
  <r>
    <s v="ItWorks - US ES LC"/>
    <s v="es"/>
    <d v="2024-06-03T00:00:00"/>
    <n v="1297662384"/>
    <x v="19"/>
    <x v="19"/>
    <n v="5"/>
    <n v="1"/>
    <n v="5"/>
    <x v="1"/>
    <x v="0"/>
    <x v="1"/>
    <x v="0"/>
    <x v="0"/>
    <x v="0"/>
    <x v="7"/>
    <x v="0"/>
    <n v="1"/>
    <n v="0"/>
    <n v="0"/>
    <n v="1"/>
    <n v="1"/>
    <x v="0"/>
    <n v="1"/>
    <s v="Yes"/>
    <n v="1"/>
  </r>
  <r>
    <s v="ItWorks - US ES LC"/>
    <s v="es"/>
    <d v="2024-06-03T00:00:00"/>
    <n v="1297666734"/>
    <x v="11"/>
    <x v="11"/>
    <n v="5"/>
    <n v="1"/>
    <n v="5"/>
    <x v="1"/>
    <x v="0"/>
    <x v="1"/>
    <x v="0"/>
    <x v="0"/>
    <x v="0"/>
    <x v="7"/>
    <x v="0"/>
    <n v="1"/>
    <n v="0"/>
    <n v="0"/>
    <n v="1"/>
    <n v="1"/>
    <x v="0"/>
    <n v="1"/>
    <s v="Yes"/>
    <n v="1"/>
  </r>
  <r>
    <s v="ItWorks - US ES LC"/>
    <s v="es"/>
    <d v="2024-06-03T00:00:00"/>
    <n v="1297672424"/>
    <x v="21"/>
    <x v="21"/>
    <n v="5"/>
    <n v="1"/>
    <n v="5"/>
    <x v="1"/>
    <x v="0"/>
    <x v="1"/>
    <x v="0"/>
    <x v="0"/>
    <x v="1"/>
    <x v="7"/>
    <x v="0"/>
    <n v="1"/>
    <n v="0"/>
    <n v="0"/>
    <n v="1"/>
    <n v="1"/>
    <x v="0"/>
    <n v="1"/>
    <s v="Yes"/>
    <n v="1"/>
  </r>
  <r>
    <s v="ItWorks - US ES LC"/>
    <s v="es"/>
    <d v="2024-06-03T00:00:00"/>
    <n v="1297677244"/>
    <x v="21"/>
    <x v="21"/>
    <n v="5"/>
    <n v="1"/>
    <n v="5"/>
    <x v="1"/>
    <x v="0"/>
    <x v="1"/>
    <x v="0"/>
    <x v="0"/>
    <x v="1"/>
    <x v="7"/>
    <x v="0"/>
    <n v="1"/>
    <n v="0"/>
    <n v="0"/>
    <n v="1"/>
    <n v="1"/>
    <x v="0"/>
    <n v="1"/>
    <s v="Yes"/>
    <n v="1"/>
  </r>
  <r>
    <s v="ItWorks - US EN LC Autoship"/>
    <s v="en"/>
    <d v="2024-06-01T00:00:00"/>
    <n v="1297255724"/>
    <x v="0"/>
    <x v="0"/>
    <n v="5"/>
    <n v="1"/>
    <n v="5"/>
    <x v="0"/>
    <x v="0"/>
    <x v="0"/>
    <x v="0"/>
    <x v="0"/>
    <x v="0"/>
    <x v="0"/>
    <x v="0"/>
    <n v="1"/>
    <n v="0"/>
    <n v="0"/>
    <n v="1"/>
    <n v="1"/>
    <x v="0"/>
    <n v="1"/>
    <s v="Yes"/>
    <n v="1"/>
  </r>
  <r>
    <s v="ItWorks - US EN LC Autoship"/>
    <s v="en"/>
    <d v="2024-06-03T00:00:00"/>
    <n v="1297637014"/>
    <x v="7"/>
    <x v="7"/>
    <n v="5"/>
    <n v="1"/>
    <n v="5"/>
    <x v="1"/>
    <x v="0"/>
    <x v="1"/>
    <x v="0"/>
    <x v="1"/>
    <x v="1"/>
    <x v="0"/>
    <x v="0"/>
    <n v="1"/>
    <n v="0"/>
    <n v="0"/>
    <n v="1"/>
    <n v="1"/>
    <x v="0"/>
    <n v="1"/>
    <s v="Yes"/>
    <n v="1"/>
  </r>
  <r>
    <s v="ItWorks - US EN LC Autoship"/>
    <s v="en"/>
    <d v="2024-06-03T00:00:00"/>
    <n v="1297636504"/>
    <x v="6"/>
    <x v="6"/>
    <n v="5"/>
    <n v="1"/>
    <n v="5"/>
    <x v="1"/>
    <x v="0"/>
    <x v="1"/>
    <x v="0"/>
    <x v="1"/>
    <x v="1"/>
    <x v="0"/>
    <x v="0"/>
    <n v="1"/>
    <n v="0"/>
    <n v="0"/>
    <n v="1"/>
    <n v="1"/>
    <x v="0"/>
    <n v="1"/>
    <s v="Yes"/>
    <n v="1"/>
  </r>
  <r>
    <s v="ItWorks - US EN LC Autoship"/>
    <s v="en"/>
    <d v="2024-06-03T00:00:00"/>
    <n v="1297670494"/>
    <x v="4"/>
    <x v="4"/>
    <n v="5"/>
    <n v="1"/>
    <n v="5"/>
    <x v="1"/>
    <x v="0"/>
    <x v="1"/>
    <x v="0"/>
    <x v="1"/>
    <x v="1"/>
    <x v="0"/>
    <x v="0"/>
    <n v="1"/>
    <n v="0"/>
    <n v="0"/>
    <n v="1"/>
    <n v="1"/>
    <x v="0"/>
    <n v="1"/>
    <s v="Yes"/>
    <n v="1"/>
  </r>
  <r>
    <s v="ItWorks - US EN LC Autoship"/>
    <s v="en"/>
    <d v="2024-06-03T00:00:00"/>
    <n v="1297715014"/>
    <x v="7"/>
    <x v="7"/>
    <n v="5"/>
    <n v="1"/>
    <n v="5"/>
    <x v="1"/>
    <x v="0"/>
    <x v="1"/>
    <x v="0"/>
    <x v="1"/>
    <x v="1"/>
    <x v="0"/>
    <x v="0"/>
    <n v="1"/>
    <n v="0"/>
    <n v="0"/>
    <n v="1"/>
    <n v="1"/>
    <x v="0"/>
    <n v="1"/>
    <s v="Yes"/>
    <n v="1"/>
  </r>
  <r>
    <s v="ItWorks - US EN LC Autoship"/>
    <s v="en"/>
    <d v="2024-06-03T00:00:00"/>
    <n v="1297668994"/>
    <x v="9"/>
    <x v="9"/>
    <n v="5"/>
    <n v="1"/>
    <n v="5"/>
    <x v="1"/>
    <x v="0"/>
    <x v="1"/>
    <x v="0"/>
    <x v="0"/>
    <x v="0"/>
    <x v="0"/>
    <x v="0"/>
    <n v="1"/>
    <n v="0"/>
    <n v="0"/>
    <n v="1"/>
    <n v="1"/>
    <x v="0"/>
    <n v="1"/>
    <s v="Yes"/>
    <n v="1"/>
  </r>
  <r>
    <s v="ItWorks - US EN LC Autoship"/>
    <s v="en"/>
    <d v="2024-06-02T00:00:00"/>
    <n v="1297355134"/>
    <x v="9"/>
    <x v="9"/>
    <n v="5"/>
    <n v="1"/>
    <n v="5"/>
    <x v="2"/>
    <x v="0"/>
    <x v="0"/>
    <x v="0"/>
    <x v="0"/>
    <x v="0"/>
    <x v="0"/>
    <x v="0"/>
    <n v="1"/>
    <n v="0"/>
    <n v="0"/>
    <n v="1"/>
    <n v="1"/>
    <x v="0"/>
    <n v="1"/>
    <s v="Yes"/>
    <n v="1"/>
  </r>
  <r>
    <s v="ItWorks - US EN LC Autoship"/>
    <s v="en"/>
    <d v="2024-06-03T00:00:00"/>
    <n v="1297523574"/>
    <x v="8"/>
    <x v="8"/>
    <n v="5"/>
    <n v="1"/>
    <n v="5"/>
    <x v="1"/>
    <x v="0"/>
    <x v="1"/>
    <x v="0"/>
    <x v="1"/>
    <x v="1"/>
    <x v="0"/>
    <x v="0"/>
    <n v="1"/>
    <n v="0"/>
    <n v="0"/>
    <n v="1"/>
    <n v="1"/>
    <x v="0"/>
    <n v="1"/>
    <s v="Yes"/>
    <n v="1"/>
  </r>
  <r>
    <s v="ItWorks - US EN LC Autoship"/>
    <s v="en"/>
    <d v="2024-06-01T00:00:00"/>
    <n v="1297251814"/>
    <x v="8"/>
    <x v="8"/>
    <n v="5"/>
    <n v="1"/>
    <n v="5"/>
    <x v="0"/>
    <x v="0"/>
    <x v="0"/>
    <x v="0"/>
    <x v="1"/>
    <x v="1"/>
    <x v="0"/>
    <x v="0"/>
    <n v="1"/>
    <n v="0"/>
    <n v="0"/>
    <n v="1"/>
    <n v="1"/>
    <x v="0"/>
    <n v="1"/>
    <s v="Yes"/>
    <n v="1"/>
  </r>
  <r>
    <s v="ItWorks - US EN LC Autoship"/>
    <s v="en"/>
    <d v="2024-06-03T00:00:00"/>
    <n v="1297584914"/>
    <x v="1"/>
    <x v="1"/>
    <n v="5"/>
    <n v="1"/>
    <n v="5"/>
    <x v="1"/>
    <x v="0"/>
    <x v="1"/>
    <x v="0"/>
    <x v="0"/>
    <x v="0"/>
    <x v="0"/>
    <x v="0"/>
    <n v="1"/>
    <n v="0"/>
    <n v="0"/>
    <n v="1"/>
    <n v="1"/>
    <x v="0"/>
    <n v="1"/>
    <s v="Yes"/>
    <n v="1"/>
  </r>
  <r>
    <s v="ItWorks - US EN LC Autoship"/>
    <s v="en"/>
    <d v="2024-06-03T00:00:00"/>
    <n v="1297718124"/>
    <x v="23"/>
    <x v="23"/>
    <n v="5"/>
    <n v="1"/>
    <n v="5"/>
    <x v="1"/>
    <x v="0"/>
    <x v="1"/>
    <x v="0"/>
    <x v="1"/>
    <x v="1"/>
    <x v="0"/>
    <x v="0"/>
    <n v="1"/>
    <n v="0"/>
    <n v="0"/>
    <n v="1"/>
    <n v="1"/>
    <x v="0"/>
    <n v="1"/>
    <s v="Yes"/>
    <n v="1"/>
  </r>
  <r>
    <s v="ItWorks - US EN LC Autoship"/>
    <s v="en"/>
    <d v="2024-06-01T00:00:00"/>
    <n v="1297279994"/>
    <x v="6"/>
    <x v="6"/>
    <n v="5"/>
    <n v="1"/>
    <n v="5"/>
    <x v="0"/>
    <x v="0"/>
    <x v="0"/>
    <x v="0"/>
    <x v="1"/>
    <x v="1"/>
    <x v="0"/>
    <x v="0"/>
    <n v="1"/>
    <n v="0"/>
    <n v="0"/>
    <n v="1"/>
    <n v="1"/>
    <x v="0"/>
    <n v="1"/>
    <s v="Yes"/>
    <n v="1"/>
  </r>
  <r>
    <s v="ItWorks - US EN LC Autoship"/>
    <s v="en"/>
    <d v="2024-06-01T00:00:00"/>
    <n v="1297248324"/>
    <x v="6"/>
    <x v="6"/>
    <n v="5"/>
    <n v="1"/>
    <n v="5"/>
    <x v="0"/>
    <x v="0"/>
    <x v="0"/>
    <x v="0"/>
    <x v="1"/>
    <x v="1"/>
    <x v="0"/>
    <x v="0"/>
    <n v="1"/>
    <n v="0"/>
    <n v="0"/>
    <n v="1"/>
    <n v="1"/>
    <x v="0"/>
    <n v="1"/>
    <s v="Yes"/>
    <n v="1"/>
  </r>
  <r>
    <s v="ItWorks - US EN LC Autoship"/>
    <s v="en"/>
    <d v="2024-06-01T00:00:00"/>
    <n v="1297244224"/>
    <x v="6"/>
    <x v="6"/>
    <n v="5"/>
    <n v="1"/>
    <n v="5"/>
    <x v="0"/>
    <x v="0"/>
    <x v="0"/>
    <x v="0"/>
    <x v="1"/>
    <x v="1"/>
    <x v="0"/>
    <x v="0"/>
    <n v="1"/>
    <n v="0"/>
    <n v="0"/>
    <n v="1"/>
    <n v="1"/>
    <x v="0"/>
    <n v="1"/>
    <s v="Yes"/>
    <n v="1"/>
  </r>
  <r>
    <s v="ItWorks - US EN LC Autoship"/>
    <s v="en"/>
    <d v="2024-06-03T00:00:00"/>
    <n v="1297523564"/>
    <x v="9"/>
    <x v="9"/>
    <n v="5"/>
    <n v="1"/>
    <n v="5"/>
    <x v="1"/>
    <x v="0"/>
    <x v="1"/>
    <x v="0"/>
    <x v="0"/>
    <x v="0"/>
    <x v="0"/>
    <x v="0"/>
    <n v="1"/>
    <n v="0"/>
    <n v="0"/>
    <n v="1"/>
    <n v="1"/>
    <x v="0"/>
    <n v="1"/>
    <s v="Yes"/>
    <n v="1"/>
  </r>
  <r>
    <s v="ItWorks - US EN LC Autoship"/>
    <s v="en"/>
    <d v="2024-06-03T00:00:00"/>
    <n v="1297642244"/>
    <x v="5"/>
    <x v="5"/>
    <n v="5"/>
    <n v="1"/>
    <n v="5"/>
    <x v="1"/>
    <x v="0"/>
    <x v="1"/>
    <x v="0"/>
    <x v="1"/>
    <x v="1"/>
    <x v="0"/>
    <x v="0"/>
    <n v="1"/>
    <n v="0"/>
    <n v="0"/>
    <n v="1"/>
    <n v="1"/>
    <x v="0"/>
    <n v="1"/>
    <s v="Yes"/>
    <n v="1"/>
  </r>
  <r>
    <s v="ItWorks - US EN LC Autoship"/>
    <s v="en"/>
    <d v="2024-06-01T00:00:00"/>
    <n v="1297244304"/>
    <x v="2"/>
    <x v="2"/>
    <n v="5"/>
    <n v="1"/>
    <n v="5"/>
    <x v="0"/>
    <x v="0"/>
    <x v="0"/>
    <x v="0"/>
    <x v="1"/>
    <x v="1"/>
    <x v="0"/>
    <x v="0"/>
    <n v="1"/>
    <n v="0"/>
    <n v="0"/>
    <n v="1"/>
    <n v="1"/>
    <x v="0"/>
    <n v="1"/>
    <s v="Yes"/>
    <n v="1"/>
  </r>
  <r>
    <s v="ItWorks - US EN LC Autoship"/>
    <s v="en"/>
    <d v="2024-06-03T00:00:00"/>
    <n v="1297640584"/>
    <x v="23"/>
    <x v="23"/>
    <n v="5"/>
    <n v="1"/>
    <n v="5"/>
    <x v="1"/>
    <x v="0"/>
    <x v="1"/>
    <x v="0"/>
    <x v="1"/>
    <x v="1"/>
    <x v="0"/>
    <x v="0"/>
    <n v="1"/>
    <n v="0"/>
    <n v="0"/>
    <n v="1"/>
    <n v="1"/>
    <x v="0"/>
    <n v="1"/>
    <s v="Yes"/>
    <n v="1"/>
  </r>
  <r>
    <s v="ItWorks - US EN LC Autoship"/>
    <s v="en"/>
    <d v="2024-06-03T00:00:00"/>
    <n v="1297609354"/>
    <x v="4"/>
    <x v="4"/>
    <n v="5"/>
    <n v="1"/>
    <n v="5"/>
    <x v="1"/>
    <x v="0"/>
    <x v="1"/>
    <x v="0"/>
    <x v="1"/>
    <x v="1"/>
    <x v="0"/>
    <x v="0"/>
    <n v="1"/>
    <n v="0"/>
    <n v="0"/>
    <n v="1"/>
    <n v="1"/>
    <x v="0"/>
    <n v="1"/>
    <s v="Yes"/>
    <n v="1"/>
  </r>
  <r>
    <s v="ItWorks - US EN LC Autoship"/>
    <s v="en"/>
    <d v="2024-06-03T00:00:00"/>
    <n v="1297569114"/>
    <x v="10"/>
    <x v="10"/>
    <n v="5"/>
    <n v="1"/>
    <n v="5"/>
    <x v="1"/>
    <x v="0"/>
    <x v="1"/>
    <x v="0"/>
    <x v="1"/>
    <x v="1"/>
    <x v="0"/>
    <x v="0"/>
    <n v="1"/>
    <n v="0"/>
    <n v="0"/>
    <n v="1"/>
    <n v="1"/>
    <x v="0"/>
    <n v="1"/>
    <s v="Yes"/>
    <n v="1"/>
  </r>
  <r>
    <s v="ItWorks - US EN LC Autoship"/>
    <s v="en"/>
    <d v="2024-06-01T00:00:00"/>
    <n v="1297286254"/>
    <x v="2"/>
    <x v="2"/>
    <n v="5"/>
    <n v="1"/>
    <n v="5"/>
    <x v="0"/>
    <x v="0"/>
    <x v="0"/>
    <x v="0"/>
    <x v="1"/>
    <x v="1"/>
    <x v="0"/>
    <x v="0"/>
    <n v="1"/>
    <n v="0"/>
    <n v="0"/>
    <n v="1"/>
    <n v="1"/>
    <x v="0"/>
    <n v="1"/>
    <s v="Yes"/>
    <n v="1"/>
  </r>
  <r>
    <s v="ItWorks - US EN LC Autoship"/>
    <s v="en"/>
    <d v="2024-06-01T00:00:00"/>
    <n v="1297277114"/>
    <x v="0"/>
    <x v="0"/>
    <n v="5"/>
    <n v="1"/>
    <n v="5"/>
    <x v="0"/>
    <x v="0"/>
    <x v="0"/>
    <x v="0"/>
    <x v="0"/>
    <x v="0"/>
    <x v="0"/>
    <x v="0"/>
    <n v="1"/>
    <n v="0"/>
    <n v="0"/>
    <n v="1"/>
    <n v="1"/>
    <x v="0"/>
    <n v="1"/>
    <s v="Yes"/>
    <n v="1"/>
  </r>
  <r>
    <s v="ItWorks - US EN LC Autoship"/>
    <s v="en"/>
    <d v="2024-06-03T00:00:00"/>
    <n v="1297569124"/>
    <x v="6"/>
    <x v="6"/>
    <n v="5"/>
    <n v="1"/>
    <n v="5"/>
    <x v="1"/>
    <x v="0"/>
    <x v="1"/>
    <x v="0"/>
    <x v="1"/>
    <x v="1"/>
    <x v="0"/>
    <x v="0"/>
    <n v="1"/>
    <n v="0"/>
    <n v="0"/>
    <n v="1"/>
    <n v="1"/>
    <x v="0"/>
    <n v="1"/>
    <s v="Yes"/>
    <n v="1"/>
  </r>
  <r>
    <s v="ItWorks - US EN LC Autoship"/>
    <s v="en"/>
    <d v="2024-06-02T00:00:00"/>
    <n v="1297388864"/>
    <x v="9"/>
    <x v="9"/>
    <n v="5"/>
    <n v="1"/>
    <n v="5"/>
    <x v="2"/>
    <x v="0"/>
    <x v="0"/>
    <x v="0"/>
    <x v="0"/>
    <x v="0"/>
    <x v="0"/>
    <x v="0"/>
    <n v="1"/>
    <n v="0"/>
    <n v="0"/>
    <n v="1"/>
    <n v="1"/>
    <x v="0"/>
    <n v="1"/>
    <s v="Yes"/>
    <n v="1"/>
  </r>
  <r>
    <s v="ItWorks - US EN LC Autoship"/>
    <s v="en"/>
    <d v="2024-06-01T00:00:00"/>
    <n v="1297230854"/>
    <x v="2"/>
    <x v="2"/>
    <n v="5"/>
    <n v="1"/>
    <n v="5"/>
    <x v="0"/>
    <x v="0"/>
    <x v="0"/>
    <x v="0"/>
    <x v="1"/>
    <x v="1"/>
    <x v="0"/>
    <x v="0"/>
    <n v="1"/>
    <n v="0"/>
    <n v="0"/>
    <n v="1"/>
    <n v="1"/>
    <x v="0"/>
    <n v="1"/>
    <s v="Yes"/>
    <n v="1"/>
  </r>
  <r>
    <s v="ItWorks - US EN LC Autoship"/>
    <s v="en"/>
    <d v="2024-06-02T00:00:00"/>
    <n v="1297374094"/>
    <x v="8"/>
    <x v="8"/>
    <n v="5"/>
    <n v="1"/>
    <n v="5"/>
    <x v="2"/>
    <x v="0"/>
    <x v="0"/>
    <x v="0"/>
    <x v="1"/>
    <x v="1"/>
    <x v="0"/>
    <x v="0"/>
    <n v="1"/>
    <n v="0"/>
    <n v="0"/>
    <n v="1"/>
    <n v="1"/>
    <x v="0"/>
    <n v="1"/>
    <s v="Yes"/>
    <n v="1"/>
  </r>
  <r>
    <s v="ItWorks - US EN LC Autoship"/>
    <s v="en"/>
    <d v="2024-06-01T00:00:00"/>
    <n v="1297226634"/>
    <x v="8"/>
    <x v="8"/>
    <n v="5"/>
    <n v="1"/>
    <n v="5"/>
    <x v="0"/>
    <x v="0"/>
    <x v="0"/>
    <x v="0"/>
    <x v="1"/>
    <x v="1"/>
    <x v="0"/>
    <x v="0"/>
    <n v="1"/>
    <n v="0"/>
    <n v="0"/>
    <n v="1"/>
    <n v="1"/>
    <x v="0"/>
    <n v="1"/>
    <s v="Yes"/>
    <n v="1"/>
  </r>
  <r>
    <s v="ItWorks - US EN LC Autoship"/>
    <s v="en"/>
    <d v="2024-06-02T00:00:00"/>
    <n v="1297401384"/>
    <x v="6"/>
    <x v="6"/>
    <n v="5"/>
    <n v="1"/>
    <n v="5"/>
    <x v="2"/>
    <x v="0"/>
    <x v="0"/>
    <x v="0"/>
    <x v="1"/>
    <x v="1"/>
    <x v="0"/>
    <x v="0"/>
    <n v="1"/>
    <n v="0"/>
    <n v="0"/>
    <n v="1"/>
    <n v="1"/>
    <x v="0"/>
    <n v="1"/>
    <s v="Yes"/>
    <n v="1"/>
  </r>
  <r>
    <s v="ItWorks - US EN LC Autoship"/>
    <s v="en"/>
    <d v="2024-06-01T00:00:00"/>
    <n v="1297285314"/>
    <x v="0"/>
    <x v="0"/>
    <n v="5"/>
    <n v="1"/>
    <n v="5"/>
    <x v="0"/>
    <x v="0"/>
    <x v="0"/>
    <x v="0"/>
    <x v="0"/>
    <x v="0"/>
    <x v="0"/>
    <x v="0"/>
    <n v="1"/>
    <n v="0"/>
    <n v="0"/>
    <n v="1"/>
    <n v="1"/>
    <x v="0"/>
    <n v="1"/>
    <s v="Yes"/>
    <n v="1"/>
  </r>
  <r>
    <s v="ItWorks - US EN LC Autoship"/>
    <s v="en"/>
    <d v="2024-06-03T00:00:00"/>
    <n v="1297627974"/>
    <x v="4"/>
    <x v="4"/>
    <n v="5"/>
    <n v="1"/>
    <n v="5"/>
    <x v="1"/>
    <x v="0"/>
    <x v="1"/>
    <x v="0"/>
    <x v="1"/>
    <x v="1"/>
    <x v="0"/>
    <x v="0"/>
    <n v="1"/>
    <n v="0"/>
    <n v="0"/>
    <n v="1"/>
    <n v="1"/>
    <x v="0"/>
    <n v="1"/>
    <s v="Yes"/>
    <n v="1"/>
  </r>
  <r>
    <s v="ItWorks - US EN LC Autoship"/>
    <s v="en"/>
    <d v="2024-06-03T00:00:00"/>
    <n v="1297628964"/>
    <x v="2"/>
    <x v="2"/>
    <n v="5"/>
    <n v="1"/>
    <n v="5"/>
    <x v="1"/>
    <x v="0"/>
    <x v="1"/>
    <x v="0"/>
    <x v="1"/>
    <x v="1"/>
    <x v="0"/>
    <x v="0"/>
    <n v="1"/>
    <n v="0"/>
    <n v="0"/>
    <n v="1"/>
    <n v="1"/>
    <x v="0"/>
    <n v="1"/>
    <s v="Yes"/>
    <n v="1"/>
  </r>
  <r>
    <s v="ItWorks - US EN LC Autoship"/>
    <s v="en"/>
    <d v="2024-06-03T00:00:00"/>
    <n v="1297631484"/>
    <x v="6"/>
    <x v="6"/>
    <n v="5"/>
    <n v="1"/>
    <n v="5"/>
    <x v="1"/>
    <x v="0"/>
    <x v="1"/>
    <x v="0"/>
    <x v="1"/>
    <x v="1"/>
    <x v="0"/>
    <x v="0"/>
    <n v="1"/>
    <n v="0"/>
    <n v="0"/>
    <n v="1"/>
    <n v="1"/>
    <x v="0"/>
    <n v="1"/>
    <s v="Yes"/>
    <n v="1"/>
  </r>
  <r>
    <s v="ItWorks - US EN LC Autoship"/>
    <s v="en"/>
    <d v="2024-06-03T00:00:00"/>
    <n v="1297632954"/>
    <x v="2"/>
    <x v="2"/>
    <n v="5"/>
    <n v="1"/>
    <n v="5"/>
    <x v="1"/>
    <x v="0"/>
    <x v="1"/>
    <x v="0"/>
    <x v="1"/>
    <x v="1"/>
    <x v="0"/>
    <x v="0"/>
    <n v="1"/>
    <n v="0"/>
    <n v="0"/>
    <n v="1"/>
    <n v="1"/>
    <x v="0"/>
    <n v="1"/>
    <s v="Yes"/>
    <n v="1"/>
  </r>
  <r>
    <s v="ItWorks - US EN LC Autoship"/>
    <s v="en"/>
    <d v="2024-06-02T00:00:00"/>
    <n v="1297393364"/>
    <x v="0"/>
    <x v="0"/>
    <n v="5"/>
    <n v="1"/>
    <n v="5"/>
    <x v="2"/>
    <x v="0"/>
    <x v="0"/>
    <x v="0"/>
    <x v="0"/>
    <x v="0"/>
    <x v="0"/>
    <x v="0"/>
    <n v="1"/>
    <n v="0"/>
    <n v="0"/>
    <n v="1"/>
    <n v="1"/>
    <x v="0"/>
    <n v="1"/>
    <s v="Yes"/>
    <n v="1"/>
  </r>
  <r>
    <s v="ItWorks - US EN LC Autoship"/>
    <s v="en"/>
    <d v="2024-06-01T00:00:00"/>
    <n v="1297283434"/>
    <x v="2"/>
    <x v="2"/>
    <n v="5"/>
    <n v="1"/>
    <n v="5"/>
    <x v="0"/>
    <x v="0"/>
    <x v="0"/>
    <x v="0"/>
    <x v="1"/>
    <x v="1"/>
    <x v="0"/>
    <x v="0"/>
    <n v="1"/>
    <n v="0"/>
    <n v="0"/>
    <n v="1"/>
    <n v="1"/>
    <x v="0"/>
    <n v="1"/>
    <s v="Yes"/>
    <n v="1"/>
  </r>
  <r>
    <s v="ItWorks - US EN LC Autoship"/>
    <s v="en"/>
    <d v="2024-06-03T00:00:00"/>
    <n v="1297633624"/>
    <x v="5"/>
    <x v="5"/>
    <n v="5"/>
    <n v="1"/>
    <n v="5"/>
    <x v="1"/>
    <x v="0"/>
    <x v="1"/>
    <x v="0"/>
    <x v="1"/>
    <x v="1"/>
    <x v="0"/>
    <x v="0"/>
    <n v="1"/>
    <n v="0"/>
    <n v="0"/>
    <n v="1"/>
    <n v="1"/>
    <x v="0"/>
    <n v="1"/>
    <s v="Yes"/>
    <n v="1"/>
  </r>
  <r>
    <s v="ItWorks - US EN LC Autoship"/>
    <s v="en"/>
    <d v="2024-06-02T00:00:00"/>
    <n v="1297395674"/>
    <x v="8"/>
    <x v="8"/>
    <n v="5"/>
    <n v="1"/>
    <n v="5"/>
    <x v="2"/>
    <x v="0"/>
    <x v="0"/>
    <x v="0"/>
    <x v="1"/>
    <x v="1"/>
    <x v="0"/>
    <x v="0"/>
    <n v="1"/>
    <n v="0"/>
    <n v="0"/>
    <n v="1"/>
    <n v="1"/>
    <x v="0"/>
    <n v="1"/>
    <s v="Yes"/>
    <n v="1"/>
  </r>
  <r>
    <s v="ItWorks - US EN LC Autoship"/>
    <s v="en"/>
    <d v="2024-06-03T00:00:00"/>
    <n v="1297633114"/>
    <x v="23"/>
    <x v="23"/>
    <n v="5"/>
    <n v="1"/>
    <n v="5"/>
    <x v="1"/>
    <x v="0"/>
    <x v="1"/>
    <x v="0"/>
    <x v="1"/>
    <x v="1"/>
    <x v="0"/>
    <x v="0"/>
    <n v="1"/>
    <n v="0"/>
    <n v="0"/>
    <n v="1"/>
    <n v="1"/>
    <x v="0"/>
    <n v="1"/>
    <s v="Yes"/>
    <n v="1"/>
  </r>
  <r>
    <s v="ItWorks - Canada FR"/>
    <s v="fr"/>
    <d v="2024-06-04T00:00:00"/>
    <n v="195157257"/>
    <x v="16"/>
    <x v="16"/>
    <n v="5"/>
    <n v="1"/>
    <n v="5"/>
    <x v="3"/>
    <x v="0"/>
    <x v="1"/>
    <x v="0"/>
    <x v="2"/>
    <x v="2"/>
    <x v="2"/>
    <x v="1"/>
    <n v="1"/>
    <n v="0"/>
    <n v="0"/>
    <n v="1"/>
    <n v="1"/>
    <x v="0"/>
    <n v="1"/>
    <s v="Yes"/>
    <n v="1"/>
  </r>
  <r>
    <s v="ItWorks - Canada LC"/>
    <s v="en"/>
    <d v="2024-06-04T00:00:00"/>
    <n v="119002786"/>
    <x v="10"/>
    <x v="10"/>
    <n v="5"/>
    <n v="1"/>
    <n v="5"/>
    <x v="3"/>
    <x v="0"/>
    <x v="1"/>
    <x v="0"/>
    <x v="1"/>
    <x v="1"/>
    <x v="1"/>
    <x v="0"/>
    <n v="1"/>
    <n v="0"/>
    <n v="0"/>
    <n v="1"/>
    <n v="1"/>
    <x v="0"/>
    <n v="1"/>
    <s v="Yes"/>
    <n v="1"/>
  </r>
  <r>
    <s v="ItWorks - DE"/>
    <s v="de"/>
    <d v="2024-06-04T00:00:00"/>
    <n v="805902215"/>
    <x v="24"/>
    <x v="24"/>
    <n v="5"/>
    <n v="1"/>
    <n v="5"/>
    <x v="3"/>
    <x v="0"/>
    <x v="1"/>
    <x v="0"/>
    <x v="2"/>
    <x v="2"/>
    <x v="3"/>
    <x v="1"/>
    <n v="1"/>
    <n v="0"/>
    <n v="0"/>
    <n v="1"/>
    <n v="1"/>
    <x v="0"/>
    <n v="1"/>
    <s v="Yes"/>
    <n v="1"/>
  </r>
  <r>
    <s v="ItWorks - DE"/>
    <s v="de"/>
    <d v="2024-06-04T00:00:00"/>
    <n v="805944275"/>
    <x v="13"/>
    <x v="13"/>
    <n v="5"/>
    <n v="1"/>
    <n v="5"/>
    <x v="3"/>
    <x v="0"/>
    <x v="1"/>
    <x v="0"/>
    <x v="2"/>
    <x v="2"/>
    <x v="3"/>
    <x v="1"/>
    <n v="1"/>
    <n v="0"/>
    <n v="0"/>
    <n v="1"/>
    <n v="1"/>
    <x v="0"/>
    <n v="1"/>
    <s v="Yes"/>
    <n v="1"/>
  </r>
  <r>
    <s v="ItWorks - FR"/>
    <s v="fr"/>
    <d v="2024-06-04T00:00:00"/>
    <n v="195109807"/>
    <x v="12"/>
    <x v="12"/>
    <n v="5"/>
    <n v="1"/>
    <n v="5"/>
    <x v="3"/>
    <x v="0"/>
    <x v="1"/>
    <x v="0"/>
    <x v="2"/>
    <x v="2"/>
    <x v="4"/>
    <x v="1"/>
    <n v="1"/>
    <n v="0"/>
    <n v="0"/>
    <n v="1"/>
    <n v="1"/>
    <x v="0"/>
    <n v="1"/>
    <s v="Yes"/>
    <n v="1"/>
  </r>
  <r>
    <s v="ItWorks - FR"/>
    <s v="fr"/>
    <d v="2024-06-04T00:00:00"/>
    <n v="195067897"/>
    <x v="15"/>
    <x v="15"/>
    <n v="5"/>
    <n v="1"/>
    <n v="5"/>
    <x v="3"/>
    <x v="0"/>
    <x v="1"/>
    <x v="0"/>
    <x v="2"/>
    <x v="2"/>
    <x v="4"/>
    <x v="1"/>
    <n v="1"/>
    <n v="0"/>
    <n v="0"/>
    <n v="1"/>
    <n v="1"/>
    <x v="0"/>
    <n v="1"/>
    <s v="Yes"/>
    <n v="1"/>
  </r>
  <r>
    <s v="ItWorks - FR"/>
    <s v="fr"/>
    <d v="2024-06-04T00:00:00"/>
    <n v="195067257"/>
    <x v="12"/>
    <x v="12"/>
    <n v="5"/>
    <n v="1"/>
    <n v="5"/>
    <x v="3"/>
    <x v="0"/>
    <x v="1"/>
    <x v="0"/>
    <x v="2"/>
    <x v="2"/>
    <x v="4"/>
    <x v="1"/>
    <n v="1"/>
    <n v="0"/>
    <n v="0"/>
    <n v="1"/>
    <n v="1"/>
    <x v="0"/>
    <n v="1"/>
    <s v="Yes"/>
    <n v="1"/>
  </r>
  <r>
    <s v="ItWorks - FR"/>
    <s v="fr"/>
    <d v="2024-06-04T00:00:00"/>
    <n v="195141297"/>
    <x v="14"/>
    <x v="14"/>
    <n v="5"/>
    <n v="1"/>
    <n v="5"/>
    <x v="3"/>
    <x v="0"/>
    <x v="1"/>
    <x v="0"/>
    <x v="2"/>
    <x v="2"/>
    <x v="4"/>
    <x v="1"/>
    <n v="1"/>
    <n v="0"/>
    <n v="0"/>
    <n v="1"/>
    <n v="1"/>
    <x v="0"/>
    <n v="1"/>
    <s v="Yes"/>
    <n v="1"/>
  </r>
  <r>
    <s v="ItWorks - FR"/>
    <s v="fr"/>
    <d v="2024-06-04T00:00:00"/>
    <n v="195070457"/>
    <x v="12"/>
    <x v="12"/>
    <n v="5"/>
    <n v="1"/>
    <n v="5"/>
    <x v="3"/>
    <x v="0"/>
    <x v="1"/>
    <x v="0"/>
    <x v="2"/>
    <x v="2"/>
    <x v="4"/>
    <x v="1"/>
    <n v="1"/>
    <n v="0"/>
    <n v="0"/>
    <n v="1"/>
    <n v="1"/>
    <x v="0"/>
    <n v="1"/>
    <s v="Yes"/>
    <n v="1"/>
  </r>
  <r>
    <s v="ItWorks - FR"/>
    <s v="fr"/>
    <d v="2024-06-04T00:00:00"/>
    <n v="195138337"/>
    <x v="14"/>
    <x v="14"/>
    <n v="5"/>
    <n v="1"/>
    <n v="5"/>
    <x v="3"/>
    <x v="0"/>
    <x v="1"/>
    <x v="0"/>
    <x v="2"/>
    <x v="2"/>
    <x v="4"/>
    <x v="1"/>
    <n v="1"/>
    <n v="0"/>
    <n v="0"/>
    <n v="1"/>
    <n v="1"/>
    <x v="0"/>
    <n v="1"/>
    <s v="Yes"/>
    <n v="1"/>
  </r>
  <r>
    <s v="ItWorks - FR"/>
    <s v="fr"/>
    <d v="2024-06-04T00:00:00"/>
    <n v="195137377"/>
    <x v="12"/>
    <x v="12"/>
    <n v="5"/>
    <n v="1"/>
    <n v="5"/>
    <x v="3"/>
    <x v="0"/>
    <x v="1"/>
    <x v="0"/>
    <x v="2"/>
    <x v="2"/>
    <x v="4"/>
    <x v="1"/>
    <n v="1"/>
    <n v="0"/>
    <n v="0"/>
    <n v="1"/>
    <n v="1"/>
    <x v="0"/>
    <n v="1"/>
    <s v="Yes"/>
    <n v="1"/>
  </r>
  <r>
    <s v="ItWorks - FR"/>
    <s v="fr"/>
    <d v="2024-06-04T00:00:00"/>
    <n v="195137097"/>
    <x v="15"/>
    <x v="15"/>
    <n v="5"/>
    <n v="1"/>
    <n v="5"/>
    <x v="3"/>
    <x v="0"/>
    <x v="1"/>
    <x v="0"/>
    <x v="2"/>
    <x v="2"/>
    <x v="4"/>
    <x v="1"/>
    <n v="1"/>
    <n v="0"/>
    <n v="0"/>
    <n v="1"/>
    <n v="1"/>
    <x v="0"/>
    <n v="1"/>
    <s v="Yes"/>
    <n v="1"/>
  </r>
  <r>
    <s v="ItWorks - FR"/>
    <s v="fr"/>
    <d v="2024-06-04T00:00:00"/>
    <n v="195081347"/>
    <x v="12"/>
    <x v="12"/>
    <n v="5"/>
    <n v="1"/>
    <n v="5"/>
    <x v="3"/>
    <x v="0"/>
    <x v="1"/>
    <x v="0"/>
    <x v="2"/>
    <x v="2"/>
    <x v="4"/>
    <x v="1"/>
    <n v="1"/>
    <n v="0"/>
    <n v="0"/>
    <n v="1"/>
    <n v="1"/>
    <x v="0"/>
    <n v="1"/>
    <s v="Yes"/>
    <n v="1"/>
  </r>
  <r>
    <s v="ItWorks - FR"/>
    <s v="fr"/>
    <d v="2024-06-04T00:00:00"/>
    <n v="195081857"/>
    <x v="12"/>
    <x v="12"/>
    <n v="5"/>
    <n v="1"/>
    <n v="5"/>
    <x v="3"/>
    <x v="0"/>
    <x v="1"/>
    <x v="0"/>
    <x v="2"/>
    <x v="2"/>
    <x v="4"/>
    <x v="1"/>
    <n v="1"/>
    <n v="0"/>
    <n v="0"/>
    <n v="1"/>
    <n v="1"/>
    <x v="0"/>
    <n v="1"/>
    <s v="Yes"/>
    <n v="1"/>
  </r>
  <r>
    <s v="ItWorks - FR"/>
    <s v="fr"/>
    <d v="2024-06-04T00:00:00"/>
    <n v="195136277"/>
    <x v="15"/>
    <x v="15"/>
    <n v="5"/>
    <n v="1"/>
    <n v="5"/>
    <x v="3"/>
    <x v="0"/>
    <x v="1"/>
    <x v="0"/>
    <x v="2"/>
    <x v="2"/>
    <x v="4"/>
    <x v="1"/>
    <n v="1"/>
    <n v="0"/>
    <n v="0"/>
    <n v="1"/>
    <n v="1"/>
    <x v="0"/>
    <n v="1"/>
    <s v="Yes"/>
    <n v="1"/>
  </r>
  <r>
    <s v="ItWorks - FR"/>
    <s v="fr"/>
    <d v="2024-06-04T00:00:00"/>
    <n v="195090377"/>
    <x v="12"/>
    <x v="12"/>
    <n v="5"/>
    <n v="1"/>
    <n v="5"/>
    <x v="3"/>
    <x v="0"/>
    <x v="1"/>
    <x v="0"/>
    <x v="2"/>
    <x v="2"/>
    <x v="4"/>
    <x v="1"/>
    <n v="1"/>
    <n v="0"/>
    <n v="0"/>
    <n v="1"/>
    <n v="1"/>
    <x v="0"/>
    <n v="1"/>
    <s v="Yes"/>
    <n v="1"/>
  </r>
  <r>
    <s v="ItWorks - FR"/>
    <s v="fr"/>
    <d v="2024-06-04T00:00:00"/>
    <n v="195115487"/>
    <x v="14"/>
    <x v="14"/>
    <n v="5"/>
    <n v="1"/>
    <n v="5"/>
    <x v="3"/>
    <x v="0"/>
    <x v="1"/>
    <x v="0"/>
    <x v="2"/>
    <x v="2"/>
    <x v="4"/>
    <x v="1"/>
    <n v="1"/>
    <n v="0"/>
    <n v="0"/>
    <n v="1"/>
    <n v="1"/>
    <x v="0"/>
    <n v="1"/>
    <s v="Yes"/>
    <n v="1"/>
  </r>
  <r>
    <s v="ItWorks - MX ES DT"/>
    <s v="es"/>
    <d v="2024-06-04T00:00:00"/>
    <n v="119007426"/>
    <x v="19"/>
    <x v="19"/>
    <n v="5"/>
    <n v="1"/>
    <n v="5"/>
    <x v="3"/>
    <x v="0"/>
    <x v="1"/>
    <x v="0"/>
    <x v="0"/>
    <x v="0"/>
    <x v="5"/>
    <x v="0"/>
    <n v="1"/>
    <n v="0"/>
    <n v="0"/>
    <n v="1"/>
    <n v="1"/>
    <x v="0"/>
    <n v="1"/>
    <s v="Yes"/>
    <n v="1"/>
  </r>
  <r>
    <s v="ItWorks - MX ES DT"/>
    <s v="es"/>
    <d v="2024-06-04T00:00:00"/>
    <n v="119011846"/>
    <x v="11"/>
    <x v="11"/>
    <n v="5"/>
    <n v="1"/>
    <n v="5"/>
    <x v="3"/>
    <x v="0"/>
    <x v="1"/>
    <x v="0"/>
    <x v="0"/>
    <x v="0"/>
    <x v="5"/>
    <x v="0"/>
    <n v="1"/>
    <n v="0"/>
    <n v="0"/>
    <n v="1"/>
    <n v="1"/>
    <x v="0"/>
    <n v="1"/>
    <s v="Yes"/>
    <n v="1"/>
  </r>
  <r>
    <s v="ItWorks - MX ES DT"/>
    <s v="es"/>
    <d v="2024-06-04T00:00:00"/>
    <n v="119033376"/>
    <x v="19"/>
    <x v="19"/>
    <n v="5"/>
    <n v="1"/>
    <n v="5"/>
    <x v="3"/>
    <x v="0"/>
    <x v="1"/>
    <x v="0"/>
    <x v="0"/>
    <x v="0"/>
    <x v="5"/>
    <x v="0"/>
    <n v="1"/>
    <n v="0"/>
    <n v="0"/>
    <n v="1"/>
    <n v="1"/>
    <x v="0"/>
    <n v="1"/>
    <s v="Yes"/>
    <n v="1"/>
  </r>
  <r>
    <s v="ItWorks - MX ES DT"/>
    <s v="es"/>
    <d v="2024-06-04T00:00:00"/>
    <n v="119027456"/>
    <x v="20"/>
    <x v="20"/>
    <n v="5"/>
    <n v="1"/>
    <n v="5"/>
    <x v="3"/>
    <x v="0"/>
    <x v="1"/>
    <x v="0"/>
    <x v="3"/>
    <x v="3"/>
    <x v="5"/>
    <x v="0"/>
    <n v="1"/>
    <n v="0"/>
    <n v="0"/>
    <n v="1"/>
    <n v="1"/>
    <x v="0"/>
    <n v="1"/>
    <s v="Yes"/>
    <n v="1"/>
  </r>
  <r>
    <s v="ItWorks - MX ES DT"/>
    <s v="es"/>
    <d v="2024-06-04T00:00:00"/>
    <n v="119020716"/>
    <x v="22"/>
    <x v="22"/>
    <n v="5"/>
    <n v="1"/>
    <n v="5"/>
    <x v="3"/>
    <x v="0"/>
    <x v="1"/>
    <x v="0"/>
    <x v="0"/>
    <x v="0"/>
    <x v="5"/>
    <x v="0"/>
    <n v="1"/>
    <n v="0"/>
    <n v="0"/>
    <n v="1"/>
    <n v="1"/>
    <x v="0"/>
    <n v="1"/>
    <s v="Yes"/>
    <n v="1"/>
  </r>
  <r>
    <s v="ItWorks - MX ES DT"/>
    <s v="es"/>
    <d v="2024-06-04T00:00:00"/>
    <n v="119003026"/>
    <x v="18"/>
    <x v="18"/>
    <n v="5"/>
    <n v="1"/>
    <n v="5"/>
    <x v="3"/>
    <x v="0"/>
    <x v="1"/>
    <x v="0"/>
    <x v="0"/>
    <x v="0"/>
    <x v="5"/>
    <x v="0"/>
    <n v="1"/>
    <n v="0"/>
    <n v="0"/>
    <n v="1"/>
    <n v="1"/>
    <x v="0"/>
    <n v="1"/>
    <s v="Yes"/>
    <n v="1"/>
  </r>
  <r>
    <s v="ItWorks - MX ES DT"/>
    <s v="es"/>
    <d v="2024-06-04T00:00:00"/>
    <n v="119035496"/>
    <x v="11"/>
    <x v="11"/>
    <n v="5"/>
    <n v="1"/>
    <n v="5"/>
    <x v="3"/>
    <x v="0"/>
    <x v="1"/>
    <x v="0"/>
    <x v="0"/>
    <x v="0"/>
    <x v="5"/>
    <x v="0"/>
    <n v="1"/>
    <n v="0"/>
    <n v="0"/>
    <n v="1"/>
    <n v="1"/>
    <x v="0"/>
    <n v="1"/>
    <s v="Yes"/>
    <n v="1"/>
  </r>
  <r>
    <s v="ItWorks - MX ES DT"/>
    <s v="es"/>
    <d v="2024-06-04T00:00:00"/>
    <n v="119032006"/>
    <x v="19"/>
    <x v="19"/>
    <n v="5"/>
    <n v="1"/>
    <n v="5"/>
    <x v="3"/>
    <x v="0"/>
    <x v="1"/>
    <x v="0"/>
    <x v="0"/>
    <x v="0"/>
    <x v="5"/>
    <x v="0"/>
    <n v="1"/>
    <n v="0"/>
    <n v="0"/>
    <n v="1"/>
    <n v="1"/>
    <x v="0"/>
    <n v="1"/>
    <s v="Yes"/>
    <n v="1"/>
  </r>
  <r>
    <s v="ItWorks - MX ES DT"/>
    <s v="es"/>
    <d v="2024-06-04T00:00:00"/>
    <n v="119006596"/>
    <x v="18"/>
    <x v="18"/>
    <n v="5"/>
    <n v="1"/>
    <n v="5"/>
    <x v="3"/>
    <x v="0"/>
    <x v="1"/>
    <x v="0"/>
    <x v="0"/>
    <x v="0"/>
    <x v="5"/>
    <x v="0"/>
    <n v="1"/>
    <n v="0"/>
    <n v="0"/>
    <n v="1"/>
    <n v="1"/>
    <x v="0"/>
    <n v="1"/>
    <s v="Yes"/>
    <n v="1"/>
  </r>
  <r>
    <s v="ItWorks - MX ES DT"/>
    <s v="es"/>
    <d v="2024-06-04T00:00:00"/>
    <n v="119031986"/>
    <x v="11"/>
    <x v="11"/>
    <n v="5"/>
    <n v="1"/>
    <n v="5"/>
    <x v="3"/>
    <x v="0"/>
    <x v="1"/>
    <x v="0"/>
    <x v="0"/>
    <x v="0"/>
    <x v="5"/>
    <x v="0"/>
    <n v="1"/>
    <n v="0"/>
    <n v="0"/>
    <n v="1"/>
    <n v="1"/>
    <x v="0"/>
    <n v="1"/>
    <s v="Yes"/>
    <n v="1"/>
  </r>
  <r>
    <s v="ItWorks - MX ES DT"/>
    <s v="es"/>
    <d v="2024-06-04T00:00:00"/>
    <n v="119006626"/>
    <x v="19"/>
    <x v="19"/>
    <n v="5"/>
    <n v="1"/>
    <n v="5"/>
    <x v="3"/>
    <x v="0"/>
    <x v="1"/>
    <x v="0"/>
    <x v="0"/>
    <x v="0"/>
    <x v="5"/>
    <x v="0"/>
    <n v="1"/>
    <n v="0"/>
    <n v="0"/>
    <n v="1"/>
    <n v="1"/>
    <x v="0"/>
    <n v="1"/>
    <s v="Yes"/>
    <n v="1"/>
  </r>
  <r>
    <s v="ItWorks - MX ES DT"/>
    <s v="es"/>
    <d v="2024-06-04T00:00:00"/>
    <n v="119034176"/>
    <x v="22"/>
    <x v="22"/>
    <n v="5"/>
    <n v="1"/>
    <n v="5"/>
    <x v="3"/>
    <x v="0"/>
    <x v="1"/>
    <x v="0"/>
    <x v="0"/>
    <x v="0"/>
    <x v="5"/>
    <x v="0"/>
    <n v="1"/>
    <n v="0"/>
    <n v="0"/>
    <n v="1"/>
    <n v="1"/>
    <x v="0"/>
    <n v="1"/>
    <s v="Yes"/>
    <n v="1"/>
  </r>
  <r>
    <s v="ItWorks - MX ES DT"/>
    <s v="es"/>
    <d v="2024-06-04T00:00:00"/>
    <n v="119029246"/>
    <x v="19"/>
    <x v="19"/>
    <n v="5"/>
    <n v="1"/>
    <n v="5"/>
    <x v="3"/>
    <x v="0"/>
    <x v="1"/>
    <x v="0"/>
    <x v="0"/>
    <x v="0"/>
    <x v="5"/>
    <x v="0"/>
    <n v="1"/>
    <n v="0"/>
    <n v="0"/>
    <n v="1"/>
    <n v="1"/>
    <x v="0"/>
    <n v="1"/>
    <s v="Yes"/>
    <n v="1"/>
  </r>
  <r>
    <s v="ItWorks - MX ES LC"/>
    <s v="es"/>
    <d v="2024-06-04T00:00:00"/>
    <n v="119035906"/>
    <x v="22"/>
    <x v="22"/>
    <n v="5"/>
    <n v="1"/>
    <n v="5"/>
    <x v="3"/>
    <x v="0"/>
    <x v="1"/>
    <x v="0"/>
    <x v="0"/>
    <x v="0"/>
    <x v="5"/>
    <x v="0"/>
    <n v="1"/>
    <n v="0"/>
    <n v="0"/>
    <n v="1"/>
    <n v="1"/>
    <x v="0"/>
    <n v="1"/>
    <s v="Yes"/>
    <n v="1"/>
  </r>
  <r>
    <s v="ItWorks - MX ES LC"/>
    <s v="es"/>
    <d v="2024-06-04T00:00:00"/>
    <n v="119030856"/>
    <x v="19"/>
    <x v="19"/>
    <n v="5"/>
    <n v="1"/>
    <n v="5"/>
    <x v="3"/>
    <x v="0"/>
    <x v="1"/>
    <x v="0"/>
    <x v="0"/>
    <x v="0"/>
    <x v="5"/>
    <x v="0"/>
    <n v="1"/>
    <n v="0"/>
    <n v="0"/>
    <n v="1"/>
    <n v="1"/>
    <x v="0"/>
    <n v="1"/>
    <s v="Yes"/>
    <n v="1"/>
  </r>
  <r>
    <s v="ItWorks - UK"/>
    <s v="en"/>
    <d v="2024-06-04T00:00:00"/>
    <n v="195121317"/>
    <x v="24"/>
    <x v="24"/>
    <n v="5"/>
    <n v="1"/>
    <n v="5"/>
    <x v="3"/>
    <x v="0"/>
    <x v="1"/>
    <x v="0"/>
    <x v="2"/>
    <x v="2"/>
    <x v="8"/>
    <x v="1"/>
    <n v="1"/>
    <n v="0"/>
    <n v="0"/>
    <n v="1"/>
    <n v="1"/>
    <x v="0"/>
    <n v="1"/>
    <s v="Yes"/>
    <n v="1"/>
  </r>
  <r>
    <s v="ItWorks - US ES LC"/>
    <s v="es"/>
    <d v="2024-06-04T00:00:00"/>
    <n v="1297853964"/>
    <x v="11"/>
    <x v="11"/>
    <n v="5"/>
    <n v="1"/>
    <n v="5"/>
    <x v="3"/>
    <x v="0"/>
    <x v="1"/>
    <x v="0"/>
    <x v="0"/>
    <x v="0"/>
    <x v="7"/>
    <x v="0"/>
    <n v="1"/>
    <n v="0"/>
    <n v="0"/>
    <n v="1"/>
    <n v="1"/>
    <x v="0"/>
    <n v="1"/>
    <s v="Yes"/>
    <n v="1"/>
  </r>
  <r>
    <s v="ItWorks - US ES LC"/>
    <s v="es"/>
    <d v="2024-06-04T00:00:00"/>
    <n v="1297911364"/>
    <x v="21"/>
    <x v="21"/>
    <n v="5"/>
    <n v="1"/>
    <n v="5"/>
    <x v="3"/>
    <x v="0"/>
    <x v="1"/>
    <x v="0"/>
    <x v="0"/>
    <x v="1"/>
    <x v="7"/>
    <x v="0"/>
    <n v="1"/>
    <n v="0"/>
    <n v="0"/>
    <n v="1"/>
    <n v="1"/>
    <x v="0"/>
    <n v="1"/>
    <s v="Yes"/>
    <n v="1"/>
  </r>
  <r>
    <s v="ItWorks - US ES LC"/>
    <s v="es"/>
    <d v="2024-06-04T00:00:00"/>
    <n v="1297857464"/>
    <x v="18"/>
    <x v="18"/>
    <n v="5"/>
    <n v="1"/>
    <n v="5"/>
    <x v="3"/>
    <x v="0"/>
    <x v="1"/>
    <x v="0"/>
    <x v="0"/>
    <x v="0"/>
    <x v="7"/>
    <x v="0"/>
    <n v="1"/>
    <n v="0"/>
    <n v="0"/>
    <n v="1"/>
    <n v="1"/>
    <x v="0"/>
    <n v="1"/>
    <s v="Yes"/>
    <n v="1"/>
  </r>
  <r>
    <s v="ItWorks - US ES LC"/>
    <s v="es"/>
    <d v="2024-06-04T00:00:00"/>
    <n v="1297886114"/>
    <x v="22"/>
    <x v="22"/>
    <n v="5"/>
    <n v="1"/>
    <n v="5"/>
    <x v="3"/>
    <x v="0"/>
    <x v="1"/>
    <x v="0"/>
    <x v="0"/>
    <x v="0"/>
    <x v="7"/>
    <x v="0"/>
    <n v="1"/>
    <n v="0"/>
    <n v="0"/>
    <n v="1"/>
    <n v="1"/>
    <x v="0"/>
    <n v="1"/>
    <s v="Yes"/>
    <n v="1"/>
  </r>
  <r>
    <s v="ItWorks - US ES LC"/>
    <s v="es"/>
    <d v="2024-06-04T00:00:00"/>
    <n v="1297858354"/>
    <x v="19"/>
    <x v="19"/>
    <n v="5"/>
    <n v="1"/>
    <n v="5"/>
    <x v="3"/>
    <x v="0"/>
    <x v="1"/>
    <x v="0"/>
    <x v="0"/>
    <x v="0"/>
    <x v="7"/>
    <x v="0"/>
    <n v="1"/>
    <n v="0"/>
    <n v="0"/>
    <n v="1"/>
    <n v="1"/>
    <x v="0"/>
    <n v="1"/>
    <s v="Yes"/>
    <n v="1"/>
  </r>
  <r>
    <s v="ItWorks - US ES LC"/>
    <s v="es"/>
    <d v="2024-06-04T00:00:00"/>
    <n v="1297842714"/>
    <x v="21"/>
    <x v="21"/>
    <n v="5"/>
    <n v="1"/>
    <n v="5"/>
    <x v="3"/>
    <x v="0"/>
    <x v="1"/>
    <x v="0"/>
    <x v="0"/>
    <x v="1"/>
    <x v="7"/>
    <x v="0"/>
    <n v="1"/>
    <n v="0"/>
    <n v="0"/>
    <n v="1"/>
    <n v="1"/>
    <x v="0"/>
    <n v="1"/>
    <s v="Yes"/>
    <n v="1"/>
  </r>
  <r>
    <s v="ItWorks - US ES LC"/>
    <s v="es"/>
    <d v="2024-06-04T00:00:00"/>
    <n v="1297840764"/>
    <x v="21"/>
    <x v="21"/>
    <n v="5"/>
    <n v="1"/>
    <n v="5"/>
    <x v="3"/>
    <x v="0"/>
    <x v="1"/>
    <x v="0"/>
    <x v="0"/>
    <x v="1"/>
    <x v="7"/>
    <x v="0"/>
    <n v="1"/>
    <n v="0"/>
    <n v="0"/>
    <n v="1"/>
    <n v="1"/>
    <x v="0"/>
    <n v="1"/>
    <s v="Yes"/>
    <n v="1"/>
  </r>
  <r>
    <s v="ItWorks - US ES LC"/>
    <s v="es"/>
    <d v="2024-06-04T00:00:00"/>
    <n v="1297904744"/>
    <x v="11"/>
    <x v="11"/>
    <n v="5"/>
    <n v="1"/>
    <n v="5"/>
    <x v="3"/>
    <x v="0"/>
    <x v="1"/>
    <x v="0"/>
    <x v="0"/>
    <x v="0"/>
    <x v="7"/>
    <x v="0"/>
    <n v="1"/>
    <n v="0"/>
    <n v="0"/>
    <n v="1"/>
    <n v="1"/>
    <x v="0"/>
    <n v="1"/>
    <s v="Yes"/>
    <n v="1"/>
  </r>
  <r>
    <s v="ItWorks - US ES LC"/>
    <s v="es"/>
    <d v="2024-06-04T00:00:00"/>
    <n v="1297847384"/>
    <x v="21"/>
    <x v="21"/>
    <n v="5"/>
    <n v="1"/>
    <n v="5"/>
    <x v="3"/>
    <x v="0"/>
    <x v="1"/>
    <x v="0"/>
    <x v="0"/>
    <x v="1"/>
    <x v="7"/>
    <x v="0"/>
    <n v="1"/>
    <n v="0"/>
    <n v="0"/>
    <n v="1"/>
    <n v="1"/>
    <x v="0"/>
    <n v="1"/>
    <s v="Yes"/>
    <n v="1"/>
  </r>
  <r>
    <s v="ItWorks - US ES LC"/>
    <s v="es"/>
    <d v="2024-06-04T00:00:00"/>
    <n v="1297913204"/>
    <x v="19"/>
    <x v="19"/>
    <n v="5"/>
    <n v="1"/>
    <n v="5"/>
    <x v="3"/>
    <x v="0"/>
    <x v="1"/>
    <x v="0"/>
    <x v="0"/>
    <x v="0"/>
    <x v="7"/>
    <x v="0"/>
    <n v="1"/>
    <n v="0"/>
    <n v="0"/>
    <n v="1"/>
    <n v="1"/>
    <x v="0"/>
    <n v="1"/>
    <s v="Yes"/>
    <n v="1"/>
  </r>
  <r>
    <s v="ItWorks - US ES LC"/>
    <s v="es"/>
    <d v="2024-06-04T00:00:00"/>
    <n v="1297899134"/>
    <x v="21"/>
    <x v="21"/>
    <n v="5"/>
    <n v="1"/>
    <n v="5"/>
    <x v="3"/>
    <x v="0"/>
    <x v="1"/>
    <x v="0"/>
    <x v="0"/>
    <x v="1"/>
    <x v="7"/>
    <x v="0"/>
    <n v="1"/>
    <n v="0"/>
    <n v="0"/>
    <n v="1"/>
    <n v="1"/>
    <x v="0"/>
    <n v="1"/>
    <s v="Yes"/>
    <n v="1"/>
  </r>
  <r>
    <s v="ItWorks - US ES LC"/>
    <s v="es"/>
    <d v="2024-06-04T00:00:00"/>
    <n v="1297853214"/>
    <x v="21"/>
    <x v="21"/>
    <n v="5"/>
    <n v="1"/>
    <n v="5"/>
    <x v="3"/>
    <x v="0"/>
    <x v="1"/>
    <x v="0"/>
    <x v="0"/>
    <x v="1"/>
    <x v="7"/>
    <x v="0"/>
    <n v="1"/>
    <n v="0"/>
    <n v="0"/>
    <n v="1"/>
    <n v="1"/>
    <x v="0"/>
    <n v="1"/>
    <s v="Yes"/>
    <n v="1"/>
  </r>
  <r>
    <s v="ItWorks - US ES LC"/>
    <s v="es"/>
    <d v="2024-06-04T00:00:00"/>
    <n v="1297922304"/>
    <x v="19"/>
    <x v="19"/>
    <n v="5"/>
    <n v="1"/>
    <n v="5"/>
    <x v="3"/>
    <x v="0"/>
    <x v="1"/>
    <x v="0"/>
    <x v="0"/>
    <x v="0"/>
    <x v="7"/>
    <x v="0"/>
    <n v="1"/>
    <n v="0"/>
    <n v="0"/>
    <n v="1"/>
    <n v="1"/>
    <x v="0"/>
    <n v="1"/>
    <s v="Yes"/>
    <n v="1"/>
  </r>
  <r>
    <s v="ItWorks - US ES LC"/>
    <s v="es"/>
    <d v="2024-06-04T00:00:00"/>
    <n v="1297936324"/>
    <x v="22"/>
    <x v="22"/>
    <n v="5"/>
    <n v="1"/>
    <n v="5"/>
    <x v="3"/>
    <x v="0"/>
    <x v="1"/>
    <x v="0"/>
    <x v="0"/>
    <x v="0"/>
    <x v="7"/>
    <x v="0"/>
    <n v="1"/>
    <n v="0"/>
    <n v="0"/>
    <n v="1"/>
    <n v="1"/>
    <x v="0"/>
    <n v="1"/>
    <s v="Yes"/>
    <n v="1"/>
  </r>
  <r>
    <s v="ItWorks - US ES LC"/>
    <s v="es"/>
    <d v="2024-06-04T00:00:00"/>
    <n v="1297935944"/>
    <x v="22"/>
    <x v="22"/>
    <n v="5"/>
    <n v="1"/>
    <n v="5"/>
    <x v="3"/>
    <x v="0"/>
    <x v="1"/>
    <x v="0"/>
    <x v="0"/>
    <x v="0"/>
    <x v="7"/>
    <x v="0"/>
    <n v="1"/>
    <n v="0"/>
    <n v="0"/>
    <n v="1"/>
    <n v="1"/>
    <x v="0"/>
    <n v="1"/>
    <s v="Yes"/>
    <n v="1"/>
  </r>
  <r>
    <s v="ItWorks - US ES LC"/>
    <s v="es"/>
    <d v="2024-06-04T00:00:00"/>
    <n v="1297933544"/>
    <x v="22"/>
    <x v="22"/>
    <n v="5"/>
    <n v="1"/>
    <n v="5"/>
    <x v="3"/>
    <x v="0"/>
    <x v="1"/>
    <x v="0"/>
    <x v="0"/>
    <x v="0"/>
    <x v="7"/>
    <x v="0"/>
    <n v="1"/>
    <n v="0"/>
    <n v="0"/>
    <n v="1"/>
    <n v="1"/>
    <x v="0"/>
    <n v="1"/>
    <s v="Yes"/>
    <n v="1"/>
  </r>
  <r>
    <s v="ItWorks - US ES LC"/>
    <s v="es"/>
    <d v="2024-06-04T00:00:00"/>
    <n v="1297933414"/>
    <x v="11"/>
    <x v="11"/>
    <n v="5"/>
    <n v="1"/>
    <n v="5"/>
    <x v="3"/>
    <x v="0"/>
    <x v="1"/>
    <x v="0"/>
    <x v="0"/>
    <x v="0"/>
    <x v="7"/>
    <x v="0"/>
    <n v="1"/>
    <n v="0"/>
    <n v="0"/>
    <n v="1"/>
    <n v="1"/>
    <x v="0"/>
    <n v="1"/>
    <s v="Yes"/>
    <n v="1"/>
  </r>
  <r>
    <s v="ItWorks - US ES LC"/>
    <s v="es"/>
    <d v="2024-06-04T00:00:00"/>
    <n v="1297933434"/>
    <x v="21"/>
    <x v="21"/>
    <n v="5"/>
    <n v="1"/>
    <n v="5"/>
    <x v="3"/>
    <x v="0"/>
    <x v="1"/>
    <x v="0"/>
    <x v="0"/>
    <x v="1"/>
    <x v="7"/>
    <x v="0"/>
    <n v="1"/>
    <n v="0"/>
    <n v="0"/>
    <n v="1"/>
    <n v="1"/>
    <x v="0"/>
    <n v="1"/>
    <s v="Yes"/>
    <n v="1"/>
  </r>
  <r>
    <s v="ItWorks - US ES LC"/>
    <s v="es"/>
    <d v="2024-06-04T00:00:00"/>
    <n v="1297863374"/>
    <x v="22"/>
    <x v="22"/>
    <n v="5"/>
    <n v="1"/>
    <n v="5"/>
    <x v="3"/>
    <x v="0"/>
    <x v="1"/>
    <x v="0"/>
    <x v="0"/>
    <x v="0"/>
    <x v="7"/>
    <x v="0"/>
    <n v="1"/>
    <n v="0"/>
    <n v="0"/>
    <n v="1"/>
    <n v="1"/>
    <x v="0"/>
    <n v="1"/>
    <s v="Yes"/>
    <n v="1"/>
  </r>
  <r>
    <s v="ItWorks - US ES LC"/>
    <s v="es"/>
    <d v="2024-06-04T00:00:00"/>
    <n v="1297865854"/>
    <x v="22"/>
    <x v="22"/>
    <n v="5"/>
    <n v="1"/>
    <n v="5"/>
    <x v="3"/>
    <x v="0"/>
    <x v="1"/>
    <x v="0"/>
    <x v="0"/>
    <x v="0"/>
    <x v="7"/>
    <x v="0"/>
    <n v="1"/>
    <n v="0"/>
    <n v="0"/>
    <n v="1"/>
    <n v="1"/>
    <x v="0"/>
    <n v="1"/>
    <s v="Yes"/>
    <n v="1"/>
  </r>
  <r>
    <s v="ItWorks - US ES LC"/>
    <s v="es"/>
    <d v="2024-06-04T00:00:00"/>
    <n v="1297865054"/>
    <x v="21"/>
    <x v="21"/>
    <n v="5"/>
    <n v="1"/>
    <n v="5"/>
    <x v="3"/>
    <x v="0"/>
    <x v="1"/>
    <x v="0"/>
    <x v="0"/>
    <x v="1"/>
    <x v="7"/>
    <x v="0"/>
    <n v="1"/>
    <n v="0"/>
    <n v="0"/>
    <n v="1"/>
    <n v="1"/>
    <x v="0"/>
    <n v="1"/>
    <s v="Yes"/>
    <n v="1"/>
  </r>
  <r>
    <s v="ItWorks - US ES LC"/>
    <s v="es"/>
    <d v="2024-06-04T00:00:00"/>
    <n v="1297871184"/>
    <x v="22"/>
    <x v="22"/>
    <n v="5"/>
    <n v="1"/>
    <n v="5"/>
    <x v="3"/>
    <x v="0"/>
    <x v="1"/>
    <x v="0"/>
    <x v="0"/>
    <x v="0"/>
    <x v="7"/>
    <x v="0"/>
    <n v="1"/>
    <n v="0"/>
    <n v="0"/>
    <n v="1"/>
    <n v="1"/>
    <x v="0"/>
    <n v="1"/>
    <s v="Yes"/>
    <n v="1"/>
  </r>
  <r>
    <s v="ItWorks - US EN LC Autoship"/>
    <s v="en"/>
    <d v="2024-06-04T00:00:00"/>
    <n v="1297868384"/>
    <x v="21"/>
    <x v="21"/>
    <n v="5"/>
    <n v="1"/>
    <n v="5"/>
    <x v="3"/>
    <x v="0"/>
    <x v="1"/>
    <x v="0"/>
    <x v="0"/>
    <x v="1"/>
    <x v="0"/>
    <x v="0"/>
    <n v="1"/>
    <n v="0"/>
    <n v="0"/>
    <n v="1"/>
    <n v="1"/>
    <x v="0"/>
    <n v="1"/>
    <s v="Yes"/>
    <n v="1"/>
  </r>
  <r>
    <s v="ItWorks - US EN LC Autoship"/>
    <s v="en"/>
    <d v="2024-06-04T00:00:00"/>
    <n v="1297946624"/>
    <x v="2"/>
    <x v="2"/>
    <n v="5"/>
    <n v="1"/>
    <n v="5"/>
    <x v="3"/>
    <x v="0"/>
    <x v="1"/>
    <x v="0"/>
    <x v="1"/>
    <x v="1"/>
    <x v="0"/>
    <x v="0"/>
    <n v="1"/>
    <n v="0"/>
    <n v="0"/>
    <n v="1"/>
    <n v="1"/>
    <x v="0"/>
    <n v="1"/>
    <s v="Yes"/>
    <n v="1"/>
  </r>
  <r>
    <s v="ItWorks - US EN LC Autoship"/>
    <s v="en"/>
    <d v="2024-06-04T00:00:00"/>
    <n v="1297837994"/>
    <x v="0"/>
    <x v="0"/>
    <n v="5"/>
    <n v="1"/>
    <n v="5"/>
    <x v="3"/>
    <x v="0"/>
    <x v="1"/>
    <x v="0"/>
    <x v="0"/>
    <x v="0"/>
    <x v="0"/>
    <x v="0"/>
    <n v="1"/>
    <n v="0"/>
    <n v="0"/>
    <n v="1"/>
    <n v="1"/>
    <x v="0"/>
    <n v="1"/>
    <s v="Yes"/>
    <n v="1"/>
  </r>
  <r>
    <s v="ItWorks - US EN LC Autoship"/>
    <s v="en"/>
    <d v="2024-06-04T00:00:00"/>
    <n v="1297928324"/>
    <x v="5"/>
    <x v="5"/>
    <n v="5"/>
    <n v="1"/>
    <n v="5"/>
    <x v="3"/>
    <x v="0"/>
    <x v="1"/>
    <x v="0"/>
    <x v="1"/>
    <x v="1"/>
    <x v="0"/>
    <x v="0"/>
    <n v="1"/>
    <n v="0"/>
    <n v="0"/>
    <n v="1"/>
    <n v="1"/>
    <x v="0"/>
    <n v="1"/>
    <s v="Yes"/>
    <n v="1"/>
  </r>
  <r>
    <s v="ItWorks - US EN LC Autoship"/>
    <s v="en"/>
    <d v="2024-06-04T00:00:00"/>
    <n v="1297940824"/>
    <x v="5"/>
    <x v="5"/>
    <n v="5"/>
    <n v="1"/>
    <n v="5"/>
    <x v="3"/>
    <x v="0"/>
    <x v="1"/>
    <x v="0"/>
    <x v="1"/>
    <x v="1"/>
    <x v="0"/>
    <x v="0"/>
    <n v="1"/>
    <n v="0"/>
    <n v="0"/>
    <n v="1"/>
    <n v="1"/>
    <x v="0"/>
    <n v="1"/>
    <s v="Yes"/>
    <n v="1"/>
  </r>
  <r>
    <s v="ItWorks - US EN LC Autoship"/>
    <s v="en"/>
    <d v="2024-06-04T00:00:00"/>
    <n v="1297832324"/>
    <x v="1"/>
    <x v="1"/>
    <n v="5"/>
    <n v="1"/>
    <n v="5"/>
    <x v="3"/>
    <x v="0"/>
    <x v="1"/>
    <x v="0"/>
    <x v="0"/>
    <x v="0"/>
    <x v="0"/>
    <x v="0"/>
    <n v="1"/>
    <n v="0"/>
    <n v="0"/>
    <n v="1"/>
    <n v="1"/>
    <x v="0"/>
    <n v="1"/>
    <s v="Yes"/>
    <n v="1"/>
  </r>
  <r>
    <s v="ItWorks - US EN LC Autoship"/>
    <s v="en"/>
    <d v="2024-06-04T00:00:00"/>
    <n v="1297831584"/>
    <x v="0"/>
    <x v="0"/>
    <n v="5"/>
    <n v="1"/>
    <n v="5"/>
    <x v="3"/>
    <x v="0"/>
    <x v="1"/>
    <x v="0"/>
    <x v="0"/>
    <x v="0"/>
    <x v="0"/>
    <x v="0"/>
    <n v="1"/>
    <n v="0"/>
    <n v="0"/>
    <n v="1"/>
    <n v="1"/>
    <x v="0"/>
    <n v="1"/>
    <s v="Yes"/>
    <n v="1"/>
  </r>
  <r>
    <s v="ItWorks - US EN LC Autoship"/>
    <s v="en"/>
    <d v="2024-06-04T00:00:00"/>
    <n v="1297852564"/>
    <x v="0"/>
    <x v="0"/>
    <n v="5"/>
    <n v="1"/>
    <n v="5"/>
    <x v="3"/>
    <x v="0"/>
    <x v="1"/>
    <x v="0"/>
    <x v="0"/>
    <x v="0"/>
    <x v="0"/>
    <x v="0"/>
    <n v="1"/>
    <n v="0"/>
    <n v="0"/>
    <n v="1"/>
    <n v="1"/>
    <x v="0"/>
    <n v="1"/>
    <s v="Yes"/>
    <n v="1"/>
  </r>
  <r>
    <s v="ItWorks - US EN LC Autoship"/>
    <s v="en"/>
    <d v="2024-06-04T00:00:00"/>
    <n v="1297915634"/>
    <x v="7"/>
    <x v="7"/>
    <n v="5"/>
    <n v="1"/>
    <n v="5"/>
    <x v="3"/>
    <x v="0"/>
    <x v="1"/>
    <x v="0"/>
    <x v="1"/>
    <x v="1"/>
    <x v="0"/>
    <x v="0"/>
    <n v="1"/>
    <n v="0"/>
    <n v="0"/>
    <n v="1"/>
    <n v="1"/>
    <x v="0"/>
    <n v="1"/>
    <s v="Yes"/>
    <n v="1"/>
  </r>
  <r>
    <s v="ItWorks - US EN LC Autoship"/>
    <s v="en"/>
    <d v="2024-06-04T00:00:00"/>
    <n v="1297906304"/>
    <x v="10"/>
    <x v="10"/>
    <n v="5"/>
    <n v="1"/>
    <n v="5"/>
    <x v="3"/>
    <x v="0"/>
    <x v="1"/>
    <x v="0"/>
    <x v="1"/>
    <x v="1"/>
    <x v="0"/>
    <x v="0"/>
    <n v="1"/>
    <n v="0"/>
    <n v="0"/>
    <n v="1"/>
    <n v="1"/>
    <x v="0"/>
    <n v="1"/>
    <s v="Yes"/>
    <n v="1"/>
  </r>
  <r>
    <s v="ItWorks - Canada FR"/>
    <s v="fr"/>
    <d v="2024-06-03T00:00:00"/>
    <n v="195038617"/>
    <x v="16"/>
    <x v="16"/>
    <n v="5"/>
    <n v="2"/>
    <n v="5"/>
    <x v="1"/>
    <x v="0"/>
    <x v="1"/>
    <x v="0"/>
    <x v="2"/>
    <x v="2"/>
    <x v="2"/>
    <x v="1"/>
    <n v="1"/>
    <n v="0"/>
    <n v="0"/>
    <n v="1"/>
    <n v="1"/>
    <x v="1"/>
    <n v="1"/>
    <s v="Yes"/>
    <n v="1"/>
  </r>
  <r>
    <s v="ItWorks - FR"/>
    <s v="fr"/>
    <d v="2024-06-03T00:00:00"/>
    <n v="194940057"/>
    <x v="15"/>
    <x v="15"/>
    <n v="5"/>
    <n v="2"/>
    <n v="5"/>
    <x v="1"/>
    <x v="0"/>
    <x v="1"/>
    <x v="0"/>
    <x v="2"/>
    <x v="2"/>
    <x v="4"/>
    <x v="1"/>
    <n v="1"/>
    <n v="0"/>
    <n v="0"/>
    <n v="1"/>
    <n v="1"/>
    <x v="1"/>
    <n v="1"/>
    <s v="Yes"/>
    <n v="1"/>
  </r>
  <r>
    <s v="ItWorks - FR"/>
    <s v="fr"/>
    <d v="2024-06-03T00:00:00"/>
    <n v="194915937"/>
    <x v="12"/>
    <x v="12"/>
    <n v="5"/>
    <m/>
    <n v="5"/>
    <x v="1"/>
    <x v="0"/>
    <x v="1"/>
    <x v="0"/>
    <x v="2"/>
    <x v="2"/>
    <x v="4"/>
    <x v="1"/>
    <n v="1"/>
    <n v="0"/>
    <n v="0"/>
    <n v="1"/>
    <n v="0"/>
    <x v="1"/>
    <n v="1"/>
    <s v="Yes"/>
    <n v="1"/>
  </r>
  <r>
    <s v="ItWorks - FR"/>
    <s v="fr"/>
    <d v="2024-06-01T00:00:00"/>
    <n v="194820767"/>
    <x v="14"/>
    <x v="14"/>
    <n v="5"/>
    <m/>
    <n v="5"/>
    <x v="0"/>
    <x v="0"/>
    <x v="0"/>
    <x v="0"/>
    <x v="2"/>
    <x v="2"/>
    <x v="4"/>
    <x v="1"/>
    <n v="1"/>
    <n v="0"/>
    <n v="0"/>
    <n v="1"/>
    <n v="0"/>
    <x v="1"/>
    <n v="1"/>
    <s v="Yes"/>
    <n v="1"/>
  </r>
  <r>
    <s v="ItWorks - MX ES DT"/>
    <s v="es"/>
    <d v="2024-06-03T00:00:00"/>
    <n v="118918876"/>
    <x v="20"/>
    <x v="20"/>
    <n v="5"/>
    <m/>
    <n v="5"/>
    <x v="1"/>
    <x v="0"/>
    <x v="1"/>
    <x v="0"/>
    <x v="3"/>
    <x v="3"/>
    <x v="5"/>
    <x v="0"/>
    <n v="1"/>
    <n v="0"/>
    <n v="0"/>
    <n v="1"/>
    <n v="0"/>
    <x v="1"/>
    <n v="1"/>
    <s v="Yes"/>
    <n v="1"/>
  </r>
  <r>
    <s v="ItWorks - US ES LC"/>
    <s v="es"/>
    <d v="2024-06-03T00:00:00"/>
    <n v="1297588744"/>
    <x v="11"/>
    <x v="11"/>
    <n v="5"/>
    <m/>
    <n v="5"/>
    <x v="1"/>
    <x v="0"/>
    <x v="1"/>
    <x v="0"/>
    <x v="0"/>
    <x v="0"/>
    <x v="7"/>
    <x v="0"/>
    <n v="1"/>
    <n v="0"/>
    <n v="0"/>
    <n v="1"/>
    <n v="0"/>
    <x v="1"/>
    <n v="1"/>
    <s v="Yes"/>
    <n v="1"/>
  </r>
  <r>
    <s v="ItWorks - US ES LC"/>
    <s v="es"/>
    <d v="2024-06-03T00:00:00"/>
    <n v="1297612844"/>
    <x v="22"/>
    <x v="22"/>
    <n v="5"/>
    <m/>
    <n v="5"/>
    <x v="1"/>
    <x v="0"/>
    <x v="1"/>
    <x v="0"/>
    <x v="0"/>
    <x v="0"/>
    <x v="7"/>
    <x v="0"/>
    <n v="1"/>
    <n v="0"/>
    <n v="0"/>
    <n v="1"/>
    <n v="0"/>
    <x v="1"/>
    <n v="1"/>
    <s v="Yes"/>
    <n v="1"/>
  </r>
  <r>
    <s v="ItWorks - US ES LC"/>
    <s v="es"/>
    <d v="2024-06-03T00:00:00"/>
    <n v="1297581374"/>
    <x v="22"/>
    <x v="22"/>
    <n v="5"/>
    <n v="2"/>
    <n v="5"/>
    <x v="1"/>
    <x v="0"/>
    <x v="1"/>
    <x v="0"/>
    <x v="0"/>
    <x v="0"/>
    <x v="7"/>
    <x v="0"/>
    <n v="1"/>
    <n v="0"/>
    <n v="0"/>
    <n v="1"/>
    <n v="1"/>
    <x v="1"/>
    <n v="1"/>
    <s v="Yes"/>
    <n v="1"/>
  </r>
  <r>
    <s v="ItWorks - US ES LC"/>
    <s v="es"/>
    <d v="2024-06-03T00:00:00"/>
    <n v="1297641044"/>
    <x v="22"/>
    <x v="22"/>
    <n v="5"/>
    <m/>
    <n v="5"/>
    <x v="1"/>
    <x v="0"/>
    <x v="1"/>
    <x v="0"/>
    <x v="0"/>
    <x v="0"/>
    <x v="7"/>
    <x v="0"/>
    <n v="1"/>
    <n v="0"/>
    <n v="0"/>
    <n v="1"/>
    <n v="0"/>
    <x v="1"/>
    <n v="1"/>
    <s v="Yes"/>
    <n v="1"/>
  </r>
  <r>
    <s v="ItWorks - US EN LC"/>
    <s v="en"/>
    <d v="2024-06-01T00:00:00"/>
    <n v="1297229844"/>
    <x v="8"/>
    <x v="8"/>
    <n v="5"/>
    <n v="5"/>
    <n v="5"/>
    <x v="0"/>
    <x v="0"/>
    <x v="0"/>
    <x v="0"/>
    <x v="1"/>
    <x v="1"/>
    <x v="0"/>
    <x v="0"/>
    <n v="1"/>
    <n v="0"/>
    <n v="0"/>
    <n v="1"/>
    <n v="1"/>
    <x v="1"/>
    <n v="1"/>
    <s v="Yes"/>
    <n v="1"/>
  </r>
  <r>
    <s v="ItWorks - US EN LC"/>
    <s v="en"/>
    <d v="2024-06-03T00:00:00"/>
    <n v="1297578474"/>
    <x v="6"/>
    <x v="6"/>
    <n v="5"/>
    <m/>
    <n v="5"/>
    <x v="1"/>
    <x v="0"/>
    <x v="1"/>
    <x v="0"/>
    <x v="1"/>
    <x v="1"/>
    <x v="0"/>
    <x v="0"/>
    <n v="1"/>
    <n v="0"/>
    <n v="0"/>
    <n v="1"/>
    <n v="0"/>
    <x v="1"/>
    <n v="1"/>
    <s v="Yes"/>
    <n v="1"/>
  </r>
  <r>
    <s v="ItWorks - US EN LC"/>
    <s v="en"/>
    <d v="2024-06-03T00:00:00"/>
    <n v="1297658444"/>
    <x v="6"/>
    <x v="6"/>
    <n v="5"/>
    <m/>
    <n v="5"/>
    <x v="1"/>
    <x v="0"/>
    <x v="1"/>
    <x v="0"/>
    <x v="1"/>
    <x v="1"/>
    <x v="0"/>
    <x v="0"/>
    <n v="1"/>
    <n v="0"/>
    <n v="0"/>
    <n v="1"/>
    <n v="0"/>
    <x v="1"/>
    <n v="1"/>
    <s v="Yes"/>
    <n v="1"/>
  </r>
  <r>
    <s v="ItWorks - US EN LC Autoship"/>
    <s v="en"/>
    <d v="2024-06-01T00:00:00"/>
    <n v="1297225394"/>
    <x v="6"/>
    <x v="6"/>
    <n v="5"/>
    <n v="5"/>
    <n v="5"/>
    <x v="0"/>
    <x v="0"/>
    <x v="0"/>
    <x v="0"/>
    <x v="1"/>
    <x v="1"/>
    <x v="0"/>
    <x v="0"/>
    <n v="1"/>
    <n v="0"/>
    <n v="0"/>
    <n v="1"/>
    <n v="1"/>
    <x v="1"/>
    <n v="1"/>
    <s v="Yes"/>
    <n v="1"/>
  </r>
  <r>
    <s v="ItWorks - US EN LC"/>
    <s v="en"/>
    <d v="2024-06-03T00:00:00"/>
    <n v="1297689294"/>
    <x v="4"/>
    <x v="4"/>
    <n v="5"/>
    <n v="4"/>
    <n v="5"/>
    <x v="1"/>
    <x v="0"/>
    <x v="1"/>
    <x v="0"/>
    <x v="1"/>
    <x v="1"/>
    <x v="0"/>
    <x v="0"/>
    <n v="1"/>
    <n v="0"/>
    <n v="0"/>
    <n v="1"/>
    <n v="1"/>
    <x v="1"/>
    <n v="1"/>
    <s v="Yes"/>
    <n v="1"/>
  </r>
  <r>
    <s v="ItWorks - US EN LC Autoship"/>
    <s v="en"/>
    <d v="2024-06-03T00:00:00"/>
    <n v="1297641944"/>
    <x v="4"/>
    <x v="4"/>
    <n v="5"/>
    <n v="5"/>
    <n v="5"/>
    <x v="1"/>
    <x v="0"/>
    <x v="1"/>
    <x v="0"/>
    <x v="1"/>
    <x v="1"/>
    <x v="0"/>
    <x v="0"/>
    <n v="1"/>
    <n v="0"/>
    <n v="0"/>
    <n v="1"/>
    <n v="1"/>
    <x v="1"/>
    <n v="1"/>
    <s v="Yes"/>
    <n v="1"/>
  </r>
  <r>
    <s v="ItWorks - US EN LC"/>
    <s v="en"/>
    <d v="2024-06-02T00:00:00"/>
    <n v="1297352594"/>
    <x v="9"/>
    <x v="9"/>
    <n v="5"/>
    <n v="2"/>
    <n v="5"/>
    <x v="2"/>
    <x v="0"/>
    <x v="0"/>
    <x v="0"/>
    <x v="0"/>
    <x v="0"/>
    <x v="0"/>
    <x v="0"/>
    <n v="1"/>
    <n v="0"/>
    <n v="0"/>
    <n v="1"/>
    <n v="1"/>
    <x v="1"/>
    <n v="1"/>
    <s v="Yes"/>
    <n v="1"/>
  </r>
  <r>
    <s v="ItWorks - US EN LC"/>
    <s v="en"/>
    <d v="2024-06-01T00:00:00"/>
    <n v="1297275674"/>
    <x v="8"/>
    <x v="8"/>
    <n v="5"/>
    <n v="2"/>
    <n v="5"/>
    <x v="0"/>
    <x v="0"/>
    <x v="0"/>
    <x v="0"/>
    <x v="1"/>
    <x v="1"/>
    <x v="0"/>
    <x v="0"/>
    <n v="1"/>
    <n v="0"/>
    <n v="0"/>
    <n v="1"/>
    <n v="1"/>
    <x v="1"/>
    <n v="1"/>
    <s v="Yes"/>
    <n v="1"/>
  </r>
  <r>
    <s v="ItWorks - US EN LC Autoship"/>
    <s v="en"/>
    <d v="2024-06-01T00:00:00"/>
    <n v="1297272054"/>
    <x v="8"/>
    <x v="8"/>
    <n v="5"/>
    <n v="5"/>
    <n v="5"/>
    <x v="0"/>
    <x v="0"/>
    <x v="0"/>
    <x v="0"/>
    <x v="1"/>
    <x v="1"/>
    <x v="0"/>
    <x v="0"/>
    <n v="1"/>
    <n v="0"/>
    <n v="0"/>
    <n v="1"/>
    <n v="1"/>
    <x v="1"/>
    <n v="1"/>
    <s v="Yes"/>
    <n v="1"/>
  </r>
  <r>
    <s v="ItWorks - US EN LC"/>
    <s v="en"/>
    <d v="2024-06-02T00:00:00"/>
    <n v="1297393114"/>
    <x v="9"/>
    <x v="9"/>
    <n v="5"/>
    <m/>
    <n v="5"/>
    <x v="2"/>
    <x v="0"/>
    <x v="0"/>
    <x v="0"/>
    <x v="0"/>
    <x v="0"/>
    <x v="0"/>
    <x v="0"/>
    <n v="1"/>
    <n v="0"/>
    <n v="0"/>
    <n v="1"/>
    <n v="0"/>
    <x v="1"/>
    <n v="1"/>
    <s v="Yes"/>
    <n v="1"/>
  </r>
  <r>
    <s v="ItWorks - US EN LC"/>
    <s v="en"/>
    <d v="2024-06-01T00:00:00"/>
    <n v="1297233564"/>
    <x v="6"/>
    <x v="6"/>
    <n v="5"/>
    <m/>
    <n v="5"/>
    <x v="0"/>
    <x v="0"/>
    <x v="0"/>
    <x v="0"/>
    <x v="1"/>
    <x v="1"/>
    <x v="0"/>
    <x v="0"/>
    <n v="1"/>
    <n v="0"/>
    <n v="0"/>
    <n v="1"/>
    <n v="0"/>
    <x v="1"/>
    <n v="1"/>
    <s v="Yes"/>
    <n v="1"/>
  </r>
  <r>
    <s v="ItWorks - US EN LC Autoship"/>
    <s v="en"/>
    <d v="2024-06-03T00:00:00"/>
    <n v="1297679334"/>
    <x v="2"/>
    <x v="2"/>
    <n v="5"/>
    <m/>
    <n v="5"/>
    <x v="1"/>
    <x v="0"/>
    <x v="1"/>
    <x v="0"/>
    <x v="1"/>
    <x v="1"/>
    <x v="0"/>
    <x v="0"/>
    <n v="1"/>
    <n v="0"/>
    <n v="0"/>
    <n v="1"/>
    <n v="0"/>
    <x v="1"/>
    <n v="1"/>
    <s v="Yes"/>
    <n v="1"/>
  </r>
  <r>
    <s v="ItWorks - US EN LC"/>
    <s v="en"/>
    <d v="2024-06-03T00:00:00"/>
    <n v="1297575674"/>
    <x v="9"/>
    <x v="9"/>
    <n v="5"/>
    <n v="5"/>
    <n v="5"/>
    <x v="1"/>
    <x v="0"/>
    <x v="1"/>
    <x v="0"/>
    <x v="0"/>
    <x v="0"/>
    <x v="0"/>
    <x v="0"/>
    <n v="1"/>
    <n v="0"/>
    <n v="0"/>
    <n v="1"/>
    <n v="1"/>
    <x v="1"/>
    <n v="1"/>
    <s v="Yes"/>
    <n v="1"/>
  </r>
  <r>
    <s v="ItWorks - US EN LC"/>
    <s v="en"/>
    <d v="2024-06-03T00:00:00"/>
    <n v="1297676054"/>
    <x v="6"/>
    <x v="6"/>
    <n v="5"/>
    <m/>
    <n v="5"/>
    <x v="1"/>
    <x v="0"/>
    <x v="1"/>
    <x v="0"/>
    <x v="1"/>
    <x v="1"/>
    <x v="0"/>
    <x v="0"/>
    <n v="1"/>
    <n v="0"/>
    <n v="0"/>
    <n v="1"/>
    <n v="0"/>
    <x v="1"/>
    <n v="1"/>
    <s v="Yes"/>
    <n v="1"/>
  </r>
  <r>
    <s v="ItWorks - US EN LC Autoship"/>
    <s v="en"/>
    <d v="2024-06-01T00:00:00"/>
    <n v="1297226534"/>
    <x v="0"/>
    <x v="0"/>
    <n v="5"/>
    <n v="2"/>
    <n v="5"/>
    <x v="0"/>
    <x v="0"/>
    <x v="0"/>
    <x v="0"/>
    <x v="0"/>
    <x v="0"/>
    <x v="0"/>
    <x v="0"/>
    <n v="1"/>
    <n v="0"/>
    <n v="0"/>
    <n v="1"/>
    <n v="1"/>
    <x v="1"/>
    <n v="1"/>
    <s v="Yes"/>
    <n v="1"/>
  </r>
  <r>
    <s v="ItWorks - DE"/>
    <s v="de"/>
    <d v="2024-06-04T00:00:00"/>
    <n v="805948255"/>
    <x v="13"/>
    <x v="13"/>
    <n v="5"/>
    <m/>
    <n v="5"/>
    <x v="3"/>
    <x v="0"/>
    <x v="1"/>
    <x v="0"/>
    <x v="2"/>
    <x v="2"/>
    <x v="3"/>
    <x v="1"/>
    <n v="1"/>
    <n v="0"/>
    <n v="0"/>
    <n v="1"/>
    <n v="0"/>
    <x v="1"/>
    <n v="1"/>
    <s v="Yes"/>
    <n v="1"/>
  </r>
  <r>
    <s v="ItWorks - FR"/>
    <s v="fr"/>
    <d v="2024-06-04T00:00:00"/>
    <n v="195151277"/>
    <x v="14"/>
    <x v="14"/>
    <n v="5"/>
    <m/>
    <n v="5"/>
    <x v="3"/>
    <x v="0"/>
    <x v="1"/>
    <x v="0"/>
    <x v="2"/>
    <x v="2"/>
    <x v="4"/>
    <x v="1"/>
    <n v="1"/>
    <n v="0"/>
    <n v="0"/>
    <n v="1"/>
    <n v="0"/>
    <x v="1"/>
    <n v="1"/>
    <s v="Yes"/>
    <n v="1"/>
  </r>
  <r>
    <s v="ItWorks - FR"/>
    <s v="fr"/>
    <d v="2024-06-04T00:00:00"/>
    <n v="195067437"/>
    <x v="12"/>
    <x v="12"/>
    <n v="5"/>
    <m/>
    <n v="5"/>
    <x v="3"/>
    <x v="0"/>
    <x v="1"/>
    <x v="0"/>
    <x v="2"/>
    <x v="2"/>
    <x v="4"/>
    <x v="1"/>
    <n v="1"/>
    <n v="0"/>
    <n v="0"/>
    <n v="1"/>
    <n v="0"/>
    <x v="1"/>
    <n v="1"/>
    <s v="Yes"/>
    <n v="1"/>
  </r>
  <r>
    <s v="ItWorks - MX ES DT"/>
    <s v="es"/>
    <d v="2024-06-04T00:00:00"/>
    <n v="119036266"/>
    <x v="11"/>
    <x v="11"/>
    <n v="5"/>
    <m/>
    <n v="5"/>
    <x v="3"/>
    <x v="0"/>
    <x v="1"/>
    <x v="0"/>
    <x v="0"/>
    <x v="0"/>
    <x v="5"/>
    <x v="0"/>
    <n v="1"/>
    <n v="0"/>
    <n v="0"/>
    <n v="1"/>
    <n v="0"/>
    <x v="1"/>
    <n v="1"/>
    <s v="Yes"/>
    <n v="1"/>
  </r>
  <r>
    <s v="ItWorks - US ES LC"/>
    <s v="es"/>
    <d v="2024-06-04T00:00:00"/>
    <n v="1297905964"/>
    <x v="19"/>
    <x v="19"/>
    <n v="5"/>
    <m/>
    <n v="5"/>
    <x v="3"/>
    <x v="0"/>
    <x v="1"/>
    <x v="0"/>
    <x v="0"/>
    <x v="0"/>
    <x v="7"/>
    <x v="0"/>
    <n v="1"/>
    <n v="0"/>
    <n v="0"/>
    <n v="1"/>
    <n v="0"/>
    <x v="1"/>
    <n v="1"/>
    <s v="Yes"/>
    <n v="1"/>
  </r>
  <r>
    <s v="ItWorks - US ES LC"/>
    <s v="es"/>
    <d v="2024-06-04T00:00:00"/>
    <n v="1297899874"/>
    <x v="21"/>
    <x v="21"/>
    <n v="5"/>
    <m/>
    <n v="5"/>
    <x v="3"/>
    <x v="0"/>
    <x v="1"/>
    <x v="0"/>
    <x v="0"/>
    <x v="1"/>
    <x v="7"/>
    <x v="0"/>
    <n v="1"/>
    <n v="0"/>
    <n v="0"/>
    <n v="1"/>
    <n v="0"/>
    <x v="1"/>
    <n v="1"/>
    <s v="Yes"/>
    <n v="1"/>
  </r>
  <r>
    <s v="ItWorks - US ES LC"/>
    <s v="es"/>
    <d v="2024-06-04T00:00:00"/>
    <n v="1297896504"/>
    <x v="19"/>
    <x v="19"/>
    <n v="5"/>
    <m/>
    <n v="5"/>
    <x v="3"/>
    <x v="0"/>
    <x v="1"/>
    <x v="0"/>
    <x v="0"/>
    <x v="0"/>
    <x v="7"/>
    <x v="0"/>
    <n v="1"/>
    <n v="0"/>
    <n v="0"/>
    <n v="1"/>
    <n v="0"/>
    <x v="1"/>
    <n v="1"/>
    <s v="Yes"/>
    <n v="1"/>
  </r>
  <r>
    <s v="ItWorks - US ES LC"/>
    <s v="es"/>
    <d v="2024-06-04T00:00:00"/>
    <n v="1297917774"/>
    <x v="21"/>
    <x v="21"/>
    <n v="5"/>
    <m/>
    <n v="5"/>
    <x v="3"/>
    <x v="0"/>
    <x v="1"/>
    <x v="0"/>
    <x v="0"/>
    <x v="1"/>
    <x v="7"/>
    <x v="0"/>
    <n v="1"/>
    <n v="0"/>
    <n v="0"/>
    <n v="1"/>
    <n v="0"/>
    <x v="1"/>
    <n v="1"/>
    <s v="Yes"/>
    <n v="1"/>
  </r>
  <r>
    <s v="ItWorks - US ES LC"/>
    <s v="es"/>
    <d v="2024-06-04T00:00:00"/>
    <n v="1297936234"/>
    <x v="22"/>
    <x v="22"/>
    <n v="5"/>
    <m/>
    <n v="5"/>
    <x v="3"/>
    <x v="0"/>
    <x v="1"/>
    <x v="0"/>
    <x v="0"/>
    <x v="0"/>
    <x v="7"/>
    <x v="0"/>
    <n v="1"/>
    <n v="0"/>
    <n v="0"/>
    <n v="1"/>
    <n v="0"/>
    <x v="1"/>
    <n v="1"/>
    <s v="Yes"/>
    <n v="1"/>
  </r>
  <r>
    <s v="ItWorks - US ES LC"/>
    <s v="es"/>
    <d v="2024-06-04T00:00:00"/>
    <n v="1297923974"/>
    <x v="22"/>
    <x v="22"/>
    <n v="5"/>
    <m/>
    <n v="5"/>
    <x v="3"/>
    <x v="0"/>
    <x v="1"/>
    <x v="0"/>
    <x v="0"/>
    <x v="0"/>
    <x v="7"/>
    <x v="0"/>
    <n v="1"/>
    <n v="0"/>
    <n v="0"/>
    <n v="1"/>
    <n v="0"/>
    <x v="1"/>
    <n v="1"/>
    <s v="Yes"/>
    <n v="1"/>
  </r>
  <r>
    <s v="ItWorks - US ES LC"/>
    <s v="es"/>
    <d v="2024-06-04T00:00:00"/>
    <n v="1297864204"/>
    <x v="22"/>
    <x v="22"/>
    <n v="5"/>
    <m/>
    <n v="5"/>
    <x v="3"/>
    <x v="0"/>
    <x v="1"/>
    <x v="0"/>
    <x v="0"/>
    <x v="0"/>
    <x v="7"/>
    <x v="0"/>
    <n v="1"/>
    <n v="0"/>
    <n v="0"/>
    <n v="1"/>
    <n v="0"/>
    <x v="1"/>
    <n v="1"/>
    <s v="Yes"/>
    <n v="1"/>
  </r>
  <r>
    <s v="ItWorks - US EN LC"/>
    <s v="en"/>
    <d v="2024-06-04T00:00:00"/>
    <n v="1297895334"/>
    <x v="4"/>
    <x v="4"/>
    <n v="5"/>
    <m/>
    <n v="5"/>
    <x v="3"/>
    <x v="0"/>
    <x v="1"/>
    <x v="0"/>
    <x v="1"/>
    <x v="1"/>
    <x v="0"/>
    <x v="0"/>
    <n v="1"/>
    <n v="0"/>
    <n v="0"/>
    <n v="1"/>
    <n v="0"/>
    <x v="1"/>
    <n v="1"/>
    <s v="Yes"/>
    <n v="1"/>
  </r>
  <r>
    <s v="ItWorks - US EN LC"/>
    <s v="en"/>
    <d v="2024-06-04T00:00:00"/>
    <n v="1297885864"/>
    <x v="1"/>
    <x v="1"/>
    <n v="5"/>
    <m/>
    <n v="5"/>
    <x v="3"/>
    <x v="0"/>
    <x v="1"/>
    <x v="0"/>
    <x v="0"/>
    <x v="0"/>
    <x v="0"/>
    <x v="0"/>
    <n v="1"/>
    <n v="0"/>
    <n v="0"/>
    <n v="1"/>
    <n v="0"/>
    <x v="1"/>
    <n v="1"/>
    <s v="Yes"/>
    <n v="1"/>
  </r>
  <r>
    <s v="ItWorks - US EN LC Autoship"/>
    <s v="en"/>
    <d v="2024-06-04T00:00:00"/>
    <n v="1297845844"/>
    <x v="21"/>
    <x v="21"/>
    <n v="5"/>
    <n v="51"/>
    <n v="5"/>
    <x v="3"/>
    <x v="0"/>
    <x v="1"/>
    <x v="0"/>
    <x v="0"/>
    <x v="1"/>
    <x v="0"/>
    <x v="0"/>
    <n v="1"/>
    <n v="0"/>
    <n v="0"/>
    <n v="1"/>
    <n v="1"/>
    <x v="1"/>
    <n v="1"/>
    <s v="Yes"/>
    <n v="1"/>
  </r>
  <r>
    <s v="ItWorks - US EN LC"/>
    <s v="en"/>
    <d v="2024-06-04T00:00:00"/>
    <n v="1297865174"/>
    <x v="3"/>
    <x v="3"/>
    <n v="5"/>
    <m/>
    <n v="5"/>
    <x v="3"/>
    <x v="0"/>
    <x v="1"/>
    <x v="0"/>
    <x v="1"/>
    <x v="1"/>
    <x v="0"/>
    <x v="0"/>
    <n v="1"/>
    <n v="0"/>
    <n v="0"/>
    <n v="1"/>
    <n v="0"/>
    <x v="1"/>
    <n v="1"/>
    <s v="Yes"/>
    <n v="1"/>
  </r>
  <r>
    <s v="ItWorks - US EN LC"/>
    <s v="en"/>
    <d v="2024-06-04T00:00:00"/>
    <n v="1297883654"/>
    <x v="0"/>
    <x v="0"/>
    <n v="5"/>
    <m/>
    <n v="5"/>
    <x v="3"/>
    <x v="0"/>
    <x v="1"/>
    <x v="0"/>
    <x v="0"/>
    <x v="0"/>
    <x v="0"/>
    <x v="0"/>
    <n v="1"/>
    <n v="0"/>
    <n v="0"/>
    <n v="1"/>
    <n v="0"/>
    <x v="1"/>
    <n v="1"/>
    <s v="Yes"/>
    <n v="1"/>
  </r>
  <r>
    <s v="ItWorks - US EN LC"/>
    <s v="en"/>
    <d v="2024-06-04T00:00:00"/>
    <n v="1297932524"/>
    <x v="7"/>
    <x v="7"/>
    <n v="5"/>
    <m/>
    <n v="5"/>
    <x v="3"/>
    <x v="0"/>
    <x v="1"/>
    <x v="0"/>
    <x v="1"/>
    <x v="1"/>
    <x v="0"/>
    <x v="0"/>
    <n v="1"/>
    <n v="0"/>
    <n v="0"/>
    <n v="1"/>
    <n v="0"/>
    <x v="1"/>
    <n v="1"/>
    <s v="Yes"/>
    <n v="1"/>
  </r>
  <r>
    <s v="ItWorks - US EN LC"/>
    <s v="en"/>
    <d v="2024-06-04T00:00:00"/>
    <n v="1297839054"/>
    <x v="21"/>
    <x v="21"/>
    <n v="5"/>
    <m/>
    <n v="5"/>
    <x v="3"/>
    <x v="0"/>
    <x v="1"/>
    <x v="0"/>
    <x v="0"/>
    <x v="1"/>
    <x v="0"/>
    <x v="0"/>
    <n v="1"/>
    <n v="0"/>
    <n v="0"/>
    <n v="1"/>
    <n v="0"/>
    <x v="1"/>
    <n v="1"/>
    <s v="Yes"/>
    <n v="1"/>
  </r>
  <r>
    <s v="ItWorks - US EN LC"/>
    <s v="en"/>
    <d v="2024-06-04T00:00:00"/>
    <n v="1297837934"/>
    <x v="8"/>
    <x v="8"/>
    <n v="5"/>
    <n v="2"/>
    <n v="5"/>
    <x v="3"/>
    <x v="0"/>
    <x v="1"/>
    <x v="0"/>
    <x v="1"/>
    <x v="1"/>
    <x v="0"/>
    <x v="0"/>
    <n v="1"/>
    <n v="0"/>
    <n v="0"/>
    <n v="1"/>
    <n v="1"/>
    <x v="1"/>
    <n v="1"/>
    <s v="Yes"/>
    <n v="1"/>
  </r>
  <r>
    <s v="ItWorks - US EN LC"/>
    <s v="en"/>
    <d v="2024-06-04T00:00:00"/>
    <n v="1297943544"/>
    <x v="2"/>
    <x v="2"/>
    <n v="5"/>
    <m/>
    <n v="5"/>
    <x v="3"/>
    <x v="0"/>
    <x v="1"/>
    <x v="0"/>
    <x v="1"/>
    <x v="1"/>
    <x v="0"/>
    <x v="0"/>
    <n v="1"/>
    <n v="0"/>
    <n v="0"/>
    <n v="1"/>
    <n v="0"/>
    <x v="1"/>
    <n v="1"/>
    <s v="Yes"/>
    <n v="1"/>
  </r>
  <r>
    <s v="ItWorks - US EN LC Autoship"/>
    <s v="en"/>
    <d v="2024-06-04T00:00:00"/>
    <n v="1297847944"/>
    <x v="0"/>
    <x v="0"/>
    <n v="5"/>
    <n v="5"/>
    <n v="5"/>
    <x v="3"/>
    <x v="0"/>
    <x v="1"/>
    <x v="0"/>
    <x v="0"/>
    <x v="0"/>
    <x v="0"/>
    <x v="0"/>
    <n v="1"/>
    <n v="0"/>
    <n v="0"/>
    <n v="1"/>
    <n v="1"/>
    <x v="1"/>
    <n v="1"/>
    <s v="Yes"/>
    <n v="1"/>
  </r>
  <r>
    <s v="ItWorks - US EN LC Autoship"/>
    <s v="en"/>
    <d v="2024-06-04T00:00:00"/>
    <n v="1297912854"/>
    <x v="3"/>
    <x v="3"/>
    <n v="5"/>
    <n v="71"/>
    <n v="5"/>
    <x v="3"/>
    <x v="0"/>
    <x v="1"/>
    <x v="0"/>
    <x v="1"/>
    <x v="1"/>
    <x v="0"/>
    <x v="0"/>
    <n v="1"/>
    <n v="0"/>
    <n v="0"/>
    <n v="1"/>
    <n v="1"/>
    <x v="1"/>
    <n v="1"/>
    <s v="Yes"/>
    <n v="1"/>
  </r>
  <r>
    <s v="ItWorks - US EN LC"/>
    <s v="en"/>
    <d v="2024-06-04T00:00:00"/>
    <n v="1297948554"/>
    <x v="2"/>
    <x v="2"/>
    <n v="5"/>
    <m/>
    <n v="5"/>
    <x v="3"/>
    <x v="0"/>
    <x v="1"/>
    <x v="0"/>
    <x v="1"/>
    <x v="1"/>
    <x v="0"/>
    <x v="0"/>
    <n v="1"/>
    <n v="0"/>
    <n v="0"/>
    <n v="1"/>
    <n v="0"/>
    <x v="1"/>
    <n v="1"/>
    <s v="Yes"/>
    <n v="1"/>
  </r>
  <r>
    <s v="ItWorks - DE"/>
    <s v="de"/>
    <d v="2024-06-03T00:00:00"/>
    <n v="805839565"/>
    <x v="24"/>
    <x v="24"/>
    <m/>
    <m/>
    <n v="5"/>
    <x v="1"/>
    <x v="0"/>
    <x v="1"/>
    <x v="0"/>
    <x v="2"/>
    <x v="2"/>
    <x v="3"/>
    <x v="1"/>
    <n v="1"/>
    <n v="0"/>
    <n v="0"/>
    <n v="1"/>
    <n v="0"/>
    <x v="1"/>
    <n v="1"/>
    <s v="No"/>
    <s v=""/>
  </r>
  <r>
    <s v="ItWorks - FR"/>
    <s v="fr"/>
    <d v="2024-06-01T00:00:00"/>
    <n v="194833987"/>
    <x v="14"/>
    <x v="14"/>
    <n v="4"/>
    <n v="2"/>
    <n v="5"/>
    <x v="0"/>
    <x v="0"/>
    <x v="0"/>
    <x v="0"/>
    <x v="2"/>
    <x v="2"/>
    <x v="4"/>
    <x v="1"/>
    <n v="1"/>
    <n v="0"/>
    <n v="0"/>
    <n v="1"/>
    <n v="1"/>
    <x v="1"/>
    <n v="1"/>
    <s v="Yes"/>
    <n v="0.8"/>
  </r>
  <r>
    <s v="ItWorks - FR"/>
    <s v="fr"/>
    <d v="2024-06-03T00:00:00"/>
    <n v="194979987"/>
    <x v="24"/>
    <x v="24"/>
    <n v="3"/>
    <n v="2"/>
    <n v="5"/>
    <x v="1"/>
    <x v="0"/>
    <x v="1"/>
    <x v="0"/>
    <x v="2"/>
    <x v="2"/>
    <x v="4"/>
    <x v="1"/>
    <n v="1"/>
    <n v="0"/>
    <n v="0"/>
    <n v="1"/>
    <n v="1"/>
    <x v="1"/>
    <n v="1"/>
    <s v="Yes"/>
    <n v="0.6"/>
  </r>
  <r>
    <s v="ItWorks - FR"/>
    <s v="fr"/>
    <d v="2024-06-01T00:00:00"/>
    <n v="194828787"/>
    <x v="15"/>
    <x v="15"/>
    <m/>
    <m/>
    <n v="5"/>
    <x v="0"/>
    <x v="0"/>
    <x v="0"/>
    <x v="0"/>
    <x v="2"/>
    <x v="2"/>
    <x v="4"/>
    <x v="1"/>
    <n v="1"/>
    <n v="0"/>
    <n v="0"/>
    <n v="1"/>
    <n v="0"/>
    <x v="1"/>
    <n v="1"/>
    <s v="No"/>
    <s v=""/>
  </r>
  <r>
    <s v="ItWorks - MX ES DT"/>
    <s v="es"/>
    <d v="2024-06-03T00:00:00"/>
    <n v="118900576"/>
    <x v="25"/>
    <x v="25"/>
    <n v="4"/>
    <n v="1"/>
    <n v="5"/>
    <x v="1"/>
    <x v="0"/>
    <x v="1"/>
    <x v="0"/>
    <x v="0"/>
    <x v="3"/>
    <x v="5"/>
    <x v="0"/>
    <n v="1"/>
    <n v="0"/>
    <n v="0"/>
    <n v="1"/>
    <n v="1"/>
    <x v="0"/>
    <n v="1"/>
    <s v="Yes"/>
    <n v="0.8"/>
  </r>
  <r>
    <s v="ItWorks - MX ES DT"/>
    <s v="es"/>
    <d v="2024-06-03T00:00:00"/>
    <n v="118905856"/>
    <x v="19"/>
    <x v="19"/>
    <m/>
    <m/>
    <n v="5"/>
    <x v="1"/>
    <x v="0"/>
    <x v="1"/>
    <x v="0"/>
    <x v="0"/>
    <x v="0"/>
    <x v="5"/>
    <x v="0"/>
    <n v="1"/>
    <n v="0"/>
    <n v="0"/>
    <n v="1"/>
    <n v="0"/>
    <x v="1"/>
    <n v="1"/>
    <s v="No"/>
    <s v=""/>
  </r>
  <r>
    <s v="ItWorks - MX ES DT"/>
    <s v="es"/>
    <d v="2024-06-03T00:00:00"/>
    <n v="118927006"/>
    <x v="20"/>
    <x v="20"/>
    <m/>
    <m/>
    <n v="5"/>
    <x v="1"/>
    <x v="0"/>
    <x v="1"/>
    <x v="0"/>
    <x v="3"/>
    <x v="3"/>
    <x v="5"/>
    <x v="0"/>
    <n v="1"/>
    <n v="0"/>
    <n v="0"/>
    <n v="1"/>
    <n v="0"/>
    <x v="1"/>
    <n v="1"/>
    <s v="No"/>
    <s v=""/>
  </r>
  <r>
    <s v="ItWorks - Spain ES DT"/>
    <s v="es"/>
    <d v="2024-06-03T00:00:00"/>
    <n v="118892056"/>
    <x v="19"/>
    <x v="19"/>
    <m/>
    <m/>
    <n v="5"/>
    <x v="1"/>
    <x v="0"/>
    <x v="1"/>
    <x v="0"/>
    <x v="0"/>
    <x v="0"/>
    <x v="6"/>
    <x v="0"/>
    <n v="1"/>
    <n v="0"/>
    <n v="0"/>
    <n v="1"/>
    <n v="0"/>
    <x v="1"/>
    <n v="1"/>
    <s v="No"/>
    <s v=""/>
  </r>
  <r>
    <s v="ItWorks - US EN LC"/>
    <s v="en"/>
    <d v="2024-06-01T00:00:00"/>
    <n v="1297238654"/>
    <x v="8"/>
    <x v="8"/>
    <n v="1"/>
    <n v="1"/>
    <n v="5"/>
    <x v="0"/>
    <x v="0"/>
    <x v="0"/>
    <x v="0"/>
    <x v="1"/>
    <x v="1"/>
    <x v="0"/>
    <x v="0"/>
    <n v="1"/>
    <n v="0"/>
    <n v="0"/>
    <n v="1"/>
    <n v="1"/>
    <x v="0"/>
    <n v="1"/>
    <s v="Yes"/>
    <n v="0.2"/>
  </r>
  <r>
    <s v="ItWorks - US EN LC Autoship"/>
    <s v="en"/>
    <d v="2024-06-03T00:00:00"/>
    <n v="1297547854"/>
    <x v="9"/>
    <x v="9"/>
    <m/>
    <m/>
    <n v="5"/>
    <x v="1"/>
    <x v="0"/>
    <x v="1"/>
    <x v="0"/>
    <x v="0"/>
    <x v="0"/>
    <x v="0"/>
    <x v="0"/>
    <n v="1"/>
    <n v="0"/>
    <n v="0"/>
    <n v="1"/>
    <n v="0"/>
    <x v="1"/>
    <n v="1"/>
    <s v="No"/>
    <s v=""/>
  </r>
  <r>
    <s v="ItWorks - US EN LC"/>
    <s v="en"/>
    <d v="2024-06-03T00:00:00"/>
    <n v="1297682614"/>
    <x v="9"/>
    <x v="9"/>
    <n v="4"/>
    <n v="2"/>
    <n v="5"/>
    <x v="1"/>
    <x v="0"/>
    <x v="1"/>
    <x v="0"/>
    <x v="0"/>
    <x v="0"/>
    <x v="0"/>
    <x v="0"/>
    <n v="1"/>
    <n v="0"/>
    <n v="0"/>
    <n v="1"/>
    <n v="1"/>
    <x v="1"/>
    <n v="1"/>
    <s v="Yes"/>
    <n v="0.8"/>
  </r>
  <r>
    <s v="ItWorks - US EN LC"/>
    <s v="en"/>
    <d v="2024-06-03T00:00:00"/>
    <n v="1297563914"/>
    <x v="6"/>
    <x v="6"/>
    <n v="4"/>
    <n v="1"/>
    <n v="5"/>
    <x v="1"/>
    <x v="0"/>
    <x v="1"/>
    <x v="0"/>
    <x v="1"/>
    <x v="1"/>
    <x v="0"/>
    <x v="0"/>
    <n v="1"/>
    <n v="0"/>
    <n v="0"/>
    <n v="1"/>
    <n v="1"/>
    <x v="0"/>
    <n v="1"/>
    <s v="Yes"/>
    <n v="0.8"/>
  </r>
  <r>
    <s v="ItWorks - US EN LC Autoship"/>
    <s v="en"/>
    <d v="2024-06-01T00:00:00"/>
    <n v="1297280214"/>
    <x v="2"/>
    <x v="2"/>
    <m/>
    <m/>
    <n v="5"/>
    <x v="0"/>
    <x v="0"/>
    <x v="0"/>
    <x v="0"/>
    <x v="1"/>
    <x v="1"/>
    <x v="0"/>
    <x v="0"/>
    <n v="1"/>
    <n v="0"/>
    <n v="0"/>
    <n v="1"/>
    <n v="0"/>
    <x v="1"/>
    <n v="1"/>
    <s v="No"/>
    <s v=""/>
  </r>
  <r>
    <s v="ItWorks - US EN LC"/>
    <s v="en"/>
    <d v="2024-06-02T00:00:00"/>
    <n v="1297398364"/>
    <x v="0"/>
    <x v="0"/>
    <m/>
    <m/>
    <n v="5"/>
    <x v="2"/>
    <x v="0"/>
    <x v="0"/>
    <x v="0"/>
    <x v="0"/>
    <x v="0"/>
    <x v="0"/>
    <x v="0"/>
    <n v="1"/>
    <n v="0"/>
    <n v="0"/>
    <n v="1"/>
    <n v="0"/>
    <x v="1"/>
    <n v="1"/>
    <s v="No"/>
    <s v=""/>
  </r>
  <r>
    <s v="ItWorks - US EN LC"/>
    <s v="en"/>
    <d v="2024-06-01T00:00:00"/>
    <n v="1297233214"/>
    <x v="8"/>
    <x v="8"/>
    <n v="4"/>
    <n v="2"/>
    <n v="5"/>
    <x v="0"/>
    <x v="0"/>
    <x v="0"/>
    <x v="0"/>
    <x v="1"/>
    <x v="1"/>
    <x v="0"/>
    <x v="0"/>
    <n v="1"/>
    <n v="0"/>
    <n v="0"/>
    <n v="1"/>
    <n v="1"/>
    <x v="1"/>
    <n v="1"/>
    <s v="Yes"/>
    <n v="0.8"/>
  </r>
  <r>
    <s v="ItWorks - US EN LC"/>
    <s v="en"/>
    <d v="2024-06-03T00:00:00"/>
    <n v="1297632964"/>
    <x v="21"/>
    <x v="21"/>
    <m/>
    <m/>
    <n v="5"/>
    <x v="1"/>
    <x v="0"/>
    <x v="1"/>
    <x v="0"/>
    <x v="0"/>
    <x v="1"/>
    <x v="0"/>
    <x v="0"/>
    <n v="1"/>
    <n v="0"/>
    <n v="0"/>
    <n v="1"/>
    <n v="0"/>
    <x v="1"/>
    <n v="1"/>
    <s v="No"/>
    <s v=""/>
  </r>
  <r>
    <s v="ItWorks - US EN LC"/>
    <s v="en"/>
    <d v="2024-06-03T00:00:00"/>
    <n v="1297713944"/>
    <x v="2"/>
    <x v="2"/>
    <n v="4"/>
    <m/>
    <n v="5"/>
    <x v="1"/>
    <x v="0"/>
    <x v="1"/>
    <x v="0"/>
    <x v="1"/>
    <x v="1"/>
    <x v="0"/>
    <x v="0"/>
    <n v="1"/>
    <n v="0"/>
    <n v="0"/>
    <n v="1"/>
    <n v="0"/>
    <x v="1"/>
    <n v="1"/>
    <s v="Yes"/>
    <n v="0.8"/>
  </r>
  <r>
    <s v="ItWorks - DE"/>
    <s v="de"/>
    <d v="2024-06-04T00:00:00"/>
    <n v="805947615"/>
    <x v="24"/>
    <x v="24"/>
    <m/>
    <m/>
    <n v="5"/>
    <x v="3"/>
    <x v="0"/>
    <x v="1"/>
    <x v="0"/>
    <x v="2"/>
    <x v="2"/>
    <x v="3"/>
    <x v="1"/>
    <n v="1"/>
    <n v="0"/>
    <n v="0"/>
    <n v="1"/>
    <n v="0"/>
    <x v="1"/>
    <n v="1"/>
    <s v="No"/>
    <s v=""/>
  </r>
  <r>
    <s v="ItWorks - FR"/>
    <s v="fr"/>
    <d v="2024-06-04T00:00:00"/>
    <n v="195094107"/>
    <x v="14"/>
    <x v="14"/>
    <n v="4"/>
    <n v="1"/>
    <n v="5"/>
    <x v="3"/>
    <x v="0"/>
    <x v="1"/>
    <x v="0"/>
    <x v="2"/>
    <x v="2"/>
    <x v="4"/>
    <x v="1"/>
    <n v="1"/>
    <n v="0"/>
    <n v="0"/>
    <n v="1"/>
    <n v="1"/>
    <x v="0"/>
    <n v="1"/>
    <s v="Yes"/>
    <n v="0.8"/>
  </r>
  <r>
    <s v="ItWorks - FR"/>
    <s v="fr"/>
    <d v="2024-06-04T00:00:00"/>
    <n v="195101957"/>
    <x v="14"/>
    <x v="14"/>
    <m/>
    <m/>
    <n v="5"/>
    <x v="3"/>
    <x v="0"/>
    <x v="1"/>
    <x v="0"/>
    <x v="2"/>
    <x v="2"/>
    <x v="4"/>
    <x v="1"/>
    <n v="1"/>
    <n v="0"/>
    <n v="0"/>
    <n v="1"/>
    <n v="0"/>
    <x v="1"/>
    <n v="1"/>
    <s v="No"/>
    <s v=""/>
  </r>
  <r>
    <s v="ItWorks - FR"/>
    <s v="fr"/>
    <d v="2024-06-04T00:00:00"/>
    <n v="195136867"/>
    <x v="14"/>
    <x v="14"/>
    <m/>
    <m/>
    <n v="5"/>
    <x v="3"/>
    <x v="0"/>
    <x v="1"/>
    <x v="0"/>
    <x v="2"/>
    <x v="2"/>
    <x v="4"/>
    <x v="1"/>
    <n v="1"/>
    <n v="0"/>
    <n v="0"/>
    <n v="1"/>
    <n v="0"/>
    <x v="1"/>
    <n v="1"/>
    <s v="No"/>
    <s v=""/>
  </r>
  <r>
    <s v="ItWorks - MX ES DT"/>
    <s v="es"/>
    <d v="2024-06-04T00:00:00"/>
    <n v="119041356"/>
    <x v="22"/>
    <x v="22"/>
    <m/>
    <m/>
    <n v="5"/>
    <x v="3"/>
    <x v="0"/>
    <x v="1"/>
    <x v="0"/>
    <x v="0"/>
    <x v="0"/>
    <x v="5"/>
    <x v="0"/>
    <n v="1"/>
    <n v="0"/>
    <n v="0"/>
    <n v="1"/>
    <n v="0"/>
    <x v="1"/>
    <n v="1"/>
    <s v="No"/>
    <s v=""/>
  </r>
  <r>
    <s v="ItWorks - MX ES DT"/>
    <s v="es"/>
    <d v="2024-06-04T00:00:00"/>
    <n v="119029036"/>
    <x v="19"/>
    <x v="19"/>
    <m/>
    <m/>
    <n v="5"/>
    <x v="3"/>
    <x v="0"/>
    <x v="1"/>
    <x v="0"/>
    <x v="0"/>
    <x v="0"/>
    <x v="5"/>
    <x v="0"/>
    <n v="1"/>
    <n v="0"/>
    <n v="0"/>
    <n v="1"/>
    <n v="0"/>
    <x v="1"/>
    <n v="1"/>
    <s v="No"/>
    <s v=""/>
  </r>
  <r>
    <s v="ItWorks - US ES LC"/>
    <s v="es"/>
    <d v="2024-06-04T00:00:00"/>
    <n v="1297841964"/>
    <x v="18"/>
    <x v="18"/>
    <m/>
    <m/>
    <n v="5"/>
    <x v="3"/>
    <x v="0"/>
    <x v="1"/>
    <x v="0"/>
    <x v="0"/>
    <x v="0"/>
    <x v="7"/>
    <x v="0"/>
    <n v="1"/>
    <n v="0"/>
    <n v="0"/>
    <n v="1"/>
    <n v="0"/>
    <x v="1"/>
    <n v="1"/>
    <s v="No"/>
    <s v=""/>
  </r>
  <r>
    <s v="ItWorks - US ES LC"/>
    <s v="es"/>
    <d v="2024-06-04T00:00:00"/>
    <n v="1297932994"/>
    <x v="11"/>
    <x v="11"/>
    <m/>
    <m/>
    <n v="5"/>
    <x v="3"/>
    <x v="0"/>
    <x v="1"/>
    <x v="0"/>
    <x v="0"/>
    <x v="0"/>
    <x v="7"/>
    <x v="0"/>
    <n v="1"/>
    <n v="0"/>
    <n v="0"/>
    <n v="1"/>
    <n v="0"/>
    <x v="1"/>
    <n v="1"/>
    <s v="No"/>
    <s v=""/>
  </r>
  <r>
    <s v="ItWorks - US EN LC"/>
    <s v="en"/>
    <d v="2024-06-04T00:00:00"/>
    <n v="1297865534"/>
    <x v="1"/>
    <x v="1"/>
    <n v="1"/>
    <n v="1"/>
    <n v="5"/>
    <x v="3"/>
    <x v="0"/>
    <x v="1"/>
    <x v="0"/>
    <x v="0"/>
    <x v="0"/>
    <x v="0"/>
    <x v="0"/>
    <n v="1"/>
    <n v="0"/>
    <n v="0"/>
    <n v="1"/>
    <n v="1"/>
    <x v="0"/>
    <n v="1"/>
    <s v="Yes"/>
    <n v="0.2"/>
  </r>
  <r>
    <s v="ItWorks - US EN LC"/>
    <s v="en"/>
    <d v="2024-06-04T00:00:00"/>
    <n v="1297888274"/>
    <x v="2"/>
    <x v="2"/>
    <n v="1"/>
    <n v="2"/>
    <n v="5"/>
    <x v="3"/>
    <x v="0"/>
    <x v="1"/>
    <x v="0"/>
    <x v="1"/>
    <x v="1"/>
    <x v="0"/>
    <x v="0"/>
    <n v="1"/>
    <n v="0"/>
    <n v="0"/>
    <n v="1"/>
    <n v="1"/>
    <x v="1"/>
    <n v="1"/>
    <s v="Yes"/>
    <n v="0.2"/>
  </r>
  <r>
    <s v="ItWorks - US EN LC Autoship"/>
    <s v="en"/>
    <d v="2024-06-04T00:00:00"/>
    <n v="1297880584"/>
    <x v="4"/>
    <x v="4"/>
    <n v="4"/>
    <n v="5"/>
    <n v="5"/>
    <x v="3"/>
    <x v="0"/>
    <x v="1"/>
    <x v="0"/>
    <x v="1"/>
    <x v="1"/>
    <x v="0"/>
    <x v="0"/>
    <n v="1"/>
    <n v="0"/>
    <n v="0"/>
    <n v="1"/>
    <n v="1"/>
    <x v="1"/>
    <n v="1"/>
    <s v="Yes"/>
    <n v="0.8"/>
  </r>
  <r>
    <s v="ItWorks - US EN LC"/>
    <s v="en"/>
    <d v="2024-06-04T00:00:00"/>
    <n v="1297835874"/>
    <x v="0"/>
    <x v="0"/>
    <n v="4"/>
    <m/>
    <n v="5"/>
    <x v="3"/>
    <x v="0"/>
    <x v="1"/>
    <x v="0"/>
    <x v="0"/>
    <x v="0"/>
    <x v="0"/>
    <x v="0"/>
    <n v="1"/>
    <n v="0"/>
    <n v="0"/>
    <n v="1"/>
    <n v="0"/>
    <x v="1"/>
    <n v="1"/>
    <s v="Yes"/>
    <n v="0.8"/>
  </r>
  <r>
    <s v="ItWorks - US EN LC"/>
    <s v="en"/>
    <d v="2024-06-04T00:00:00"/>
    <n v="1297942414"/>
    <x v="7"/>
    <x v="7"/>
    <n v="4"/>
    <n v="1"/>
    <n v="5"/>
    <x v="3"/>
    <x v="0"/>
    <x v="1"/>
    <x v="0"/>
    <x v="1"/>
    <x v="1"/>
    <x v="0"/>
    <x v="0"/>
    <n v="1"/>
    <n v="0"/>
    <n v="0"/>
    <n v="1"/>
    <n v="1"/>
    <x v="0"/>
    <n v="1"/>
    <s v="Yes"/>
    <n v="0.8"/>
  </r>
  <r>
    <s v="ItWorks - US EN LC"/>
    <s v="en"/>
    <d v="2024-06-04T00:00:00"/>
    <n v="1297946164"/>
    <x v="7"/>
    <x v="7"/>
    <n v="4"/>
    <n v="1"/>
    <n v="5"/>
    <x v="3"/>
    <x v="0"/>
    <x v="1"/>
    <x v="0"/>
    <x v="1"/>
    <x v="1"/>
    <x v="0"/>
    <x v="0"/>
    <n v="1"/>
    <n v="0"/>
    <n v="0"/>
    <n v="1"/>
    <n v="1"/>
    <x v="0"/>
    <n v="1"/>
    <s v="Yes"/>
    <n v="0.8"/>
  </r>
  <r>
    <s v="ItWorks - US EN LC"/>
    <s v="en"/>
    <d v="2024-06-04T00:00:00"/>
    <n v="1297845484"/>
    <x v="8"/>
    <x v="8"/>
    <m/>
    <m/>
    <n v="5"/>
    <x v="3"/>
    <x v="0"/>
    <x v="1"/>
    <x v="0"/>
    <x v="1"/>
    <x v="1"/>
    <x v="0"/>
    <x v="0"/>
    <n v="1"/>
    <n v="0"/>
    <n v="0"/>
    <n v="1"/>
    <n v="0"/>
    <x v="1"/>
    <n v="1"/>
    <s v="No"/>
    <s v=""/>
  </r>
  <r>
    <s v="ItWorks - Canada FR"/>
    <s v="fr"/>
    <d v="2024-06-03T00:00:00"/>
    <n v="195029477"/>
    <x v="16"/>
    <x v="16"/>
    <n v="5"/>
    <n v="1"/>
    <n v="4"/>
    <x v="1"/>
    <x v="0"/>
    <x v="1"/>
    <x v="0"/>
    <x v="2"/>
    <x v="2"/>
    <x v="2"/>
    <x v="1"/>
    <n v="1"/>
    <n v="0"/>
    <n v="1"/>
    <n v="0"/>
    <n v="1"/>
    <x v="0"/>
    <n v="0.8"/>
    <s v="Yes"/>
    <n v="1"/>
  </r>
  <r>
    <s v="ItWorks - DE"/>
    <s v="de"/>
    <d v="2024-06-03T00:00:00"/>
    <n v="805833155"/>
    <x v="13"/>
    <x v="13"/>
    <n v="5"/>
    <n v="2"/>
    <n v="3"/>
    <x v="1"/>
    <x v="0"/>
    <x v="1"/>
    <x v="0"/>
    <x v="2"/>
    <x v="2"/>
    <x v="3"/>
    <x v="1"/>
    <n v="1"/>
    <n v="1"/>
    <n v="0"/>
    <n v="0"/>
    <n v="1"/>
    <x v="1"/>
    <n v="0.6"/>
    <s v="Yes"/>
    <n v="1"/>
  </r>
  <r>
    <s v="ItWorks - DE"/>
    <s v="de"/>
    <d v="2024-06-03T00:00:00"/>
    <n v="805833175"/>
    <x v="13"/>
    <x v="13"/>
    <n v="5"/>
    <n v="1"/>
    <n v="4"/>
    <x v="1"/>
    <x v="0"/>
    <x v="1"/>
    <x v="0"/>
    <x v="2"/>
    <x v="2"/>
    <x v="3"/>
    <x v="1"/>
    <n v="1"/>
    <n v="0"/>
    <n v="1"/>
    <n v="0"/>
    <n v="1"/>
    <x v="0"/>
    <n v="0.8"/>
    <s v="Yes"/>
    <n v="1"/>
  </r>
  <r>
    <s v="ItWorks - DE"/>
    <s v="de"/>
    <d v="2024-06-03T00:00:00"/>
    <n v="805842145"/>
    <x v="13"/>
    <x v="13"/>
    <m/>
    <m/>
    <n v="1"/>
    <x v="1"/>
    <x v="0"/>
    <x v="1"/>
    <x v="0"/>
    <x v="2"/>
    <x v="2"/>
    <x v="3"/>
    <x v="1"/>
    <n v="1"/>
    <n v="1"/>
    <n v="0"/>
    <n v="0"/>
    <n v="0"/>
    <x v="1"/>
    <n v="0.2"/>
    <s v="No"/>
    <s v=""/>
  </r>
  <r>
    <s v="ItWorks - FR"/>
    <s v="fr"/>
    <d v="2024-06-03T00:00:00"/>
    <n v="194918707"/>
    <x v="15"/>
    <x v="15"/>
    <m/>
    <m/>
    <n v="3"/>
    <x v="1"/>
    <x v="0"/>
    <x v="1"/>
    <x v="0"/>
    <x v="2"/>
    <x v="2"/>
    <x v="4"/>
    <x v="1"/>
    <n v="1"/>
    <n v="1"/>
    <n v="0"/>
    <n v="0"/>
    <n v="0"/>
    <x v="1"/>
    <n v="0.6"/>
    <s v="No"/>
    <s v=""/>
  </r>
  <r>
    <s v="ItWorks - FR"/>
    <s v="fr"/>
    <d v="2024-06-03T00:00:00"/>
    <n v="194907597"/>
    <x v="12"/>
    <x v="12"/>
    <n v="5"/>
    <n v="1"/>
    <n v="4"/>
    <x v="1"/>
    <x v="0"/>
    <x v="1"/>
    <x v="0"/>
    <x v="2"/>
    <x v="2"/>
    <x v="4"/>
    <x v="1"/>
    <n v="1"/>
    <n v="0"/>
    <n v="1"/>
    <n v="0"/>
    <n v="1"/>
    <x v="0"/>
    <n v="0.8"/>
    <s v="Yes"/>
    <n v="1"/>
  </r>
  <r>
    <s v="ItWorks - FR"/>
    <s v="fr"/>
    <d v="2024-06-01T00:00:00"/>
    <n v="194819317"/>
    <x v="14"/>
    <x v="14"/>
    <n v="4"/>
    <n v="1"/>
    <n v="4"/>
    <x v="0"/>
    <x v="0"/>
    <x v="0"/>
    <x v="0"/>
    <x v="2"/>
    <x v="2"/>
    <x v="4"/>
    <x v="1"/>
    <n v="1"/>
    <n v="0"/>
    <n v="1"/>
    <n v="0"/>
    <n v="1"/>
    <x v="0"/>
    <n v="0.8"/>
    <s v="Yes"/>
    <n v="0.8"/>
  </r>
  <r>
    <s v="ItWorks - FR"/>
    <s v="fr"/>
    <d v="2024-06-01T00:00:00"/>
    <n v="194826517"/>
    <x v="14"/>
    <x v="14"/>
    <n v="4"/>
    <n v="2"/>
    <n v="4"/>
    <x v="0"/>
    <x v="0"/>
    <x v="0"/>
    <x v="0"/>
    <x v="2"/>
    <x v="2"/>
    <x v="4"/>
    <x v="1"/>
    <n v="1"/>
    <n v="0"/>
    <n v="1"/>
    <n v="0"/>
    <n v="1"/>
    <x v="1"/>
    <n v="0.8"/>
    <s v="Yes"/>
    <n v="0.8"/>
  </r>
  <r>
    <s v="ItWorks - FR"/>
    <s v="fr"/>
    <d v="2024-06-03T00:00:00"/>
    <n v="194975057"/>
    <x v="24"/>
    <x v="24"/>
    <n v="1"/>
    <n v="2"/>
    <n v="1"/>
    <x v="1"/>
    <x v="0"/>
    <x v="1"/>
    <x v="0"/>
    <x v="2"/>
    <x v="2"/>
    <x v="4"/>
    <x v="1"/>
    <n v="1"/>
    <n v="1"/>
    <n v="0"/>
    <n v="0"/>
    <n v="1"/>
    <x v="1"/>
    <n v="0.2"/>
    <s v="Yes"/>
    <n v="0.2"/>
  </r>
  <r>
    <s v="ItWorks - FR"/>
    <s v="fr"/>
    <d v="2024-06-03T00:00:00"/>
    <n v="194968837"/>
    <x v="15"/>
    <x v="15"/>
    <n v="5"/>
    <n v="2"/>
    <n v="3"/>
    <x v="1"/>
    <x v="0"/>
    <x v="1"/>
    <x v="0"/>
    <x v="2"/>
    <x v="2"/>
    <x v="4"/>
    <x v="1"/>
    <n v="1"/>
    <n v="1"/>
    <n v="0"/>
    <n v="0"/>
    <n v="1"/>
    <x v="1"/>
    <n v="0.6"/>
    <s v="Yes"/>
    <n v="1"/>
  </r>
  <r>
    <s v="ItWorks - FR"/>
    <s v="fr"/>
    <d v="2024-06-03T00:00:00"/>
    <n v="194969327"/>
    <x v="24"/>
    <x v="24"/>
    <m/>
    <m/>
    <n v="1"/>
    <x v="1"/>
    <x v="0"/>
    <x v="1"/>
    <x v="0"/>
    <x v="2"/>
    <x v="2"/>
    <x v="4"/>
    <x v="1"/>
    <n v="1"/>
    <n v="1"/>
    <n v="0"/>
    <n v="0"/>
    <n v="0"/>
    <x v="1"/>
    <n v="0.2"/>
    <s v="No"/>
    <s v=""/>
  </r>
  <r>
    <s v="ItWorks - FR"/>
    <s v="fr"/>
    <d v="2024-06-03T00:00:00"/>
    <n v="194961587"/>
    <x v="15"/>
    <x v="15"/>
    <n v="5"/>
    <n v="2"/>
    <n v="4"/>
    <x v="1"/>
    <x v="0"/>
    <x v="1"/>
    <x v="0"/>
    <x v="2"/>
    <x v="2"/>
    <x v="4"/>
    <x v="1"/>
    <n v="1"/>
    <n v="0"/>
    <n v="1"/>
    <n v="0"/>
    <n v="1"/>
    <x v="1"/>
    <n v="0.8"/>
    <s v="Yes"/>
    <n v="1"/>
  </r>
  <r>
    <s v="ItWorks - FR"/>
    <s v="fr"/>
    <d v="2024-06-03T00:00:00"/>
    <n v="194944887"/>
    <x v="24"/>
    <x v="24"/>
    <m/>
    <m/>
    <n v="1"/>
    <x v="1"/>
    <x v="0"/>
    <x v="1"/>
    <x v="0"/>
    <x v="2"/>
    <x v="2"/>
    <x v="4"/>
    <x v="1"/>
    <n v="1"/>
    <n v="1"/>
    <n v="0"/>
    <n v="0"/>
    <n v="0"/>
    <x v="1"/>
    <n v="0.2"/>
    <s v="No"/>
    <s v=""/>
  </r>
  <r>
    <s v="ItWorks - FR"/>
    <s v="fr"/>
    <d v="2024-06-03T00:00:00"/>
    <n v="194941257"/>
    <x v="15"/>
    <x v="15"/>
    <n v="4"/>
    <n v="5"/>
    <n v="4"/>
    <x v="1"/>
    <x v="0"/>
    <x v="1"/>
    <x v="0"/>
    <x v="2"/>
    <x v="2"/>
    <x v="4"/>
    <x v="1"/>
    <n v="1"/>
    <n v="0"/>
    <n v="1"/>
    <n v="0"/>
    <n v="1"/>
    <x v="1"/>
    <n v="0.8"/>
    <s v="Yes"/>
    <n v="0.8"/>
  </r>
  <r>
    <s v="ItWorks - MX ES DT"/>
    <s v="es"/>
    <d v="2024-06-03T00:00:00"/>
    <n v="118929356"/>
    <x v="22"/>
    <x v="22"/>
    <m/>
    <m/>
    <n v="3"/>
    <x v="1"/>
    <x v="0"/>
    <x v="1"/>
    <x v="0"/>
    <x v="0"/>
    <x v="0"/>
    <x v="5"/>
    <x v="0"/>
    <n v="1"/>
    <n v="1"/>
    <n v="0"/>
    <n v="0"/>
    <n v="0"/>
    <x v="1"/>
    <n v="0.6"/>
    <s v="No"/>
    <s v=""/>
  </r>
  <r>
    <s v="ItWorks - MX ES LC"/>
    <s v="es"/>
    <d v="2024-06-03T00:00:00"/>
    <n v="118905986"/>
    <x v="22"/>
    <x v="22"/>
    <n v="1"/>
    <n v="2"/>
    <n v="1"/>
    <x v="1"/>
    <x v="0"/>
    <x v="1"/>
    <x v="0"/>
    <x v="0"/>
    <x v="0"/>
    <x v="5"/>
    <x v="0"/>
    <n v="1"/>
    <n v="1"/>
    <n v="0"/>
    <n v="0"/>
    <n v="1"/>
    <x v="1"/>
    <n v="0.2"/>
    <s v="Yes"/>
    <n v="0.2"/>
  </r>
  <r>
    <s v="ItWorks - MX ES LC"/>
    <s v="es"/>
    <d v="2024-06-03T00:00:00"/>
    <n v="118912416"/>
    <x v="19"/>
    <x v="19"/>
    <n v="1"/>
    <m/>
    <n v="1"/>
    <x v="1"/>
    <x v="0"/>
    <x v="1"/>
    <x v="0"/>
    <x v="0"/>
    <x v="0"/>
    <x v="5"/>
    <x v="0"/>
    <n v="1"/>
    <n v="1"/>
    <n v="0"/>
    <n v="0"/>
    <n v="0"/>
    <x v="1"/>
    <n v="0.2"/>
    <s v="Yes"/>
    <n v="0.2"/>
  </r>
  <r>
    <s v="ItWorks - Spain ES LC"/>
    <s v="es"/>
    <d v="2024-06-03T00:00:00"/>
    <n v="118891006"/>
    <x v="18"/>
    <x v="18"/>
    <n v="2"/>
    <n v="2"/>
    <n v="2"/>
    <x v="1"/>
    <x v="0"/>
    <x v="1"/>
    <x v="0"/>
    <x v="0"/>
    <x v="0"/>
    <x v="6"/>
    <x v="0"/>
    <n v="1"/>
    <n v="1"/>
    <n v="0"/>
    <n v="0"/>
    <n v="1"/>
    <x v="1"/>
    <n v="0.4"/>
    <s v="Yes"/>
    <n v="0.4"/>
  </r>
  <r>
    <s v="ItWorks - US ES LC"/>
    <s v="es"/>
    <d v="2024-06-03T00:00:00"/>
    <n v="1297677184"/>
    <x v="11"/>
    <x v="11"/>
    <n v="1"/>
    <n v="2"/>
    <n v="1"/>
    <x v="1"/>
    <x v="0"/>
    <x v="1"/>
    <x v="0"/>
    <x v="0"/>
    <x v="0"/>
    <x v="7"/>
    <x v="0"/>
    <n v="1"/>
    <n v="1"/>
    <n v="0"/>
    <n v="0"/>
    <n v="1"/>
    <x v="1"/>
    <n v="0.2"/>
    <s v="Yes"/>
    <n v="0.2"/>
  </r>
  <r>
    <s v="ItWorks - US EN LC Autoship"/>
    <s v="en"/>
    <d v="2024-06-03T00:00:00"/>
    <n v="1297555984"/>
    <x v="9"/>
    <x v="9"/>
    <n v="4"/>
    <n v="1"/>
    <n v="4"/>
    <x v="1"/>
    <x v="0"/>
    <x v="1"/>
    <x v="0"/>
    <x v="0"/>
    <x v="0"/>
    <x v="0"/>
    <x v="0"/>
    <n v="1"/>
    <n v="0"/>
    <n v="1"/>
    <n v="0"/>
    <n v="1"/>
    <x v="0"/>
    <n v="0.8"/>
    <s v="Yes"/>
    <n v="0.8"/>
  </r>
  <r>
    <s v="ItWorks - US EN LC"/>
    <s v="en"/>
    <d v="2024-06-03T00:00:00"/>
    <n v="1297659844"/>
    <x v="4"/>
    <x v="4"/>
    <n v="3"/>
    <n v="2"/>
    <n v="2"/>
    <x v="1"/>
    <x v="0"/>
    <x v="1"/>
    <x v="0"/>
    <x v="1"/>
    <x v="1"/>
    <x v="0"/>
    <x v="0"/>
    <n v="1"/>
    <n v="1"/>
    <n v="0"/>
    <n v="0"/>
    <n v="1"/>
    <x v="1"/>
    <n v="0.4"/>
    <s v="Yes"/>
    <n v="0.6"/>
  </r>
  <r>
    <s v="ItWorks - US EN LC"/>
    <s v="en"/>
    <d v="2024-06-03T00:00:00"/>
    <n v="1297678714"/>
    <x v="1"/>
    <x v="1"/>
    <n v="3"/>
    <n v="2"/>
    <n v="4"/>
    <x v="1"/>
    <x v="0"/>
    <x v="1"/>
    <x v="0"/>
    <x v="0"/>
    <x v="0"/>
    <x v="0"/>
    <x v="0"/>
    <n v="1"/>
    <n v="0"/>
    <n v="1"/>
    <n v="0"/>
    <n v="1"/>
    <x v="1"/>
    <n v="0.8"/>
    <s v="Yes"/>
    <n v="0.6"/>
  </r>
  <r>
    <s v="ItWorks - US EN LC"/>
    <s v="en"/>
    <d v="2024-06-01T00:00:00"/>
    <n v="1297225514"/>
    <x v="2"/>
    <x v="2"/>
    <n v="5"/>
    <n v="1"/>
    <n v="4"/>
    <x v="0"/>
    <x v="0"/>
    <x v="0"/>
    <x v="0"/>
    <x v="1"/>
    <x v="1"/>
    <x v="0"/>
    <x v="0"/>
    <n v="1"/>
    <n v="0"/>
    <n v="1"/>
    <n v="0"/>
    <n v="1"/>
    <x v="0"/>
    <n v="0.8"/>
    <s v="Yes"/>
    <n v="1"/>
  </r>
  <r>
    <s v="ItWorks - US EN LC"/>
    <s v="en"/>
    <d v="2024-06-03T00:00:00"/>
    <n v="1297697144"/>
    <x v="3"/>
    <x v="3"/>
    <n v="5"/>
    <n v="1"/>
    <n v="4"/>
    <x v="1"/>
    <x v="0"/>
    <x v="1"/>
    <x v="0"/>
    <x v="1"/>
    <x v="1"/>
    <x v="0"/>
    <x v="0"/>
    <n v="1"/>
    <n v="0"/>
    <n v="1"/>
    <n v="0"/>
    <n v="1"/>
    <x v="0"/>
    <n v="0.8"/>
    <s v="Yes"/>
    <n v="1"/>
  </r>
  <r>
    <s v="ItWorks - US EN LC Autoship"/>
    <s v="en"/>
    <d v="2024-06-01T00:00:00"/>
    <n v="1297247334"/>
    <x v="8"/>
    <x v="8"/>
    <n v="5"/>
    <n v="5"/>
    <n v="3"/>
    <x v="0"/>
    <x v="0"/>
    <x v="0"/>
    <x v="0"/>
    <x v="1"/>
    <x v="1"/>
    <x v="0"/>
    <x v="0"/>
    <n v="1"/>
    <n v="1"/>
    <n v="0"/>
    <n v="0"/>
    <n v="1"/>
    <x v="1"/>
    <n v="0.6"/>
    <s v="Yes"/>
    <n v="1"/>
  </r>
  <r>
    <s v="ItWorks - US EN LC"/>
    <s v="en"/>
    <d v="2024-06-01T00:00:00"/>
    <n v="1297276314"/>
    <x v="6"/>
    <x v="6"/>
    <n v="3"/>
    <n v="2"/>
    <n v="3"/>
    <x v="0"/>
    <x v="0"/>
    <x v="0"/>
    <x v="0"/>
    <x v="1"/>
    <x v="1"/>
    <x v="0"/>
    <x v="0"/>
    <n v="1"/>
    <n v="1"/>
    <n v="0"/>
    <n v="0"/>
    <n v="1"/>
    <x v="1"/>
    <n v="0.6"/>
    <s v="Yes"/>
    <n v="0.6"/>
  </r>
  <r>
    <s v="ItWorks - US EN LC Autoship"/>
    <s v="en"/>
    <d v="2024-06-02T00:00:00"/>
    <n v="1297390464"/>
    <x v="8"/>
    <x v="8"/>
    <n v="1"/>
    <n v="1"/>
    <n v="2"/>
    <x v="2"/>
    <x v="0"/>
    <x v="0"/>
    <x v="0"/>
    <x v="1"/>
    <x v="1"/>
    <x v="0"/>
    <x v="0"/>
    <n v="1"/>
    <n v="1"/>
    <n v="0"/>
    <n v="0"/>
    <n v="1"/>
    <x v="0"/>
    <n v="0.4"/>
    <s v="Yes"/>
    <n v="0.2"/>
  </r>
  <r>
    <s v="ItWorks - US EN LC"/>
    <s v="en"/>
    <d v="2024-06-01T00:00:00"/>
    <n v="1297271924"/>
    <x v="0"/>
    <x v="0"/>
    <n v="2"/>
    <n v="1"/>
    <n v="1"/>
    <x v="0"/>
    <x v="0"/>
    <x v="0"/>
    <x v="0"/>
    <x v="0"/>
    <x v="0"/>
    <x v="0"/>
    <x v="0"/>
    <n v="1"/>
    <n v="1"/>
    <n v="0"/>
    <n v="0"/>
    <n v="1"/>
    <x v="0"/>
    <n v="0.2"/>
    <s v="Yes"/>
    <n v="0.4"/>
  </r>
  <r>
    <s v="ItWorks - US EN LC"/>
    <s v="en"/>
    <d v="2024-06-01T00:00:00"/>
    <n v="1297290424"/>
    <x v="6"/>
    <x v="6"/>
    <n v="4"/>
    <n v="1"/>
    <n v="4"/>
    <x v="0"/>
    <x v="0"/>
    <x v="0"/>
    <x v="0"/>
    <x v="1"/>
    <x v="1"/>
    <x v="0"/>
    <x v="0"/>
    <n v="1"/>
    <n v="0"/>
    <n v="1"/>
    <n v="0"/>
    <n v="1"/>
    <x v="0"/>
    <n v="0.8"/>
    <s v="Yes"/>
    <n v="0.8"/>
  </r>
  <r>
    <s v="ItWorks - US EN LC"/>
    <s v="en"/>
    <d v="2024-06-01T00:00:00"/>
    <n v="1297267834"/>
    <x v="2"/>
    <x v="2"/>
    <n v="4"/>
    <n v="1"/>
    <n v="4"/>
    <x v="0"/>
    <x v="0"/>
    <x v="0"/>
    <x v="0"/>
    <x v="1"/>
    <x v="1"/>
    <x v="0"/>
    <x v="0"/>
    <n v="1"/>
    <n v="0"/>
    <n v="1"/>
    <n v="0"/>
    <n v="1"/>
    <x v="0"/>
    <n v="0.8"/>
    <s v="Yes"/>
    <n v="0.8"/>
  </r>
  <r>
    <s v="ItWorks - US EN LC"/>
    <s v="en"/>
    <d v="2024-06-03T00:00:00"/>
    <n v="1297627704"/>
    <x v="3"/>
    <x v="3"/>
    <m/>
    <m/>
    <n v="3"/>
    <x v="1"/>
    <x v="0"/>
    <x v="1"/>
    <x v="0"/>
    <x v="1"/>
    <x v="1"/>
    <x v="0"/>
    <x v="0"/>
    <n v="1"/>
    <n v="1"/>
    <n v="0"/>
    <n v="0"/>
    <n v="0"/>
    <x v="1"/>
    <n v="0.6"/>
    <s v="No"/>
    <s v=""/>
  </r>
  <r>
    <s v="ItWorks - US EN LC Autoship"/>
    <s v="en"/>
    <d v="2024-06-03T00:00:00"/>
    <n v="1297673454"/>
    <x v="1"/>
    <x v="1"/>
    <n v="4"/>
    <n v="1"/>
    <n v="4"/>
    <x v="1"/>
    <x v="0"/>
    <x v="1"/>
    <x v="0"/>
    <x v="0"/>
    <x v="0"/>
    <x v="0"/>
    <x v="0"/>
    <n v="1"/>
    <n v="0"/>
    <n v="1"/>
    <n v="0"/>
    <n v="1"/>
    <x v="0"/>
    <n v="0.8"/>
    <s v="Yes"/>
    <n v="0.8"/>
  </r>
  <r>
    <s v="ItWorks - US EN LC Autoship"/>
    <s v="en"/>
    <d v="2024-06-03T00:00:00"/>
    <n v="1297713104"/>
    <x v="23"/>
    <x v="23"/>
    <n v="4"/>
    <n v="4"/>
    <n v="4"/>
    <x v="1"/>
    <x v="0"/>
    <x v="1"/>
    <x v="0"/>
    <x v="1"/>
    <x v="1"/>
    <x v="0"/>
    <x v="0"/>
    <n v="1"/>
    <n v="0"/>
    <n v="1"/>
    <n v="0"/>
    <n v="1"/>
    <x v="1"/>
    <n v="0.8"/>
    <s v="Yes"/>
    <n v="0.8"/>
  </r>
  <r>
    <s v="ItWorks - US EN LC Autoship"/>
    <s v="en"/>
    <d v="2024-06-01T00:00:00"/>
    <n v="1297281924"/>
    <x v="6"/>
    <x v="6"/>
    <n v="1"/>
    <n v="2"/>
    <n v="1"/>
    <x v="0"/>
    <x v="0"/>
    <x v="0"/>
    <x v="0"/>
    <x v="1"/>
    <x v="1"/>
    <x v="0"/>
    <x v="0"/>
    <n v="1"/>
    <n v="1"/>
    <n v="0"/>
    <n v="0"/>
    <n v="1"/>
    <x v="1"/>
    <n v="0.2"/>
    <s v="Yes"/>
    <n v="0.2"/>
  </r>
  <r>
    <s v="ItWorks - FR"/>
    <s v="fr"/>
    <d v="2024-06-04T00:00:00"/>
    <n v="195123567"/>
    <x v="26"/>
    <x v="26"/>
    <n v="3"/>
    <m/>
    <n v="3"/>
    <x v="3"/>
    <x v="0"/>
    <x v="1"/>
    <x v="0"/>
    <x v="2"/>
    <x v="4"/>
    <x v="4"/>
    <x v="1"/>
    <n v="1"/>
    <n v="1"/>
    <n v="0"/>
    <n v="0"/>
    <n v="0"/>
    <x v="1"/>
    <n v="0.6"/>
    <s v="Yes"/>
    <n v="0.6"/>
  </r>
  <r>
    <s v="ItWorks - FR"/>
    <s v="fr"/>
    <d v="2024-06-04T00:00:00"/>
    <n v="195112467"/>
    <x v="26"/>
    <x v="26"/>
    <n v="4"/>
    <n v="1"/>
    <n v="4"/>
    <x v="3"/>
    <x v="0"/>
    <x v="1"/>
    <x v="0"/>
    <x v="2"/>
    <x v="4"/>
    <x v="4"/>
    <x v="1"/>
    <n v="1"/>
    <n v="0"/>
    <n v="1"/>
    <n v="0"/>
    <n v="1"/>
    <x v="0"/>
    <n v="0.8"/>
    <s v="Yes"/>
    <n v="0.8"/>
  </r>
  <r>
    <s v="ItWorks - FR"/>
    <s v="fr"/>
    <d v="2024-06-04T00:00:00"/>
    <n v="195072177"/>
    <x v="12"/>
    <x v="12"/>
    <n v="5"/>
    <n v="1"/>
    <n v="4"/>
    <x v="3"/>
    <x v="0"/>
    <x v="1"/>
    <x v="0"/>
    <x v="2"/>
    <x v="2"/>
    <x v="4"/>
    <x v="1"/>
    <n v="1"/>
    <n v="0"/>
    <n v="1"/>
    <n v="0"/>
    <n v="1"/>
    <x v="0"/>
    <n v="0.8"/>
    <s v="Yes"/>
    <n v="1"/>
  </r>
  <r>
    <s v="ItWorks - FR"/>
    <s v="fr"/>
    <d v="2024-06-04T00:00:00"/>
    <n v="195067417"/>
    <x v="15"/>
    <x v="15"/>
    <n v="5"/>
    <n v="1"/>
    <n v="2"/>
    <x v="3"/>
    <x v="0"/>
    <x v="1"/>
    <x v="0"/>
    <x v="2"/>
    <x v="2"/>
    <x v="4"/>
    <x v="1"/>
    <n v="1"/>
    <n v="1"/>
    <n v="0"/>
    <n v="0"/>
    <n v="1"/>
    <x v="0"/>
    <n v="0.4"/>
    <s v="Yes"/>
    <n v="1"/>
  </r>
  <r>
    <s v="ItWorks - FR"/>
    <s v="fr"/>
    <d v="2024-06-04T00:00:00"/>
    <n v="195136147"/>
    <x v="12"/>
    <x v="12"/>
    <m/>
    <m/>
    <n v="4"/>
    <x v="3"/>
    <x v="0"/>
    <x v="1"/>
    <x v="0"/>
    <x v="2"/>
    <x v="2"/>
    <x v="4"/>
    <x v="1"/>
    <n v="1"/>
    <n v="0"/>
    <n v="1"/>
    <n v="0"/>
    <n v="0"/>
    <x v="1"/>
    <n v="0.8"/>
    <s v="No"/>
    <s v=""/>
  </r>
  <r>
    <s v="ItWorks - FR"/>
    <s v="fr"/>
    <d v="2024-06-04T00:00:00"/>
    <n v="195090287"/>
    <x v="15"/>
    <x v="15"/>
    <n v="5"/>
    <n v="1"/>
    <n v="3"/>
    <x v="3"/>
    <x v="0"/>
    <x v="1"/>
    <x v="0"/>
    <x v="2"/>
    <x v="2"/>
    <x v="4"/>
    <x v="1"/>
    <n v="1"/>
    <n v="1"/>
    <n v="0"/>
    <n v="0"/>
    <n v="1"/>
    <x v="0"/>
    <n v="0.6"/>
    <s v="Yes"/>
    <n v="1"/>
  </r>
  <r>
    <s v="ItWorks - FR"/>
    <s v="fr"/>
    <d v="2024-06-04T00:00:00"/>
    <n v="195129627"/>
    <x v="12"/>
    <x v="12"/>
    <n v="5"/>
    <m/>
    <n v="4"/>
    <x v="3"/>
    <x v="0"/>
    <x v="1"/>
    <x v="0"/>
    <x v="2"/>
    <x v="2"/>
    <x v="4"/>
    <x v="1"/>
    <n v="1"/>
    <n v="0"/>
    <n v="1"/>
    <n v="0"/>
    <n v="0"/>
    <x v="1"/>
    <n v="0.8"/>
    <s v="Yes"/>
    <n v="1"/>
  </r>
  <r>
    <s v="ItWorks - US ES LC"/>
    <s v="es"/>
    <d v="2024-06-04T00:00:00"/>
    <n v="1297893664"/>
    <x v="19"/>
    <x v="19"/>
    <m/>
    <m/>
    <n v="4"/>
    <x v="3"/>
    <x v="0"/>
    <x v="1"/>
    <x v="0"/>
    <x v="0"/>
    <x v="0"/>
    <x v="7"/>
    <x v="0"/>
    <n v="1"/>
    <n v="0"/>
    <n v="1"/>
    <n v="0"/>
    <n v="0"/>
    <x v="1"/>
    <n v="0.8"/>
    <s v="No"/>
    <s v=""/>
  </r>
  <r>
    <s v="ItWorks - US EN LC"/>
    <s v="en"/>
    <d v="2024-06-04T00:00:00"/>
    <n v="1297865064"/>
    <x v="0"/>
    <x v="0"/>
    <n v="4"/>
    <n v="1"/>
    <n v="4"/>
    <x v="3"/>
    <x v="0"/>
    <x v="1"/>
    <x v="0"/>
    <x v="0"/>
    <x v="0"/>
    <x v="0"/>
    <x v="0"/>
    <n v="1"/>
    <n v="0"/>
    <n v="1"/>
    <n v="0"/>
    <n v="1"/>
    <x v="0"/>
    <n v="0.8"/>
    <s v="Yes"/>
    <n v="0.8"/>
  </r>
  <r>
    <s v="ItWorks - US EN LC"/>
    <s v="en"/>
    <d v="2024-06-04T00:00:00"/>
    <n v="1297841844"/>
    <x v="8"/>
    <x v="8"/>
    <n v="3"/>
    <n v="2"/>
    <n v="3"/>
    <x v="3"/>
    <x v="0"/>
    <x v="1"/>
    <x v="0"/>
    <x v="1"/>
    <x v="1"/>
    <x v="0"/>
    <x v="0"/>
    <n v="1"/>
    <n v="1"/>
    <n v="0"/>
    <n v="0"/>
    <n v="1"/>
    <x v="1"/>
    <n v="0.6"/>
    <s v="Yes"/>
    <n v="0.6"/>
  </r>
  <r>
    <s v="ItWorks - US EN LC"/>
    <s v="en"/>
    <d v="2024-06-04T00:00:00"/>
    <n v="1297865304"/>
    <x v="10"/>
    <x v="10"/>
    <n v="1"/>
    <n v="2"/>
    <n v="1"/>
    <x v="3"/>
    <x v="0"/>
    <x v="1"/>
    <x v="0"/>
    <x v="1"/>
    <x v="1"/>
    <x v="0"/>
    <x v="0"/>
    <n v="1"/>
    <n v="1"/>
    <n v="0"/>
    <n v="0"/>
    <n v="1"/>
    <x v="1"/>
    <n v="0.2"/>
    <s v="Yes"/>
    <n v="0.2"/>
  </r>
  <r>
    <s v="ItWorks - US EN LC"/>
    <s v="en"/>
    <d v="2024-06-04T00:00:00"/>
    <n v="1297826324"/>
    <x v="0"/>
    <x v="0"/>
    <n v="5"/>
    <n v="1"/>
    <n v="2"/>
    <x v="3"/>
    <x v="0"/>
    <x v="1"/>
    <x v="0"/>
    <x v="0"/>
    <x v="0"/>
    <x v="0"/>
    <x v="0"/>
    <n v="1"/>
    <n v="1"/>
    <n v="0"/>
    <n v="0"/>
    <n v="1"/>
    <x v="0"/>
    <n v="0.4"/>
    <s v="Yes"/>
    <n v="1"/>
  </r>
  <r>
    <s v="ItWorks - US EN LC"/>
    <s v="en"/>
    <d v="2024-06-04T00:00:00"/>
    <n v="1297936224"/>
    <x v="4"/>
    <x v="4"/>
    <n v="3"/>
    <m/>
    <n v="3"/>
    <x v="3"/>
    <x v="0"/>
    <x v="1"/>
    <x v="0"/>
    <x v="1"/>
    <x v="1"/>
    <x v="0"/>
    <x v="0"/>
    <n v="1"/>
    <n v="1"/>
    <n v="0"/>
    <n v="0"/>
    <n v="0"/>
    <x v="1"/>
    <n v="0.6"/>
    <s v="Yes"/>
    <n v="0.6"/>
  </r>
  <r>
    <s v="ItWorks - US EN LC"/>
    <s v="en"/>
    <d v="2024-06-04T00:00:00"/>
    <n v="1297848104"/>
    <x v="0"/>
    <x v="0"/>
    <n v="5"/>
    <m/>
    <n v="3"/>
    <x v="3"/>
    <x v="0"/>
    <x v="1"/>
    <x v="0"/>
    <x v="0"/>
    <x v="0"/>
    <x v="0"/>
    <x v="0"/>
    <n v="1"/>
    <n v="1"/>
    <n v="0"/>
    <n v="0"/>
    <n v="0"/>
    <x v="1"/>
    <n v="0.6"/>
    <s v="Yes"/>
    <n v="1"/>
  </r>
  <r>
    <s v="ItWorks - US EN LC"/>
    <s v="en"/>
    <d v="2024-06-04T00:00:00"/>
    <n v="1297828844"/>
    <x v="0"/>
    <x v="0"/>
    <n v="5"/>
    <n v="1"/>
    <n v="4"/>
    <x v="3"/>
    <x v="0"/>
    <x v="1"/>
    <x v="0"/>
    <x v="0"/>
    <x v="0"/>
    <x v="0"/>
    <x v="0"/>
    <n v="1"/>
    <n v="0"/>
    <n v="1"/>
    <n v="0"/>
    <n v="1"/>
    <x v="0"/>
    <n v="0.8"/>
    <s v="Yes"/>
    <n v="1"/>
  </r>
  <r>
    <s v="ItWorks - US EN LC Autoship"/>
    <s v="en"/>
    <d v="2024-06-04T00:00:00"/>
    <n v="1297846054"/>
    <x v="22"/>
    <x v="22"/>
    <n v="4"/>
    <n v="1"/>
    <n v="3"/>
    <x v="3"/>
    <x v="0"/>
    <x v="1"/>
    <x v="0"/>
    <x v="0"/>
    <x v="0"/>
    <x v="0"/>
    <x v="0"/>
    <n v="1"/>
    <n v="1"/>
    <n v="0"/>
    <n v="0"/>
    <n v="1"/>
    <x v="0"/>
    <n v="0.6"/>
    <s v="Yes"/>
    <n v="0.8"/>
  </r>
  <r>
    <s v="ItWorks - US EN LC"/>
    <s v="en"/>
    <d v="2024-06-04T00:00:00"/>
    <n v="1297902104"/>
    <x v="1"/>
    <x v="1"/>
    <n v="5"/>
    <n v="1"/>
    <n v="4"/>
    <x v="3"/>
    <x v="0"/>
    <x v="1"/>
    <x v="0"/>
    <x v="0"/>
    <x v="0"/>
    <x v="0"/>
    <x v="0"/>
    <n v="1"/>
    <n v="0"/>
    <n v="1"/>
    <n v="0"/>
    <n v="1"/>
    <x v="0"/>
    <n v="0.8"/>
    <s v="Yes"/>
    <n v="1"/>
  </r>
  <r>
    <s v="ItWorks - US EN LC"/>
    <s v="en"/>
    <d v="2024-06-04T00:00:00"/>
    <n v="1297901894"/>
    <x v="8"/>
    <x v="8"/>
    <n v="3"/>
    <m/>
    <n v="3"/>
    <x v="3"/>
    <x v="0"/>
    <x v="1"/>
    <x v="0"/>
    <x v="1"/>
    <x v="1"/>
    <x v="0"/>
    <x v="0"/>
    <n v="1"/>
    <n v="1"/>
    <n v="0"/>
    <n v="0"/>
    <n v="0"/>
    <x v="1"/>
    <n v="0.6"/>
    <s v="Yes"/>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0581C2-B7D7-4EE8-9050-991DB2D2538F}" name="Team Summary" cacheId="44" applyNumberFormats="0" applyBorderFormats="0" applyFontFormats="0" applyPatternFormats="0" applyAlignmentFormats="0" applyWidthHeightFormats="1" dataCaption="Values" errorCaption="0" showError="1" missingCaption="0" updatedVersion="8" minRefreshableVersion="3" showDrill="0" itemPrintTitles="1" createdVersion="8" indent="0" compact="0" compactData="0" multipleFieldFilters="0">
  <location ref="L20:Q25"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compact="0" numFmtId="14" outline="0" showAll="0">
      <items count="442">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4"/>
        <item m="1" x="5"/>
        <item m="1" x="6"/>
        <item x="0"/>
        <item x="2"/>
        <item x="1"/>
        <item x="3"/>
        <item t="default"/>
      </items>
    </pivotField>
    <pivotField compact="0" numFmtId="17" outline="0" showAll="0">
      <items count="17">
        <item m="1" x="6"/>
        <item m="1" x="7"/>
        <item m="1" x="8"/>
        <item m="1" x="9"/>
        <item m="1" x="10"/>
        <item m="1" x="11"/>
        <item m="1" x="12"/>
        <item m="1" x="13"/>
        <item m="1" x="14"/>
        <item m="1" x="15"/>
        <item m="1" x="2"/>
        <item m="1" x="3"/>
        <item m="1" x="4"/>
        <item m="1" x="5"/>
        <item m="1" x="1"/>
        <item x="0"/>
        <item t="default"/>
      </items>
    </pivotField>
    <pivotField compact="0" outline="0" showAll="0">
      <items count="54">
        <item m="1" x="3"/>
        <item m="1" x="12"/>
        <item m="1" x="13"/>
        <item m="1" x="14"/>
        <item m="1" x="15"/>
        <item m="1" x="16"/>
        <item m="1" x="17"/>
        <item m="1" x="18"/>
        <item m="1" x="19"/>
        <item m="1" x="20"/>
        <item m="1" x="2"/>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8"/>
        <item m="1" x="9"/>
        <item m="1" x="10"/>
        <item m="1" x="11"/>
        <item m="1" x="52"/>
        <item t="default"/>
      </items>
    </pivotField>
    <pivotField compact="0" outline="0" showAll="0">
      <items count="7">
        <item m="1" x="2"/>
        <item m="1" x="3"/>
        <item m="1" x="4"/>
        <item m="1" x="5"/>
        <item m="1" x="1"/>
        <item x="0"/>
        <item t="default"/>
      </items>
    </pivotField>
    <pivotField axis="axisRow" compact="0" outline="0" showAll="0">
      <items count="17">
        <item m="1" x="13"/>
        <item m="1" x="9"/>
        <item m="1" x="14"/>
        <item m="1" x="10"/>
        <item m="1" x="6"/>
        <item x="3"/>
        <item m="1" x="7"/>
        <item m="1" x="15"/>
        <item m="1" x="11"/>
        <item m="1" x="12"/>
        <item x="2"/>
        <item x="0"/>
        <item x="1"/>
        <item m="1" x="5"/>
        <item m="1" x="8"/>
        <item m="1" x="4"/>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outline="0" showAl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13"/>
  </rowFields>
  <rowItems count="5">
    <i>
      <x v="5"/>
    </i>
    <i>
      <x v="10"/>
    </i>
    <i>
      <x v="11"/>
    </i>
    <i>
      <x v="12"/>
    </i>
    <i t="grand">
      <x/>
    </i>
  </rowItems>
  <colFields count="1">
    <field x="-2"/>
  </colFields>
  <colItems count="5">
    <i>
      <x/>
    </i>
    <i i="1">
      <x v="1"/>
    </i>
    <i i="2">
      <x v="2"/>
    </i>
    <i i="3">
      <x v="3"/>
    </i>
    <i i="4">
      <x v="4"/>
    </i>
  </colItems>
  <dataFields count="5">
    <dataField name="NPS'" fld="26" baseField="13" baseItem="10" numFmtId="9"/>
    <dataField name="CSAT'" fld="23" subtotal="average" baseField="13" baseItem="15" numFmtId="9"/>
    <dataField name="Language'" fld="25" subtotal="average" baseField="13" baseItem="11" numFmtId="9"/>
    <dataField name="FCR''" fld="28" baseField="14" baseItem="0" numFmtId="9"/>
    <dataField name="Sample Size" fld="17" subtotal="count" baseField="14" baseItem="0" numFmtId="166"/>
  </dataFields>
  <formats count="55">
    <format dxfId="220">
      <pivotArea outline="0" collapsedLevelsAreSubtotals="1" fieldPosition="0"/>
    </format>
    <format dxfId="219">
      <pivotArea outline="0" fieldPosition="0">
        <references count="1">
          <reference field="4294967294" count="1">
            <x v="3"/>
          </reference>
        </references>
      </pivotArea>
    </format>
    <format dxfId="218">
      <pivotArea outline="0" fieldPosition="0">
        <references count="1">
          <reference field="4294967294" count="1">
            <x v="4"/>
          </reference>
        </references>
      </pivotArea>
    </format>
    <format dxfId="217">
      <pivotArea outline="0" fieldPosition="0">
        <references count="1">
          <reference field="4294967294" count="1" selected="0">
            <x v="4"/>
          </reference>
        </references>
      </pivotArea>
    </format>
    <format dxfId="216">
      <pivotArea field="5" type="button" dataOnly="0" labelOnly="1" outline="0"/>
    </format>
    <format dxfId="215">
      <pivotArea dataOnly="0" labelOnly="1" outline="0" fieldPosition="0">
        <references count="1">
          <reference field="4294967294" count="3">
            <x v="0"/>
            <x v="3"/>
            <x v="4"/>
          </reference>
        </references>
      </pivotArea>
    </format>
    <format dxfId="214">
      <pivotArea field="5" type="button" dataOnly="0" labelOnly="1" outline="0"/>
    </format>
    <format dxfId="213">
      <pivotArea dataOnly="0" labelOnly="1" outline="0" fieldPosition="0">
        <references count="1">
          <reference field="4294967294" count="3">
            <x v="0"/>
            <x v="3"/>
            <x v="4"/>
          </reference>
        </references>
      </pivotArea>
    </format>
    <format dxfId="212">
      <pivotArea grandRow="1" outline="0" collapsedLevelsAreSubtotals="1" fieldPosition="0"/>
    </format>
    <format dxfId="211">
      <pivotArea dataOnly="0" labelOnly="1" grandRow="1" outline="0" fieldPosition="0"/>
    </format>
    <format dxfId="210">
      <pivotArea grandRow="1" outline="0" collapsedLevelsAreSubtotals="1" fieldPosition="0"/>
    </format>
    <format dxfId="209">
      <pivotArea dataOnly="0" labelOnly="1" grandRow="1" outline="0" fieldPosition="0"/>
    </format>
    <format dxfId="208">
      <pivotArea field="4" type="button" dataOnly="0" labelOnly="1" outline="0"/>
    </format>
    <format dxfId="207">
      <pivotArea field="5" type="button" dataOnly="0" labelOnly="1" outline="0"/>
    </format>
    <format dxfId="206">
      <pivotArea dataOnly="0" labelOnly="1" outline="0" fieldPosition="0">
        <references count="1">
          <reference field="4294967294" count="3">
            <x v="0"/>
            <x v="3"/>
            <x v="4"/>
          </reference>
        </references>
      </pivotArea>
    </format>
    <format dxfId="205">
      <pivotArea grandRow="1" outline="0" collapsedLevelsAreSubtotals="1" fieldPosition="0"/>
    </format>
    <format dxfId="204">
      <pivotArea dataOnly="0" labelOnly="1" grandRow="1" outline="0" fieldPosition="0"/>
    </format>
    <format dxfId="203">
      <pivotArea dataOnly="0" labelOnly="1" grandRow="1" outline="0" fieldPosition="0"/>
    </format>
    <format dxfId="202">
      <pivotArea field="13" type="button" dataOnly="0" labelOnly="1" outline="0" axis="axisRow" fieldPosition="0"/>
    </format>
    <format dxfId="201">
      <pivotArea dataOnly="0" labelOnly="1" outline="0" fieldPosition="0">
        <references count="1">
          <reference field="13" count="0"/>
        </references>
      </pivotArea>
    </format>
    <format dxfId="200">
      <pivotArea outline="0" fieldPosition="0">
        <references count="1">
          <reference field="4294967294" count="1" selected="0">
            <x v="0"/>
          </reference>
        </references>
      </pivotArea>
    </format>
    <format dxfId="199">
      <pivotArea outline="0" fieldPosition="0">
        <references count="2">
          <reference field="4294967294" count="1" selected="0">
            <x v="4"/>
          </reference>
          <reference field="13" count="4" selected="0">
            <x v="1"/>
            <x v="9"/>
            <x v="10"/>
            <x v="11"/>
          </reference>
        </references>
      </pivotArea>
    </format>
    <format dxfId="198">
      <pivotArea outline="0" fieldPosition="0">
        <references count="2">
          <reference field="4294967294" count="1" selected="0">
            <x v="4"/>
          </reference>
          <reference field="13" count="4" selected="0">
            <x v="1"/>
            <x v="9"/>
            <x v="10"/>
            <x v="11"/>
          </reference>
        </references>
      </pivotArea>
    </format>
    <format dxfId="197">
      <pivotArea dataOnly="0" labelOnly="1" outline="0" fieldPosition="0">
        <references count="1">
          <reference field="13" count="4">
            <x v="1"/>
            <x v="9"/>
            <x v="10"/>
            <x v="11"/>
          </reference>
        </references>
      </pivotArea>
    </format>
    <format dxfId="196">
      <pivotArea dataOnly="0" labelOnly="1" outline="0" fieldPosition="0">
        <references count="1">
          <reference field="13" count="0"/>
        </references>
      </pivotArea>
    </format>
    <format dxfId="195">
      <pivotArea dataOnly="0" labelOnly="1" grandRow="1" outline="0" fieldPosition="0"/>
    </format>
    <format dxfId="194">
      <pivotArea dataOnly="0" labelOnly="1" outline="0" fieldPosition="0">
        <references count="1">
          <reference field="13" count="0"/>
        </references>
      </pivotArea>
    </format>
    <format dxfId="193">
      <pivotArea dataOnly="0" labelOnly="1" outline="0" fieldPosition="0">
        <references count="1">
          <reference field="13" count="0"/>
        </references>
      </pivotArea>
    </format>
    <format dxfId="192">
      <pivotArea dataOnly="0" labelOnly="1" outline="0" fieldPosition="0">
        <references count="1">
          <reference field="13" count="0"/>
        </references>
      </pivotArea>
    </format>
    <format dxfId="191">
      <pivotArea dataOnly="0" labelOnly="1" outline="0" fieldPosition="0">
        <references count="1">
          <reference field="13" count="0"/>
        </references>
      </pivotArea>
    </format>
    <format dxfId="190">
      <pivotArea dataOnly="0" labelOnly="1" outline="0" fieldPosition="0">
        <references count="1">
          <reference field="13" count="0"/>
        </references>
      </pivotArea>
    </format>
    <format dxfId="189">
      <pivotArea dataOnly="0" labelOnly="1" outline="0" fieldPosition="0">
        <references count="1">
          <reference field="13" count="0"/>
        </references>
      </pivotArea>
    </format>
    <format dxfId="188">
      <pivotArea grandRow="1" outline="0" collapsedLevelsAreSubtotals="1" fieldPosition="0"/>
    </format>
    <format dxfId="187">
      <pivotArea dataOnly="0" labelOnly="1" grandRow="1" outline="0" fieldPosition="0"/>
    </format>
    <format dxfId="186">
      <pivotArea dataOnly="0" labelOnly="1" outline="0" fieldPosition="0">
        <references count="1">
          <reference field="13" count="0"/>
        </references>
      </pivotArea>
    </format>
    <format dxfId="185">
      <pivotArea dataOnly="0" labelOnly="1" outline="0" fieldPosition="0">
        <references count="1">
          <reference field="13" count="5">
            <x v="1"/>
            <x v="4"/>
            <x v="9"/>
            <x v="10"/>
            <x v="11"/>
          </reference>
        </references>
      </pivotArea>
    </format>
    <format dxfId="184">
      <pivotArea outline="0" fieldPosition="0">
        <references count="1">
          <reference field="13" count="0" selected="0"/>
        </references>
      </pivotArea>
    </format>
    <format dxfId="183">
      <pivotArea outline="0" fieldPosition="0">
        <references count="1">
          <reference field="13" count="0" selected="0"/>
        </references>
      </pivotArea>
    </format>
    <format dxfId="182">
      <pivotArea outline="0" fieldPosition="0">
        <references count="1">
          <reference field="13" count="0" selected="0"/>
        </references>
      </pivotArea>
    </format>
    <format dxfId="181">
      <pivotArea dataOnly="0" labelOnly="1" outline="0" fieldPosition="0">
        <references count="1">
          <reference field="13" count="5">
            <x v="1"/>
            <x v="4"/>
            <x v="9"/>
            <x v="10"/>
            <x v="11"/>
          </reference>
        </references>
      </pivotArea>
    </format>
    <format dxfId="180">
      <pivotArea dataOnly="0" labelOnly="1" outline="0" fieldPosition="0">
        <references count="1">
          <reference field="13" count="5">
            <x v="1"/>
            <x v="4"/>
            <x v="9"/>
            <x v="10"/>
            <x v="11"/>
          </reference>
        </references>
      </pivotArea>
    </format>
    <format dxfId="179">
      <pivotArea grandRow="1" outline="0" collapsedLevelsAreSubtotals="1" fieldPosition="0"/>
    </format>
    <format dxfId="178">
      <pivotArea dataOnly="0" labelOnly="1" outline="0" fieldPosition="0">
        <references count="1">
          <reference field="13" count="0"/>
        </references>
      </pivotArea>
    </format>
    <format dxfId="177">
      <pivotArea dataOnly="0" labelOnly="1" outline="0" fieldPosition="0">
        <references count="1">
          <reference field="13" count="0"/>
        </references>
      </pivotArea>
    </format>
    <format dxfId="176">
      <pivotArea dataOnly="0" labelOnly="1" outline="0" fieldPosition="0">
        <references count="1">
          <reference field="13" count="1">
            <x v="6"/>
          </reference>
        </references>
      </pivotArea>
    </format>
    <format dxfId="175">
      <pivotArea outline="0" fieldPosition="0">
        <references count="1">
          <reference field="13" count="1" selected="0">
            <x v="7"/>
          </reference>
        </references>
      </pivotArea>
    </format>
    <format dxfId="174">
      <pivotArea dataOnly="0" labelOnly="1" outline="0" fieldPosition="0">
        <references count="1">
          <reference field="13" count="1">
            <x v="7"/>
          </reference>
        </references>
      </pivotArea>
    </format>
    <format dxfId="173">
      <pivotArea dataOnly="0" labelOnly="1" outline="0" fieldPosition="0">
        <references count="1">
          <reference field="13" count="0"/>
        </references>
      </pivotArea>
    </format>
    <format dxfId="172">
      <pivotArea dataOnly="0" labelOnly="1" outline="0" fieldPosition="0">
        <references count="1">
          <reference field="13" count="0"/>
        </references>
      </pivotArea>
    </format>
    <format dxfId="171">
      <pivotArea outline="0" fieldPosition="0">
        <references count="1">
          <reference field="4294967294" count="1">
            <x v="2"/>
          </reference>
        </references>
      </pivotArea>
    </format>
    <format dxfId="170">
      <pivotArea dataOnly="0" labelOnly="1" outline="0" fieldPosition="0">
        <references count="1">
          <reference field="4294967294" count="1">
            <x v="2"/>
          </reference>
        </references>
      </pivotArea>
    </format>
    <format dxfId="169">
      <pivotArea field="13" grandRow="1" outline="0" axis="axisRow" fieldPosition="0">
        <references count="1">
          <reference field="4294967294" count="1" selected="0">
            <x v="3"/>
          </reference>
        </references>
      </pivotArea>
    </format>
    <format dxfId="168">
      <pivotArea outline="0" fieldPosition="0">
        <references count="1">
          <reference field="4294967294" count="1">
            <x v="1"/>
          </reference>
        </references>
      </pivotArea>
    </format>
    <format dxfId="167">
      <pivotArea dataOnly="0" labelOnly="1" outline="0" fieldPosition="0">
        <references count="1">
          <reference field="4294967294" count="1">
            <x v="1"/>
          </reference>
        </references>
      </pivotArea>
    </format>
    <format dxfId="166">
      <pivotArea outline="0" fieldPosition="0">
        <references count="1">
          <reference field="4294967294" count="1">
            <x v="0"/>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457C5-C015-46C6-A8A2-532EAFBCA97F}" name="Market Summary" cacheId="44" applyNumberFormats="0" applyBorderFormats="0" applyFontFormats="0" applyPatternFormats="0" applyAlignmentFormats="0" applyWidthHeightFormats="1" dataCaption="Values" errorCaption="0" showError="1" missingCaption="0" updatedVersion="8" minRefreshableVersion="3" showDrill="0" itemPrintTitles="1" createdVersion="8" indent="0" compact="0" compactData="0" multipleFieldFilters="0">
  <location ref="L32:Q42"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compact="0" numFmtId="14" outline="0" showAll="0">
      <items count="442">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4"/>
        <item m="1" x="5"/>
        <item m="1" x="6"/>
        <item x="0"/>
        <item x="2"/>
        <item x="1"/>
        <item x="3"/>
        <item t="default"/>
      </items>
    </pivotField>
    <pivotField compact="0" numFmtId="17" outline="0" showAll="0">
      <items count="17">
        <item m="1" x="6"/>
        <item m="1" x="7"/>
        <item m="1" x="8"/>
        <item m="1" x="9"/>
        <item m="1" x="10"/>
        <item m="1" x="11"/>
        <item m="1" x="12"/>
        <item m="1" x="13"/>
        <item m="1" x="14"/>
        <item m="1" x="15"/>
        <item m="1" x="2"/>
        <item m="1" x="3"/>
        <item m="1" x="4"/>
        <item m="1" x="5"/>
        <item m="1" x="1"/>
        <item x="0"/>
        <item t="default"/>
      </items>
    </pivotField>
    <pivotField compact="0" outline="0" showAll="0">
      <items count="54">
        <item m="1" x="3"/>
        <item m="1" x="12"/>
        <item m="1" x="13"/>
        <item m="1" x="14"/>
        <item m="1" x="15"/>
        <item m="1" x="16"/>
        <item m="1" x="17"/>
        <item m="1" x="18"/>
        <item m="1" x="19"/>
        <item m="1" x="20"/>
        <item m="1" x="2"/>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8"/>
        <item m="1" x="9"/>
        <item m="1" x="10"/>
        <item m="1" x="11"/>
        <item m="1" x="52"/>
        <item t="default"/>
      </items>
    </pivotField>
    <pivotField compact="0" outline="0" showAll="0">
      <items count="7">
        <item m="1" x="2"/>
        <item m="1" x="3"/>
        <item m="1" x="4"/>
        <item m="1" x="5"/>
        <item m="1" x="1"/>
        <item x="0"/>
        <item t="default"/>
      </items>
    </pivotField>
    <pivotField compact="0" outline="0" showAll="0">
      <items count="17">
        <item m="1" x="12"/>
        <item x="2"/>
        <item x="0"/>
        <item m="1" x="13"/>
        <item m="1" x="9"/>
        <item m="1" x="14"/>
        <item m="1" x="10"/>
        <item m="1" x="6"/>
        <item x="3"/>
        <item m="1" x="7"/>
        <item m="1" x="15"/>
        <item m="1" x="11"/>
        <item x="1"/>
        <item m="1" x="5"/>
        <item m="1" x="8"/>
        <item m="1" x="4"/>
        <item t="default"/>
      </items>
    </pivotField>
    <pivotField compact="0" outline="0" showAll="0"/>
    <pivotField name="Market" axis="axisRow" compact="0" outline="0" showAll="0">
      <items count="15">
        <item m="1" x="10"/>
        <item x="1"/>
        <item x="2"/>
        <item x="3"/>
        <item m="1" x="11"/>
        <item x="7"/>
        <item x="4"/>
        <item x="5"/>
        <item m="1" x="12"/>
        <item x="8"/>
        <item x="0"/>
        <item h="1" m="1" x="13"/>
        <item x="6"/>
        <item m="1" x="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outline="0" showAl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15"/>
  </rowFields>
  <rowItems count="10">
    <i>
      <x v="1"/>
    </i>
    <i>
      <x v="2"/>
    </i>
    <i>
      <x v="3"/>
    </i>
    <i>
      <x v="5"/>
    </i>
    <i>
      <x v="6"/>
    </i>
    <i>
      <x v="7"/>
    </i>
    <i>
      <x v="9"/>
    </i>
    <i>
      <x v="10"/>
    </i>
    <i>
      <x v="12"/>
    </i>
    <i t="grand">
      <x/>
    </i>
  </rowItems>
  <colFields count="1">
    <field x="-2"/>
  </colFields>
  <colItems count="5">
    <i>
      <x/>
    </i>
    <i i="1">
      <x v="1"/>
    </i>
    <i i="2">
      <x v="2"/>
    </i>
    <i i="3">
      <x v="3"/>
    </i>
    <i i="4">
      <x v="4"/>
    </i>
  </colItems>
  <dataFields count="5">
    <dataField name="NPS'" fld="26" baseField="15" baseItem="6" numFmtId="9"/>
    <dataField name="CSAT'" fld="23" subtotal="average" baseField="15" baseItem="5" numFmtId="9"/>
    <dataField name="FCR''" fld="28" baseField="15" baseItem="0" numFmtId="9"/>
    <dataField name="Language'" fld="25" subtotal="average" baseField="15" baseItem="1" numFmtId="9"/>
    <dataField name="Sample Size" fld="17" subtotal="count" baseField="15" baseItem="0" numFmtId="166"/>
  </dataFields>
  <formats count="44">
    <format dxfId="264">
      <pivotArea outline="0" collapsedLevelsAreSubtotals="1" fieldPosition="0"/>
    </format>
    <format dxfId="263">
      <pivotArea outline="0" fieldPosition="0">
        <references count="1">
          <reference field="4294967294" count="1">
            <x v="2"/>
          </reference>
        </references>
      </pivotArea>
    </format>
    <format dxfId="262">
      <pivotArea outline="0" fieldPosition="0">
        <references count="1">
          <reference field="4294967294" count="1">
            <x v="4"/>
          </reference>
        </references>
      </pivotArea>
    </format>
    <format dxfId="261">
      <pivotArea outline="0" fieldPosition="0">
        <references count="1">
          <reference field="4294967294" count="1" selected="0">
            <x v="4"/>
          </reference>
        </references>
      </pivotArea>
    </format>
    <format dxfId="260">
      <pivotArea field="5" type="button" dataOnly="0" labelOnly="1" outline="0"/>
    </format>
    <format dxfId="259">
      <pivotArea dataOnly="0" labelOnly="1" outline="0" fieldPosition="0">
        <references count="1">
          <reference field="4294967294" count="3">
            <x v="0"/>
            <x v="2"/>
            <x v="4"/>
          </reference>
        </references>
      </pivotArea>
    </format>
    <format dxfId="258">
      <pivotArea field="5" type="button" dataOnly="0" labelOnly="1" outline="0"/>
    </format>
    <format dxfId="257">
      <pivotArea dataOnly="0" labelOnly="1" outline="0" fieldPosition="0">
        <references count="1">
          <reference field="4294967294" count="3">
            <x v="0"/>
            <x v="2"/>
            <x v="4"/>
          </reference>
        </references>
      </pivotArea>
    </format>
    <format dxfId="256">
      <pivotArea grandRow="1" outline="0" collapsedLevelsAreSubtotals="1" fieldPosition="0"/>
    </format>
    <format dxfId="255">
      <pivotArea dataOnly="0" labelOnly="1" grandRow="1" outline="0" fieldPosition="0"/>
    </format>
    <format dxfId="254">
      <pivotArea grandRow="1" outline="0" collapsedLevelsAreSubtotals="1" fieldPosition="0"/>
    </format>
    <format dxfId="253">
      <pivotArea field="4" type="button" dataOnly="0" labelOnly="1" outline="0"/>
    </format>
    <format dxfId="252">
      <pivotArea field="5" type="button" dataOnly="0" labelOnly="1" outline="0"/>
    </format>
    <format dxfId="251">
      <pivotArea dataOnly="0" labelOnly="1" outline="0" fieldPosition="0">
        <references count="1">
          <reference field="4294967294" count="3">
            <x v="0"/>
            <x v="2"/>
            <x v="4"/>
          </reference>
        </references>
      </pivotArea>
    </format>
    <format dxfId="250">
      <pivotArea grandRow="1" outline="0" collapsedLevelsAreSubtotals="1" fieldPosition="0"/>
    </format>
    <format dxfId="249">
      <pivotArea grandRow="1" outline="0" collapsedLevelsAreSubtotals="1" fieldPosition="0"/>
    </format>
    <format dxfId="248">
      <pivotArea field="13" type="button" dataOnly="0" labelOnly="1" outline="0"/>
    </format>
    <format dxfId="247">
      <pivotArea field="15" type="button" dataOnly="0" labelOnly="1" outline="0" axis="axisRow" fieldPosition="0"/>
    </format>
    <format dxfId="246">
      <pivotArea dataOnly="0" labelOnly="1" outline="0" fieldPosition="0">
        <references count="1">
          <reference field="15" count="0"/>
        </references>
      </pivotArea>
    </format>
    <format dxfId="245">
      <pivotArea outline="0" fieldPosition="0">
        <references count="1">
          <reference field="4294967294" count="1" selected="0">
            <x v="0"/>
          </reference>
        </references>
      </pivotArea>
    </format>
    <format dxfId="244">
      <pivotArea outline="0" fieldPosition="0">
        <references count="2">
          <reference field="4294967294" count="1" selected="0">
            <x v="4"/>
          </reference>
          <reference field="15" count="7" selected="0">
            <x v="1"/>
            <x v="2"/>
            <x v="3"/>
            <x v="5"/>
            <x v="6"/>
            <x v="7"/>
            <x v="10"/>
          </reference>
        </references>
      </pivotArea>
    </format>
    <format dxfId="243">
      <pivotArea outline="0" fieldPosition="0">
        <references count="2">
          <reference field="4294967294" count="1" selected="0">
            <x v="4"/>
          </reference>
          <reference field="15" count="7" selected="0">
            <x v="1"/>
            <x v="2"/>
            <x v="3"/>
            <x v="5"/>
            <x v="6"/>
            <x v="7"/>
            <x v="10"/>
          </reference>
        </references>
      </pivotArea>
    </format>
    <format dxfId="242">
      <pivotArea dataOnly="0" labelOnly="1" outline="0" fieldPosition="0">
        <references count="1">
          <reference field="15" count="7">
            <x v="1"/>
            <x v="2"/>
            <x v="3"/>
            <x v="5"/>
            <x v="6"/>
            <x v="7"/>
            <x v="10"/>
          </reference>
        </references>
      </pivotArea>
    </format>
    <format dxfId="241">
      <pivotArea dataOnly="0" labelOnly="1" outline="0" fieldPosition="0">
        <references count="1">
          <reference field="15" count="7">
            <x v="1"/>
            <x v="2"/>
            <x v="3"/>
            <x v="5"/>
            <x v="6"/>
            <x v="7"/>
            <x v="10"/>
          </reference>
        </references>
      </pivotArea>
    </format>
    <format dxfId="240">
      <pivotArea dataOnly="0" labelOnly="1" outline="0" fieldPosition="0">
        <references count="1">
          <reference field="15" count="7">
            <x v="1"/>
            <x v="2"/>
            <x v="3"/>
            <x v="5"/>
            <x v="6"/>
            <x v="7"/>
            <x v="10"/>
          </reference>
        </references>
      </pivotArea>
    </format>
    <format dxfId="239">
      <pivotArea dataOnly="0" labelOnly="1" outline="0" fieldPosition="0">
        <references count="1">
          <reference field="15" count="7">
            <x v="1"/>
            <x v="2"/>
            <x v="3"/>
            <x v="5"/>
            <x v="6"/>
            <x v="7"/>
            <x v="10"/>
          </reference>
        </references>
      </pivotArea>
    </format>
    <format dxfId="238">
      <pivotArea dataOnly="0" labelOnly="1" outline="0" fieldPosition="0">
        <references count="1">
          <reference field="15" count="0"/>
        </references>
      </pivotArea>
    </format>
    <format dxfId="237">
      <pivotArea dataOnly="0" labelOnly="1" outline="0" fieldPosition="0">
        <references count="1">
          <reference field="15" count="0"/>
        </references>
      </pivotArea>
    </format>
    <format dxfId="236">
      <pivotArea dataOnly="0" labelOnly="1" outline="0" fieldPosition="0">
        <references count="1">
          <reference field="15" count="0"/>
        </references>
      </pivotArea>
    </format>
    <format dxfId="235">
      <pivotArea dataOnly="0" labelOnly="1" outline="0" fieldPosition="0">
        <references count="1">
          <reference field="15" count="0"/>
        </references>
      </pivotArea>
    </format>
    <format dxfId="234">
      <pivotArea dataOnly="0" labelOnly="1" outline="0" fieldPosition="0">
        <references count="1">
          <reference field="15" count="0"/>
        </references>
      </pivotArea>
    </format>
    <format dxfId="233">
      <pivotArea dataOnly="0" labelOnly="1" outline="0" fieldPosition="0">
        <references count="1">
          <reference field="15" count="0"/>
        </references>
      </pivotArea>
    </format>
    <format dxfId="232">
      <pivotArea dataOnly="0" labelOnly="1" grandRow="1" outline="0" fieldPosition="0"/>
    </format>
    <format dxfId="231">
      <pivotArea dataOnly="0" labelOnly="1" outline="0" fieldPosition="0">
        <references count="1">
          <reference field="15" count="0"/>
        </references>
      </pivotArea>
    </format>
    <format dxfId="230">
      <pivotArea outline="0" fieldPosition="0">
        <references count="1">
          <reference field="15" count="0" selected="0"/>
        </references>
      </pivotArea>
    </format>
    <format dxfId="229">
      <pivotArea outline="0" fieldPosition="0">
        <references count="1">
          <reference field="15" count="0" selected="0"/>
        </references>
      </pivotArea>
    </format>
    <format dxfId="228">
      <pivotArea grandRow="1" outline="0" collapsedLevelsAreSubtotals="1" fieldPosition="0"/>
    </format>
    <format dxfId="227">
      <pivotArea dataOnly="0" labelOnly="1" outline="0" fieldPosition="0">
        <references count="1">
          <reference field="15" count="0"/>
        </references>
      </pivotArea>
    </format>
    <format dxfId="226">
      <pivotArea dataOnly="0" labelOnly="1" outline="0" fieldPosition="0">
        <references count="1">
          <reference field="15" count="0"/>
        </references>
      </pivotArea>
    </format>
    <format dxfId="225">
      <pivotArea outline="0" fieldPosition="0">
        <references count="1">
          <reference field="4294967294" count="1">
            <x v="3"/>
          </reference>
        </references>
      </pivotArea>
    </format>
    <format dxfId="224">
      <pivotArea dataOnly="0" labelOnly="1" outline="0" fieldPosition="0">
        <references count="1">
          <reference field="4294967294" count="1">
            <x v="3"/>
          </reference>
        </references>
      </pivotArea>
    </format>
    <format dxfId="223">
      <pivotArea dataOnly="0" labelOnly="1" outline="0" fieldPosition="0">
        <references count="1">
          <reference field="4294967294" count="1">
            <x v="1"/>
          </reference>
        </references>
      </pivotArea>
    </format>
    <format dxfId="222">
      <pivotArea outline="0" fieldPosition="0">
        <references count="1">
          <reference field="4294967294" count="1">
            <x v="1"/>
          </reference>
        </references>
      </pivotArea>
    </format>
    <format dxfId="221">
      <pivotArea outline="0" fieldPosition="0">
        <references count="1">
          <reference field="4294967294" count="1">
            <x v="0"/>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146DE-D155-4668-8A7D-B7884B3A793A}" name="PivotTable1" cacheId="44" applyNumberFormats="0" applyBorderFormats="0" applyFontFormats="0" applyPatternFormats="0" applyAlignmentFormats="0" applyWidthHeightFormats="1" dataCaption="Values" errorCaption="0" showError="1" missingCaption="0" updatedVersion="8" minRefreshableVersion="3" showDrill="0" itemPrintTitles="1" createdVersion="8" indent="0" compact="0" compactData="0" multipleFieldFilters="0">
  <location ref="L54:Q58"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compact="0" numFmtId="14" outline="0" showAll="0">
      <items count="442">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4"/>
        <item m="1" x="5"/>
        <item m="1" x="6"/>
        <item x="0"/>
        <item x="2"/>
        <item x="1"/>
        <item x="3"/>
        <item t="default"/>
      </items>
    </pivotField>
    <pivotField compact="0" numFmtId="17" outline="0" showAll="0">
      <items count="17">
        <item m="1" x="6"/>
        <item m="1" x="7"/>
        <item m="1" x="8"/>
        <item m="1" x="9"/>
        <item m="1" x="10"/>
        <item m="1" x="11"/>
        <item m="1" x="12"/>
        <item m="1" x="13"/>
        <item m="1" x="14"/>
        <item m="1" x="15"/>
        <item m="1" x="2"/>
        <item m="1" x="3"/>
        <item m="1" x="4"/>
        <item m="1" x="5"/>
        <item m="1" x="1"/>
        <item x="0"/>
        <item t="default"/>
      </items>
    </pivotField>
    <pivotField compact="0" outline="0" showAll="0">
      <items count="54">
        <item m="1" x="3"/>
        <item m="1" x="12"/>
        <item m="1" x="13"/>
        <item m="1" x="14"/>
        <item m="1" x="15"/>
        <item m="1" x="16"/>
        <item m="1" x="17"/>
        <item m="1" x="18"/>
        <item m="1" x="19"/>
        <item m="1" x="20"/>
        <item m="1" x="2"/>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8"/>
        <item m="1" x="9"/>
        <item m="1" x="10"/>
        <item m="1" x="11"/>
        <item m="1" x="52"/>
        <item t="default"/>
      </items>
    </pivotField>
    <pivotField compact="0" outline="0" showAll="0">
      <items count="7">
        <item m="1" x="2"/>
        <item m="1" x="3"/>
        <item m="1" x="4"/>
        <item m="1" x="5"/>
        <item m="1" x="1"/>
        <item x="0"/>
        <item t="default"/>
      </items>
    </pivotField>
    <pivotField compact="0" outline="0" showAll="0">
      <items count="17">
        <item m="1" x="12"/>
        <item x="2"/>
        <item x="0"/>
        <item m="1" x="13"/>
        <item m="1" x="9"/>
        <item m="1" x="14"/>
        <item m="1" x="10"/>
        <item m="1" x="6"/>
        <item x="3"/>
        <item m="1" x="7"/>
        <item m="1" x="15"/>
        <item m="1" x="11"/>
        <item x="1"/>
        <item m="1" x="5"/>
        <item m="1" x="8"/>
        <item m="1" x="4"/>
        <item t="default"/>
      </items>
    </pivotField>
    <pivotField axis="axisRow" compact="0" outline="0" showAll="0">
      <items count="9">
        <item x="2"/>
        <item m="1" x="7"/>
        <item x="0"/>
        <item x="1"/>
        <item h="1" m="1" x="6"/>
        <item h="1" m="1" x="5"/>
        <item h="1" x="3"/>
        <item h="1" x="4"/>
        <item t="default"/>
      </items>
    </pivotField>
    <pivotField compact="0" outline="0" showAll="0">
      <items count="15">
        <item m="1" x="10"/>
        <item x="1"/>
        <item x="2"/>
        <item x="3"/>
        <item m="1" x="11"/>
        <item x="7"/>
        <item x="4"/>
        <item x="5"/>
        <item m="1" x="12"/>
        <item x="8"/>
        <item x="0"/>
        <item m="1" x="13"/>
        <item x="6"/>
        <item m="1" x="9"/>
        <item t="default"/>
      </items>
    </pivotField>
    <pivotField name="Region" compact="0" outline="0" showAll="0">
      <items count="4">
        <item x="0"/>
        <item x="1"/>
        <item m="1"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outline="0" showAl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14"/>
  </rowFields>
  <rowItems count="4">
    <i>
      <x/>
    </i>
    <i>
      <x v="2"/>
    </i>
    <i>
      <x v="3"/>
    </i>
    <i t="grand">
      <x/>
    </i>
  </rowItems>
  <colFields count="1">
    <field x="-2"/>
  </colFields>
  <colItems count="5">
    <i>
      <x/>
    </i>
    <i i="1">
      <x v="1"/>
    </i>
    <i i="2">
      <x v="2"/>
    </i>
    <i i="3">
      <x v="3"/>
    </i>
    <i i="4">
      <x v="4"/>
    </i>
  </colItems>
  <dataFields count="5">
    <dataField name="NPS'" fld="26" baseField="14" baseItem="3" numFmtId="9"/>
    <dataField name="CSAT'" fld="23" subtotal="average" baseField="14" baseItem="0" numFmtId="9"/>
    <dataField name="Language'" fld="25" subtotal="average" baseField="14" baseItem="2" numFmtId="9"/>
    <dataField name="FCR''" fld="28" baseField="16" baseItem="0" numFmtId="9"/>
    <dataField name="Sample Size" fld="17" subtotal="count" baseField="16" baseItem="0" numFmtId="166"/>
  </dataFields>
  <formats count="39">
    <format dxfId="303">
      <pivotArea outline="0" collapsedLevelsAreSubtotals="1" fieldPosition="0"/>
    </format>
    <format dxfId="302">
      <pivotArea outline="0" fieldPosition="0">
        <references count="1">
          <reference field="4294967294" count="1">
            <x v="3"/>
          </reference>
        </references>
      </pivotArea>
    </format>
    <format dxfId="301">
      <pivotArea outline="0" fieldPosition="0">
        <references count="1">
          <reference field="4294967294" count="1">
            <x v="4"/>
          </reference>
        </references>
      </pivotArea>
    </format>
    <format dxfId="300">
      <pivotArea outline="0" fieldPosition="0">
        <references count="1">
          <reference field="4294967294" count="1" selected="0">
            <x v="4"/>
          </reference>
        </references>
      </pivotArea>
    </format>
    <format dxfId="299">
      <pivotArea field="5" type="button" dataOnly="0" labelOnly="1" outline="0"/>
    </format>
    <format dxfId="298">
      <pivotArea dataOnly="0" labelOnly="1" outline="0" fieldPosition="0">
        <references count="1">
          <reference field="4294967294" count="3">
            <x v="0"/>
            <x v="3"/>
            <x v="4"/>
          </reference>
        </references>
      </pivotArea>
    </format>
    <format dxfId="297">
      <pivotArea field="5" type="button" dataOnly="0" labelOnly="1" outline="0"/>
    </format>
    <format dxfId="296">
      <pivotArea dataOnly="0" labelOnly="1" outline="0" fieldPosition="0">
        <references count="1">
          <reference field="4294967294" count="3">
            <x v="0"/>
            <x v="3"/>
            <x v="4"/>
          </reference>
        </references>
      </pivotArea>
    </format>
    <format dxfId="295">
      <pivotArea grandRow="1" outline="0" collapsedLevelsAreSubtotals="1" fieldPosition="0"/>
    </format>
    <format dxfId="294">
      <pivotArea dataOnly="0" labelOnly="1" grandRow="1" outline="0" fieldPosition="0"/>
    </format>
    <format dxfId="293">
      <pivotArea grandRow="1" outline="0" collapsedLevelsAreSubtotals="1" fieldPosition="0"/>
    </format>
    <format dxfId="292">
      <pivotArea dataOnly="0" labelOnly="1" grandRow="1" outline="0" fieldPosition="0"/>
    </format>
    <format dxfId="291">
      <pivotArea field="4" type="button" dataOnly="0" labelOnly="1" outline="0"/>
    </format>
    <format dxfId="290">
      <pivotArea field="5" type="button" dataOnly="0" labelOnly="1" outline="0"/>
    </format>
    <format dxfId="289">
      <pivotArea dataOnly="0" labelOnly="1" outline="0" fieldPosition="0">
        <references count="1">
          <reference field="4294967294" count="3">
            <x v="0"/>
            <x v="3"/>
            <x v="4"/>
          </reference>
        </references>
      </pivotArea>
    </format>
    <format dxfId="288">
      <pivotArea grandRow="1" outline="0" collapsedLevelsAreSubtotals="1" fieldPosition="0"/>
    </format>
    <format dxfId="287">
      <pivotArea dataOnly="0" labelOnly="1" grandRow="1" outline="0" fieldPosition="0"/>
    </format>
    <format dxfId="286">
      <pivotArea grandRow="1" outline="0" collapsedLevelsAreSubtotals="1" fieldPosition="0"/>
    </format>
    <format dxfId="285">
      <pivotArea dataOnly="0" labelOnly="1" grandRow="1" outline="0" fieldPosition="0"/>
    </format>
    <format dxfId="284">
      <pivotArea field="13" type="button" dataOnly="0" labelOnly="1" outline="0"/>
    </format>
    <format dxfId="283">
      <pivotArea field="15" type="button" dataOnly="0" labelOnly="1" outline="0"/>
    </format>
    <format dxfId="282">
      <pivotArea field="16" type="button" dataOnly="0" labelOnly="1" outline="0"/>
    </format>
    <format dxfId="281">
      <pivotArea outline="0" fieldPosition="0">
        <references count="1">
          <reference field="4294967294" count="1" selected="0">
            <x v="0"/>
          </reference>
        </references>
      </pivotArea>
    </format>
    <format dxfId="280">
      <pivotArea grandRow="1" outline="0" collapsedLevelsAreSubtotals="1" fieldPosition="0"/>
    </format>
    <format dxfId="279">
      <pivotArea field="14" type="button" dataOnly="0" labelOnly="1" outline="0" axis="axisRow" fieldPosition="0"/>
    </format>
    <format dxfId="278">
      <pivotArea field="14" type="button" dataOnly="0" labelOnly="1" outline="0" axis="axisRow" fieldPosition="0"/>
    </format>
    <format dxfId="277">
      <pivotArea dataOnly="0" labelOnly="1" outline="0" fieldPosition="0">
        <references count="1">
          <reference field="14" count="0"/>
        </references>
      </pivotArea>
    </format>
    <format dxfId="276">
      <pivotArea dataOnly="0" labelOnly="1" outline="0" fieldPosition="0">
        <references count="1">
          <reference field="14" count="0"/>
        </references>
      </pivotArea>
    </format>
    <format dxfId="275">
      <pivotArea dataOnly="0" labelOnly="1" outline="0" fieldPosition="0">
        <references count="1">
          <reference field="14" count="0"/>
        </references>
      </pivotArea>
    </format>
    <format dxfId="274">
      <pivotArea dataOnly="0" labelOnly="1" outline="0" fieldPosition="0">
        <references count="1">
          <reference field="14" count="0"/>
        </references>
      </pivotArea>
    </format>
    <format dxfId="273">
      <pivotArea dataOnly="0" labelOnly="1" outline="0" fieldPosition="0">
        <references count="1">
          <reference field="14" count="0"/>
        </references>
      </pivotArea>
    </format>
    <format dxfId="272">
      <pivotArea dataOnly="0" labelOnly="1" outline="0" fieldPosition="0">
        <references count="1">
          <reference field="14" count="0"/>
        </references>
      </pivotArea>
    </format>
    <format dxfId="271">
      <pivotArea outline="0" fieldPosition="0">
        <references count="1">
          <reference field="14" count="0" selected="0"/>
        </references>
      </pivotArea>
    </format>
    <format dxfId="270">
      <pivotArea outline="0" fieldPosition="0">
        <references count="1">
          <reference field="14" count="0" selected="0"/>
        </references>
      </pivotArea>
    </format>
    <format dxfId="269">
      <pivotArea outline="0" fieldPosition="0">
        <references count="1">
          <reference field="4294967294" count="1">
            <x v="2"/>
          </reference>
        </references>
      </pivotArea>
    </format>
    <format dxfId="268">
      <pivotArea dataOnly="0" labelOnly="1" outline="0" fieldPosition="0">
        <references count="1">
          <reference field="4294967294" count="1">
            <x v="2"/>
          </reference>
        </references>
      </pivotArea>
    </format>
    <format dxfId="267">
      <pivotArea outline="0" fieldPosition="0">
        <references count="1">
          <reference field="4294967294" count="1">
            <x v="1"/>
          </reference>
        </references>
      </pivotArea>
    </format>
    <format dxfId="266">
      <pivotArea dataOnly="0" labelOnly="1" outline="0" fieldPosition="0">
        <references count="1">
          <reference field="4294967294" count="1">
            <x v="1"/>
          </reference>
        </references>
      </pivotArea>
    </format>
    <format dxfId="265">
      <pivotArea outline="0" fieldPosition="0">
        <references count="1">
          <reference field="4294967294" count="1">
            <x v="0"/>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8CD91F-B6FF-443B-B146-4DC70D9BBF47}" name="Agent Summary" cacheId="44" applyNumberFormats="0" applyBorderFormats="0" applyFontFormats="0" applyPatternFormats="0" applyAlignmentFormats="0" applyWidthHeightFormats="1" dataCaption="Values" errorCaption="0" showError="1" missingCaption="0" updatedVersion="8" minRefreshableVersion="3" showDrill="0" itemPrintTitles="1" createdVersion="8" indent="0" compact="0" compactData="0" multipleFieldFilters="0" fieldListSortAscending="1">
  <location ref="D20:J48" firstHeaderRow="0" firstDataRow="1" firstDataCol="2"/>
  <pivotFields count="30">
    <pivotField compact="0" outline="0" showAll="0"/>
    <pivotField compact="0" outline="0" showAll="0"/>
    <pivotField compact="0" numFmtId="22" outline="0" showAll="0"/>
    <pivotField compact="0" outline="0" showAll="0"/>
    <pivotField axis="axisRow"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m="1" x="50"/>
        <item x="5"/>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axis="axisRow" compact="0" outline="0" showAll="0" sortType="descending">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m="1" x="89"/>
        <item m="1" x="42"/>
        <item m="1" x="90"/>
        <item m="1" x="43"/>
        <item m="1" x="91"/>
        <item m="1" x="92"/>
        <item x="17"/>
        <item m="1" x="34"/>
        <item x="14"/>
        <item m="1" x="38"/>
        <item m="1" x="39"/>
        <item m="1" x="40"/>
        <item m="1" x="41"/>
        <item x="9"/>
        <item x="0"/>
        <item m="1" x="45"/>
        <item x="20"/>
        <item x="1"/>
        <item m="1" x="28"/>
        <item x="3"/>
        <item x="4"/>
        <item x="13"/>
        <item x="23"/>
        <item x="25"/>
        <item x="2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items count="442">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4"/>
        <item m="1" x="5"/>
        <item m="1" x="6"/>
        <item x="0"/>
        <item x="2"/>
        <item x="1"/>
        <item x="3"/>
        <item t="default"/>
      </items>
    </pivotField>
    <pivotField compact="0" numFmtId="17" outline="0" showAll="0">
      <items count="17">
        <item m="1" x="6"/>
        <item m="1" x="7"/>
        <item m="1" x="8"/>
        <item m="1" x="9"/>
        <item m="1" x="10"/>
        <item m="1" x="11"/>
        <item m="1" x="12"/>
        <item m="1" x="13"/>
        <item m="1" x="14"/>
        <item m="1" x="15"/>
        <item m="1" x="2"/>
        <item m="1" x="3"/>
        <item m="1" x="4"/>
        <item m="1" x="5"/>
        <item m="1" x="1"/>
        <item x="0"/>
        <item t="default"/>
      </items>
    </pivotField>
    <pivotField compact="0" outline="0" showAll="0">
      <items count="54">
        <item m="1" x="3"/>
        <item m="1" x="12"/>
        <item m="1" x="13"/>
        <item m="1" x="14"/>
        <item m="1" x="15"/>
        <item m="1" x="16"/>
        <item m="1" x="17"/>
        <item m="1" x="18"/>
        <item m="1" x="19"/>
        <item m="1" x="20"/>
        <item m="1" x="2"/>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8"/>
        <item m="1" x="9"/>
        <item m="1" x="10"/>
        <item m="1" x="11"/>
        <item m="1" x="52"/>
        <item t="default"/>
      </items>
    </pivotField>
    <pivotField compact="0" outline="0" showAll="0">
      <items count="7">
        <item m="1" x="2"/>
        <item m="1" x="3"/>
        <item m="1" x="4"/>
        <item m="1" x="5"/>
        <item m="1" x="1"/>
        <item x="0"/>
        <item t="default"/>
      </items>
    </pivotField>
    <pivotField compact="0" outline="0" showAll="0">
      <items count="17">
        <item m="1" x="12"/>
        <item x="1"/>
        <item m="1" x="8"/>
        <item m="1" x="5"/>
        <item x="2"/>
        <item m="1" x="7"/>
        <item m="1" x="15"/>
        <item x="0"/>
        <item m="1" x="13"/>
        <item m="1" x="6"/>
        <item m="1" x="4"/>
        <item m="1" x="9"/>
        <item x="3"/>
        <item m="1" x="14"/>
        <item m="1" x="10"/>
        <item m="1" x="1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outline="0" showAl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2">
    <field x="4"/>
    <field x="5"/>
  </rowFields>
  <rowItems count="28">
    <i>
      <x v="2"/>
      <x v="54"/>
    </i>
    <i>
      <x v="3"/>
      <x v="25"/>
    </i>
    <i>
      <x v="5"/>
      <x v="19"/>
    </i>
    <i>
      <x v="8"/>
      <x v="16"/>
    </i>
    <i>
      <x v="11"/>
      <x v="60"/>
    </i>
    <i>
      <x v="15"/>
      <x v="20"/>
    </i>
    <i>
      <x v="23"/>
      <x v="28"/>
    </i>
    <i>
      <x v="25"/>
      <x v="56"/>
    </i>
    <i>
      <x v="30"/>
      <x v="55"/>
    </i>
    <i>
      <x v="32"/>
      <x v="61"/>
    </i>
    <i>
      <x v="45"/>
      <x v="21"/>
    </i>
    <i>
      <x v="55"/>
      <x v="59"/>
    </i>
    <i>
      <x v="60"/>
      <x v="22"/>
    </i>
    <i>
      <x v="63"/>
      <x v="18"/>
    </i>
    <i>
      <x v="67"/>
      <x v="32"/>
    </i>
    <i>
      <x v="68"/>
      <x v="76"/>
    </i>
    <i>
      <x v="75"/>
      <x v="74"/>
    </i>
    <i>
      <x v="81"/>
      <x v="81"/>
    </i>
    <i>
      <x v="82"/>
      <x v="82"/>
    </i>
    <i>
      <x v="84"/>
      <x v="84"/>
    </i>
    <i>
      <x v="85"/>
      <x v="85"/>
    </i>
    <i>
      <x v="87"/>
      <x v="87"/>
    </i>
    <i>
      <x v="88"/>
      <x v="88"/>
    </i>
    <i>
      <x v="89"/>
      <x v="89"/>
    </i>
    <i>
      <x v="90"/>
      <x v="90"/>
    </i>
    <i>
      <x v="91"/>
      <x v="91"/>
    </i>
    <i>
      <x v="92"/>
      <x v="92"/>
    </i>
    <i t="grand">
      <x/>
    </i>
  </rowItems>
  <colFields count="1">
    <field x="-2"/>
  </colFields>
  <colItems count="5">
    <i>
      <x/>
    </i>
    <i i="1">
      <x v="1"/>
    </i>
    <i i="2">
      <x v="2"/>
    </i>
    <i i="3">
      <x v="3"/>
    </i>
    <i i="4">
      <x v="4"/>
    </i>
  </colItems>
  <dataFields count="5">
    <dataField name="NPS'" fld="26" baseField="5" baseItem="61" numFmtId="9"/>
    <dataField name="CSAT'" fld="23" subtotal="average" baseField="5" baseItem="61" numFmtId="9"/>
    <dataField name="Language'" fld="25" subtotal="average" baseField="5" baseItem="18" numFmtId="9"/>
    <dataField name="FCR''" fld="28" baseField="5" baseItem="58" numFmtId="9"/>
    <dataField name="Sample Size" fld="17" subtotal="count" baseField="5" baseItem="58" numFmtId="166"/>
  </dataFields>
  <formats count="1228">
    <format dxfId="1502">
      <pivotArea outline="0" collapsedLevelsAreSubtotals="1" fieldPosition="0"/>
    </format>
    <format dxfId="1501">
      <pivotArea outline="0" fieldPosition="0">
        <references count="1">
          <reference field="4294967294" count="1">
            <x v="3"/>
          </reference>
        </references>
      </pivotArea>
    </format>
    <format dxfId="1500">
      <pivotArea outline="0" fieldPosition="0">
        <references count="1">
          <reference field="4294967294" count="1">
            <x v="4"/>
          </reference>
        </references>
      </pivotArea>
    </format>
    <format dxfId="1499">
      <pivotArea outline="0" fieldPosition="0">
        <references count="1">
          <reference field="4294967294" count="1" selected="0">
            <x v="4"/>
          </reference>
        </references>
      </pivotArea>
    </format>
    <format dxfId="1498">
      <pivotArea outline="0" fieldPosition="0">
        <references count="2">
          <reference field="4" count="0" selected="0"/>
          <reference field="5" count="0" selected="0"/>
        </references>
      </pivotArea>
    </format>
    <format dxfId="1497">
      <pivotArea field="5" type="button" dataOnly="0" labelOnly="1" outline="0" axis="axisRow" fieldPosition="1"/>
    </format>
    <format dxfId="1496">
      <pivotArea dataOnly="0" labelOnly="1" outline="0" fieldPosition="0">
        <references count="1">
          <reference field="4294967294" count="3">
            <x v="0"/>
            <x v="3"/>
            <x v="4"/>
          </reference>
        </references>
      </pivotArea>
    </format>
    <format dxfId="1495">
      <pivotArea outline="0" fieldPosition="0">
        <references count="2">
          <reference field="4" count="0" selected="0"/>
          <reference field="5" count="0" selected="0"/>
        </references>
      </pivotArea>
    </format>
    <format dxfId="1494">
      <pivotArea field="5" type="button" dataOnly="0" labelOnly="1" outline="0" axis="axisRow" fieldPosition="1"/>
    </format>
    <format dxfId="1493">
      <pivotArea dataOnly="0" labelOnly="1" outline="0" fieldPosition="0">
        <references count="2">
          <reference field="4" count="1" selected="0">
            <x v="1"/>
          </reference>
          <reference field="5" count="1">
            <x v="13"/>
          </reference>
        </references>
      </pivotArea>
    </format>
    <format dxfId="1492">
      <pivotArea dataOnly="0" labelOnly="1" outline="0" fieldPosition="0">
        <references count="2">
          <reference field="4" count="1" selected="0">
            <x v="6"/>
          </reference>
          <reference field="5" count="1">
            <x v="33"/>
          </reference>
        </references>
      </pivotArea>
    </format>
    <format dxfId="1491">
      <pivotArea dataOnly="0" labelOnly="1" outline="0" fieldPosition="0">
        <references count="2">
          <reference field="4" count="1" selected="0">
            <x v="9"/>
          </reference>
          <reference field="5" count="1">
            <x v="7"/>
          </reference>
        </references>
      </pivotArea>
    </format>
    <format dxfId="1490">
      <pivotArea dataOnly="0" labelOnly="1" outline="0" fieldPosition="0">
        <references count="2">
          <reference field="4" count="1" selected="0">
            <x v="12"/>
          </reference>
          <reference field="5" count="1">
            <x v="2"/>
          </reference>
        </references>
      </pivotArea>
    </format>
    <format dxfId="1489">
      <pivotArea dataOnly="0" labelOnly="1" outline="0" fieldPosition="0">
        <references count="2">
          <reference field="4" count="1" selected="0">
            <x v="14"/>
          </reference>
          <reference field="5" count="1">
            <x v="23"/>
          </reference>
        </references>
      </pivotArea>
    </format>
    <format dxfId="1488">
      <pivotArea dataOnly="0" labelOnly="1" outline="0" fieldPosition="0">
        <references count="2">
          <reference field="4" count="1" selected="0">
            <x v="16"/>
          </reference>
          <reference field="5" count="1">
            <x v="27"/>
          </reference>
        </references>
      </pivotArea>
    </format>
    <format dxfId="1487">
      <pivotArea dataOnly="0" labelOnly="1" outline="0" fieldPosition="0">
        <references count="2">
          <reference field="4" count="1" selected="0">
            <x v="17"/>
          </reference>
          <reference field="5" count="1">
            <x v="3"/>
          </reference>
        </references>
      </pivotArea>
    </format>
    <format dxfId="1486">
      <pivotArea dataOnly="0" labelOnly="1" outline="0" fieldPosition="0">
        <references count="2">
          <reference field="4" count="1" selected="0">
            <x v="18"/>
          </reference>
          <reference field="5" count="1">
            <x v="42"/>
          </reference>
        </references>
      </pivotArea>
    </format>
    <format dxfId="1485">
      <pivotArea dataOnly="0" labelOnly="1" outline="0" fieldPosition="0">
        <references count="2">
          <reference field="4" count="1" selected="0">
            <x v="19"/>
          </reference>
          <reference field="5" count="1">
            <x v="45"/>
          </reference>
        </references>
      </pivotArea>
    </format>
    <format dxfId="1484">
      <pivotArea dataOnly="0" labelOnly="1" outline="0" fieldPosition="0">
        <references count="2">
          <reference field="4" count="1" selected="0">
            <x v="20"/>
          </reference>
          <reference field="5" count="1">
            <x v="52"/>
          </reference>
        </references>
      </pivotArea>
    </format>
    <format dxfId="1483">
      <pivotArea dataOnly="0" labelOnly="1" outline="0" fieldPosition="0">
        <references count="2">
          <reference field="4" count="1" selected="0">
            <x v="21"/>
          </reference>
          <reference field="5" count="1">
            <x v="24"/>
          </reference>
        </references>
      </pivotArea>
    </format>
    <format dxfId="1482">
      <pivotArea dataOnly="0" labelOnly="1" outline="0" fieldPosition="0">
        <references count="2">
          <reference field="4" count="1" selected="0">
            <x v="22"/>
          </reference>
          <reference field="5" count="1">
            <x v="31"/>
          </reference>
        </references>
      </pivotArea>
    </format>
    <format dxfId="1481">
      <pivotArea dataOnly="0" labelOnly="1" outline="0" fieldPosition="0">
        <references count="2">
          <reference field="4" count="1" selected="0">
            <x v="23"/>
          </reference>
          <reference field="5" count="1">
            <x v="28"/>
          </reference>
        </references>
      </pivotArea>
    </format>
    <format dxfId="1480">
      <pivotArea dataOnly="0" labelOnly="1" outline="0" fieldPosition="0">
        <references count="2">
          <reference field="4" count="1" selected="0">
            <x v="24"/>
          </reference>
          <reference field="5" count="1">
            <x v="9"/>
          </reference>
        </references>
      </pivotArea>
    </format>
    <format dxfId="1479">
      <pivotArea dataOnly="0" labelOnly="1" outline="0" fieldPosition="0">
        <references count="2">
          <reference field="4" count="1" selected="0">
            <x v="25"/>
          </reference>
          <reference field="5" count="1">
            <x v="56"/>
          </reference>
        </references>
      </pivotArea>
    </format>
    <format dxfId="1478">
      <pivotArea dataOnly="0" labelOnly="1" outline="0" fieldPosition="0">
        <references count="2">
          <reference field="4" count="1" selected="0">
            <x v="27"/>
          </reference>
          <reference field="5" count="1">
            <x v="26"/>
          </reference>
        </references>
      </pivotArea>
    </format>
    <format dxfId="1477">
      <pivotArea dataOnly="0" labelOnly="1" outline="0" fieldPosition="0">
        <references count="2">
          <reference field="4" count="1" selected="0">
            <x v="28"/>
          </reference>
          <reference field="5" count="1">
            <x v="44"/>
          </reference>
        </references>
      </pivotArea>
    </format>
    <format dxfId="1476">
      <pivotArea dataOnly="0" labelOnly="1" outline="0" fieldPosition="0">
        <references count="2">
          <reference field="4" count="1" selected="0">
            <x v="29"/>
          </reference>
          <reference field="5" count="1">
            <x v="62"/>
          </reference>
        </references>
      </pivotArea>
    </format>
    <format dxfId="1475">
      <pivotArea dataOnly="0" labelOnly="1" outline="0" fieldPosition="0">
        <references count="2">
          <reference field="4" count="1" selected="0">
            <x v="31"/>
          </reference>
          <reference field="5" count="1">
            <x v="64"/>
          </reference>
        </references>
      </pivotArea>
    </format>
    <format dxfId="1474">
      <pivotArea dataOnly="0" labelOnly="1" outline="0" fieldPosition="0">
        <references count="2">
          <reference field="4" count="1" selected="0">
            <x v="33"/>
          </reference>
          <reference field="5" count="1">
            <x v="36"/>
          </reference>
        </references>
      </pivotArea>
    </format>
    <format dxfId="1473">
      <pivotArea dataOnly="0" labelOnly="1" outline="0" fieldPosition="0">
        <references count="2">
          <reference field="4" count="1" selected="0">
            <x v="35"/>
          </reference>
          <reference field="5" count="1">
            <x v="4"/>
          </reference>
        </references>
      </pivotArea>
    </format>
    <format dxfId="1472">
      <pivotArea dataOnly="0" labelOnly="1" outline="0" fieldPosition="0">
        <references count="2">
          <reference field="4" count="1" selected="0">
            <x v="36"/>
          </reference>
          <reference field="5" count="1">
            <x v="47"/>
          </reference>
        </references>
      </pivotArea>
    </format>
    <format dxfId="1471">
      <pivotArea dataOnly="0" labelOnly="1" outline="0" fieldPosition="0">
        <references count="2">
          <reference field="4" count="1" selected="0">
            <x v="37"/>
          </reference>
          <reference field="5" count="1">
            <x v="50"/>
          </reference>
        </references>
      </pivotArea>
    </format>
    <format dxfId="1470">
      <pivotArea dataOnly="0" labelOnly="1" outline="0" fieldPosition="0">
        <references count="2">
          <reference field="4" count="1" selected="0">
            <x v="42"/>
          </reference>
          <reference field="5" count="1">
            <x v="40"/>
          </reference>
        </references>
      </pivotArea>
    </format>
    <format dxfId="1469">
      <pivotArea dataOnly="0" labelOnly="1" outline="0" fieldPosition="0">
        <references count="2">
          <reference field="4" count="1" selected="0">
            <x v="43"/>
          </reference>
          <reference field="5" count="1">
            <x v="49"/>
          </reference>
        </references>
      </pivotArea>
    </format>
    <format dxfId="1468">
      <pivotArea dataOnly="0" labelOnly="1" outline="0" fieldPosition="0">
        <references count="2">
          <reference field="4" count="1" selected="0">
            <x v="44"/>
          </reference>
          <reference field="5" count="1">
            <x v="39"/>
          </reference>
        </references>
      </pivotArea>
    </format>
    <format dxfId="1467">
      <pivotArea dataOnly="0" labelOnly="1" outline="0" fieldPosition="0">
        <references count="2">
          <reference field="4" count="1" selected="0">
            <x v="46"/>
          </reference>
          <reference field="5" count="1">
            <x v="67"/>
          </reference>
        </references>
      </pivotArea>
    </format>
    <format dxfId="1466">
      <pivotArea dataOnly="0" labelOnly="1" outline="0" fieldPosition="0">
        <references count="2">
          <reference field="4" count="1" selected="0">
            <x v="47"/>
          </reference>
          <reference field="5" count="1">
            <x v="6"/>
          </reference>
        </references>
      </pivotArea>
    </format>
    <format dxfId="1465">
      <pivotArea dataOnly="0" labelOnly="1" outline="0" fieldPosition="0">
        <references count="2">
          <reference field="4" count="1" selected="0">
            <x v="48"/>
          </reference>
          <reference field="5" count="1">
            <x v="12"/>
          </reference>
        </references>
      </pivotArea>
    </format>
    <format dxfId="1464">
      <pivotArea dataOnly="0" labelOnly="1" outline="0" fieldPosition="0">
        <references count="2">
          <reference field="4" count="1" selected="0">
            <x v="49"/>
          </reference>
          <reference field="5" count="1">
            <x v="29"/>
          </reference>
        </references>
      </pivotArea>
    </format>
    <format dxfId="1463">
      <pivotArea dataOnly="0" labelOnly="1" outline="0" fieldPosition="0">
        <references count="2">
          <reference field="4" count="1" selected="0">
            <x v="50"/>
          </reference>
          <reference field="5" count="1">
            <x v="5"/>
          </reference>
        </references>
      </pivotArea>
    </format>
    <format dxfId="1462">
      <pivotArea dataOnly="0" labelOnly="1" outline="0" fieldPosition="0">
        <references count="2">
          <reference field="4" count="1" selected="0">
            <x v="52"/>
          </reference>
          <reference field="5" count="1">
            <x v="11"/>
          </reference>
        </references>
      </pivotArea>
    </format>
    <format dxfId="1461">
      <pivotArea dataOnly="0" labelOnly="1" outline="0" fieldPosition="0">
        <references count="2">
          <reference field="4" count="1" selected="0">
            <x v="56"/>
          </reference>
          <reference field="5" count="1">
            <x v="38"/>
          </reference>
        </references>
      </pivotArea>
    </format>
    <format dxfId="1460">
      <pivotArea dataOnly="0" labelOnly="1" outline="0" fieldPosition="0">
        <references count="2">
          <reference field="4" count="1" selected="0">
            <x v="58"/>
          </reference>
          <reference field="5" count="1">
            <x v="57"/>
          </reference>
        </references>
      </pivotArea>
    </format>
    <format dxfId="1459">
      <pivotArea dataOnly="0" labelOnly="1" outline="0" fieldPosition="0">
        <references count="2">
          <reference field="4" count="1" selected="0">
            <x v="59"/>
          </reference>
          <reference field="5" count="1">
            <x v="15"/>
          </reference>
        </references>
      </pivotArea>
    </format>
    <format dxfId="1458">
      <pivotArea dataOnly="0" labelOnly="1" outline="0" fieldPosition="0">
        <references count="2">
          <reference field="4" count="1" selected="0">
            <x v="61"/>
          </reference>
          <reference field="5" count="1">
            <x v="30"/>
          </reference>
        </references>
      </pivotArea>
    </format>
    <format dxfId="1457">
      <pivotArea dataOnly="0" labelOnly="1" outline="0" fieldPosition="0">
        <references count="2">
          <reference field="4" count="1" selected="0">
            <x v="62"/>
          </reference>
          <reference field="5" count="1">
            <x v="34"/>
          </reference>
        </references>
      </pivotArea>
    </format>
    <format dxfId="1456">
      <pivotArea dataOnly="0" labelOnly="1" outline="0" fieldPosition="0">
        <references count="2">
          <reference field="4" count="1" selected="0">
            <x v="65"/>
          </reference>
          <reference field="5" count="1">
            <x v="48"/>
          </reference>
        </references>
      </pivotArea>
    </format>
    <format dxfId="1455">
      <pivotArea dataOnly="0" labelOnly="1" outline="0" fieldPosition="0">
        <references count="2">
          <reference field="4" count="1" selected="0">
            <x v="66"/>
          </reference>
          <reference field="5" count="1">
            <x v="10"/>
          </reference>
        </references>
      </pivotArea>
    </format>
    <format dxfId="1454">
      <pivotArea dataOnly="0" labelOnly="1" outline="0" fieldPosition="0">
        <references count="1">
          <reference field="4294967294" count="3">
            <x v="0"/>
            <x v="3"/>
            <x v="4"/>
          </reference>
        </references>
      </pivotArea>
    </format>
    <format dxfId="1453">
      <pivotArea field="4" type="button" dataOnly="0" labelOnly="1" outline="0" axis="axisRow" fieldPosition="0"/>
    </format>
    <format dxfId="1452">
      <pivotArea field="5" type="button" dataOnly="0" labelOnly="1" outline="0" axis="axisRow" fieldPosition="1"/>
    </format>
    <format dxfId="1451">
      <pivotArea dataOnly="0" labelOnly="1" outline="0" fieldPosition="0">
        <references count="1">
          <reference field="4294967294" count="3">
            <x v="0"/>
            <x v="3"/>
            <x v="4"/>
          </reference>
        </references>
      </pivotArea>
    </format>
    <format dxfId="1450">
      <pivotArea outline="0" fieldPosition="0">
        <references count="1">
          <reference field="4294967294" count="1" selected="0">
            <x v="0"/>
          </reference>
        </references>
      </pivotArea>
    </format>
    <format dxfId="1449">
      <pivotArea outline="0" fieldPosition="0">
        <references count="3">
          <reference field="4294967294" count="1" selected="0">
            <x v="4"/>
          </reference>
          <reference field="4" count="29" selected="0">
            <x v="0"/>
            <x v="2"/>
            <x v="3"/>
            <x v="4"/>
            <x v="5"/>
            <x v="7"/>
            <x v="8"/>
            <x v="10"/>
            <x v="11"/>
            <x v="13"/>
            <x v="15"/>
            <x v="26"/>
            <x v="30"/>
            <x v="32"/>
            <x v="34"/>
            <x v="38"/>
            <x v="39"/>
            <x v="40"/>
            <x v="41"/>
            <x v="45"/>
            <x v="51"/>
            <x v="53"/>
            <x v="54"/>
            <x v="55"/>
            <x v="57"/>
            <x v="60"/>
            <x v="63"/>
            <x v="64"/>
            <x v="67"/>
          </reference>
          <reference field="5" count="29" selected="0">
            <x v="0"/>
            <x v="1"/>
            <x v="8"/>
            <x v="14"/>
            <x v="16"/>
            <x v="17"/>
            <x v="18"/>
            <x v="19"/>
            <x v="20"/>
            <x v="21"/>
            <x v="22"/>
            <x v="25"/>
            <x v="32"/>
            <x v="35"/>
            <x v="37"/>
            <x v="41"/>
            <x v="43"/>
            <x v="46"/>
            <x v="51"/>
            <x v="53"/>
            <x v="54"/>
            <x v="55"/>
            <x v="58"/>
            <x v="59"/>
            <x v="60"/>
            <x v="61"/>
            <x v="63"/>
            <x v="65"/>
            <x v="66"/>
          </reference>
        </references>
      </pivotArea>
    </format>
    <format dxfId="1448">
      <pivotArea outline="0" fieldPosition="0">
        <references count="3">
          <reference field="4294967294" count="1" selected="0">
            <x v="4"/>
          </reference>
          <reference field="4" count="29" selected="0">
            <x v="0"/>
            <x v="2"/>
            <x v="3"/>
            <x v="4"/>
            <x v="5"/>
            <x v="7"/>
            <x v="8"/>
            <x v="10"/>
            <x v="11"/>
            <x v="13"/>
            <x v="15"/>
            <x v="26"/>
            <x v="30"/>
            <x v="32"/>
            <x v="34"/>
            <x v="38"/>
            <x v="39"/>
            <x v="40"/>
            <x v="41"/>
            <x v="45"/>
            <x v="51"/>
            <x v="53"/>
            <x v="54"/>
            <x v="55"/>
            <x v="57"/>
            <x v="60"/>
            <x v="63"/>
            <x v="64"/>
            <x v="67"/>
          </reference>
          <reference field="5" count="29" selected="0">
            <x v="0"/>
            <x v="1"/>
            <x v="8"/>
            <x v="14"/>
            <x v="16"/>
            <x v="17"/>
            <x v="18"/>
            <x v="19"/>
            <x v="20"/>
            <x v="21"/>
            <x v="22"/>
            <x v="25"/>
            <x v="32"/>
            <x v="35"/>
            <x v="37"/>
            <x v="41"/>
            <x v="43"/>
            <x v="46"/>
            <x v="51"/>
            <x v="53"/>
            <x v="54"/>
            <x v="55"/>
            <x v="58"/>
            <x v="59"/>
            <x v="60"/>
            <x v="61"/>
            <x v="63"/>
            <x v="65"/>
            <x v="66"/>
          </reference>
        </references>
      </pivotArea>
    </format>
    <format dxfId="1447">
      <pivotArea dataOnly="0" labelOnly="1" outline="0" fieldPosition="0">
        <references count="2">
          <reference field="4" count="1" selected="0">
            <x v="0"/>
          </reference>
          <reference field="5" count="1">
            <x v="58"/>
          </reference>
        </references>
      </pivotArea>
    </format>
    <format dxfId="1446">
      <pivotArea dataOnly="0" labelOnly="1" outline="0" fieldPosition="0">
        <references count="2">
          <reference field="4" count="1" selected="0">
            <x v="2"/>
          </reference>
          <reference field="5" count="1">
            <x v="54"/>
          </reference>
        </references>
      </pivotArea>
    </format>
    <format dxfId="1445">
      <pivotArea dataOnly="0" labelOnly="1" outline="0" fieldPosition="0">
        <references count="2">
          <reference field="4" count="1" selected="0">
            <x v="3"/>
          </reference>
          <reference field="5" count="1">
            <x v="25"/>
          </reference>
        </references>
      </pivotArea>
    </format>
    <format dxfId="1444">
      <pivotArea dataOnly="0" labelOnly="1" outline="0" fieldPosition="0">
        <references count="2">
          <reference field="4" count="1" selected="0">
            <x v="4"/>
          </reference>
          <reference field="5" count="1">
            <x v="0"/>
          </reference>
        </references>
      </pivotArea>
    </format>
    <format dxfId="1443">
      <pivotArea dataOnly="0" labelOnly="1" outline="0" fieldPosition="0">
        <references count="2">
          <reference field="4" count="1" selected="0">
            <x v="5"/>
          </reference>
          <reference field="5" count="1">
            <x v="19"/>
          </reference>
        </references>
      </pivotArea>
    </format>
    <format dxfId="1442">
      <pivotArea dataOnly="0" labelOnly="1" outline="0" fieldPosition="0">
        <references count="2">
          <reference field="4" count="1" selected="0">
            <x v="7"/>
          </reference>
          <reference field="5" count="1">
            <x v="46"/>
          </reference>
        </references>
      </pivotArea>
    </format>
    <format dxfId="1441">
      <pivotArea dataOnly="0" labelOnly="1" outline="0" fieldPosition="0">
        <references count="2">
          <reference field="4" count="1" selected="0">
            <x v="8"/>
          </reference>
          <reference field="5" count="1">
            <x v="16"/>
          </reference>
        </references>
      </pivotArea>
    </format>
    <format dxfId="1440">
      <pivotArea dataOnly="0" labelOnly="1" outline="0" fieldPosition="0">
        <references count="2">
          <reference field="4" count="1" selected="0">
            <x v="10"/>
          </reference>
          <reference field="5" count="1">
            <x v="1"/>
          </reference>
        </references>
      </pivotArea>
    </format>
    <format dxfId="1439">
      <pivotArea dataOnly="0" labelOnly="1" outline="0" fieldPosition="0">
        <references count="2">
          <reference field="4" count="1" selected="0">
            <x v="11"/>
          </reference>
          <reference field="5" count="1">
            <x v="60"/>
          </reference>
        </references>
      </pivotArea>
    </format>
    <format dxfId="1438">
      <pivotArea dataOnly="0" labelOnly="1" outline="0" fieldPosition="0">
        <references count="2">
          <reference field="4" count="1" selected="0">
            <x v="13"/>
          </reference>
          <reference field="5" count="1">
            <x v="41"/>
          </reference>
        </references>
      </pivotArea>
    </format>
    <format dxfId="1437">
      <pivotArea dataOnly="0" labelOnly="1" outline="0" fieldPosition="0">
        <references count="2">
          <reference field="4" count="1" selected="0">
            <x v="15"/>
          </reference>
          <reference field="5" count="1">
            <x v="20"/>
          </reference>
        </references>
      </pivotArea>
    </format>
    <format dxfId="1436">
      <pivotArea dataOnly="0" labelOnly="1" outline="0" fieldPosition="0">
        <references count="2">
          <reference field="4" count="1" selected="0">
            <x v="26"/>
          </reference>
          <reference field="5" count="1">
            <x v="63"/>
          </reference>
        </references>
      </pivotArea>
    </format>
    <format dxfId="1435">
      <pivotArea dataOnly="0" labelOnly="1" outline="0" fieldPosition="0">
        <references count="2">
          <reference field="4" count="1" selected="0">
            <x v="30"/>
          </reference>
          <reference field="5" count="1">
            <x v="55"/>
          </reference>
        </references>
      </pivotArea>
    </format>
    <format dxfId="1434">
      <pivotArea dataOnly="0" labelOnly="1" outline="0" fieldPosition="0">
        <references count="2">
          <reference field="4" count="1" selected="0">
            <x v="32"/>
          </reference>
          <reference field="5" count="1">
            <x v="61"/>
          </reference>
        </references>
      </pivotArea>
    </format>
    <format dxfId="1433">
      <pivotArea dataOnly="0" labelOnly="1" outline="0" fieldPosition="0">
        <references count="2">
          <reference field="4" count="1" selected="0">
            <x v="34"/>
          </reference>
          <reference field="5" count="1">
            <x v="65"/>
          </reference>
        </references>
      </pivotArea>
    </format>
    <format dxfId="1432">
      <pivotArea dataOnly="0" labelOnly="1" outline="0" fieldPosition="0">
        <references count="2">
          <reference field="4" count="1" selected="0">
            <x v="38"/>
          </reference>
          <reference field="5" count="1">
            <x v="51"/>
          </reference>
        </references>
      </pivotArea>
    </format>
    <format dxfId="1431">
      <pivotArea dataOnly="0" labelOnly="1" outline="0" fieldPosition="0">
        <references count="2">
          <reference field="4" count="1" selected="0">
            <x v="39"/>
          </reference>
          <reference field="5" count="1">
            <x v="66"/>
          </reference>
        </references>
      </pivotArea>
    </format>
    <format dxfId="1430">
      <pivotArea dataOnly="0" labelOnly="1" outline="0" fieldPosition="0">
        <references count="2">
          <reference field="4" count="1" selected="0">
            <x v="40"/>
          </reference>
          <reference field="5" count="1">
            <x v="35"/>
          </reference>
        </references>
      </pivotArea>
    </format>
    <format dxfId="1429">
      <pivotArea dataOnly="0" labelOnly="1" outline="0" fieldPosition="0">
        <references count="2">
          <reference field="4" count="1" selected="0">
            <x v="41"/>
          </reference>
          <reference field="5" count="1">
            <x v="37"/>
          </reference>
        </references>
      </pivotArea>
    </format>
    <format dxfId="1428">
      <pivotArea dataOnly="0" labelOnly="1" outline="0" fieldPosition="0">
        <references count="2">
          <reference field="4" count="1" selected="0">
            <x v="45"/>
          </reference>
          <reference field="5" count="1">
            <x v="21"/>
          </reference>
        </references>
      </pivotArea>
    </format>
    <format dxfId="1427">
      <pivotArea dataOnly="0" labelOnly="1" outline="0" fieldPosition="0">
        <references count="2">
          <reference field="4" count="1" selected="0">
            <x v="51"/>
          </reference>
          <reference field="5" count="1">
            <x v="8"/>
          </reference>
        </references>
      </pivotArea>
    </format>
    <format dxfId="1426">
      <pivotArea dataOnly="0" labelOnly="1" outline="0" fieldPosition="0">
        <references count="2">
          <reference field="4" count="1" selected="0">
            <x v="53"/>
          </reference>
          <reference field="5" count="1">
            <x v="43"/>
          </reference>
        </references>
      </pivotArea>
    </format>
    <format dxfId="1425">
      <pivotArea dataOnly="0" labelOnly="1" outline="0" fieldPosition="0">
        <references count="2">
          <reference field="4" count="1" selected="0">
            <x v="54"/>
          </reference>
          <reference field="5" count="1">
            <x v="53"/>
          </reference>
        </references>
      </pivotArea>
    </format>
    <format dxfId="1424">
      <pivotArea dataOnly="0" labelOnly="1" outline="0" fieldPosition="0">
        <references count="2">
          <reference field="4" count="1" selected="0">
            <x v="55"/>
          </reference>
          <reference field="5" count="1">
            <x v="59"/>
          </reference>
        </references>
      </pivotArea>
    </format>
    <format dxfId="1423">
      <pivotArea dataOnly="0" labelOnly="1" outline="0" fieldPosition="0">
        <references count="2">
          <reference field="4" count="1" selected="0">
            <x v="57"/>
          </reference>
          <reference field="5" count="1">
            <x v="14"/>
          </reference>
        </references>
      </pivotArea>
    </format>
    <format dxfId="1422">
      <pivotArea dataOnly="0" labelOnly="1" outline="0" fieldPosition="0">
        <references count="2">
          <reference field="4" count="1" selected="0">
            <x v="60"/>
          </reference>
          <reference field="5" count="1">
            <x v="22"/>
          </reference>
        </references>
      </pivotArea>
    </format>
    <format dxfId="1421">
      <pivotArea dataOnly="0" labelOnly="1" outline="0" fieldPosition="0">
        <references count="2">
          <reference field="4" count="1" selected="0">
            <x v="63"/>
          </reference>
          <reference field="5" count="1">
            <x v="18"/>
          </reference>
        </references>
      </pivotArea>
    </format>
    <format dxfId="1420">
      <pivotArea dataOnly="0" labelOnly="1" outline="0" fieldPosition="0">
        <references count="2">
          <reference field="4" count="1" selected="0">
            <x v="64"/>
          </reference>
          <reference field="5" count="1">
            <x v="17"/>
          </reference>
        </references>
      </pivotArea>
    </format>
    <format dxfId="1419">
      <pivotArea dataOnly="0" labelOnly="1" outline="0" fieldPosition="0">
        <references count="2">
          <reference field="4" count="1" selected="0">
            <x v="67"/>
          </reference>
          <reference field="5" count="1">
            <x v="32"/>
          </reference>
        </references>
      </pivotArea>
    </format>
    <format dxfId="1418">
      <pivotArea dataOnly="0" labelOnly="1" outline="0" fieldPosition="0">
        <references count="2">
          <reference field="4" count="1" selected="0">
            <x v="64"/>
          </reference>
          <reference field="5" count="1">
            <x v="17"/>
          </reference>
        </references>
      </pivotArea>
    </format>
    <format dxfId="1417">
      <pivotArea dataOnly="0" labelOnly="1" outline="0" fieldPosition="0">
        <references count="2">
          <reference field="4" count="1" selected="0">
            <x v="63"/>
          </reference>
          <reference field="5" count="1">
            <x v="18"/>
          </reference>
        </references>
      </pivotArea>
    </format>
    <format dxfId="1416">
      <pivotArea dataOnly="0" labelOnly="1" outline="0" fieldPosition="0">
        <references count="2">
          <reference field="4" count="1" selected="0">
            <x v="60"/>
          </reference>
          <reference field="5" count="1">
            <x v="22"/>
          </reference>
        </references>
      </pivotArea>
    </format>
    <format dxfId="1415">
      <pivotArea dataOnly="0" labelOnly="1" outline="0" fieldPosition="0">
        <references count="2">
          <reference field="4" count="1" selected="0">
            <x v="57"/>
          </reference>
          <reference field="5" count="1">
            <x v="14"/>
          </reference>
        </references>
      </pivotArea>
    </format>
    <format dxfId="1414">
      <pivotArea dataOnly="0" labelOnly="1" outline="0" fieldPosition="0">
        <references count="2">
          <reference field="4" count="1" selected="0">
            <x v="55"/>
          </reference>
          <reference field="5" count="1">
            <x v="59"/>
          </reference>
        </references>
      </pivotArea>
    </format>
    <format dxfId="1413">
      <pivotArea dataOnly="0" labelOnly="1" outline="0" fieldPosition="0">
        <references count="2">
          <reference field="4" count="1" selected="0">
            <x v="54"/>
          </reference>
          <reference field="5" count="1">
            <x v="53"/>
          </reference>
        </references>
      </pivotArea>
    </format>
    <format dxfId="1412">
      <pivotArea dataOnly="0" labelOnly="1" outline="0" fieldPosition="0">
        <references count="2">
          <reference field="4" count="1" selected="0">
            <x v="53"/>
          </reference>
          <reference field="5" count="1">
            <x v="43"/>
          </reference>
        </references>
      </pivotArea>
    </format>
    <format dxfId="1411">
      <pivotArea dataOnly="0" labelOnly="1" outline="0" fieldPosition="0">
        <references count="2">
          <reference field="4" count="1" selected="0">
            <x v="51"/>
          </reference>
          <reference field="5" count="1">
            <x v="8"/>
          </reference>
        </references>
      </pivotArea>
    </format>
    <format dxfId="1410">
      <pivotArea dataOnly="0" labelOnly="1" outline="0" fieldPosition="0">
        <references count="2">
          <reference field="4" count="1" selected="0">
            <x v="45"/>
          </reference>
          <reference field="5" count="1">
            <x v="21"/>
          </reference>
        </references>
      </pivotArea>
    </format>
    <format dxfId="1409">
      <pivotArea dataOnly="0" labelOnly="1" outline="0" fieldPosition="0">
        <references count="2">
          <reference field="4" count="1" selected="0">
            <x v="41"/>
          </reference>
          <reference field="5" count="1">
            <x v="37"/>
          </reference>
        </references>
      </pivotArea>
    </format>
    <format dxfId="1408">
      <pivotArea dataOnly="0" labelOnly="1" outline="0" fieldPosition="0">
        <references count="2">
          <reference field="4" count="1" selected="0">
            <x v="40"/>
          </reference>
          <reference field="5" count="1">
            <x v="35"/>
          </reference>
        </references>
      </pivotArea>
    </format>
    <format dxfId="1407">
      <pivotArea dataOnly="0" labelOnly="1" outline="0" fieldPosition="0">
        <references count="2">
          <reference field="4" count="1" selected="0">
            <x v="39"/>
          </reference>
          <reference field="5" count="1">
            <x v="66"/>
          </reference>
        </references>
      </pivotArea>
    </format>
    <format dxfId="1406">
      <pivotArea dataOnly="0" labelOnly="1" outline="0" fieldPosition="0">
        <references count="2">
          <reference field="4" count="1" selected="0">
            <x v="38"/>
          </reference>
          <reference field="5" count="1">
            <x v="51"/>
          </reference>
        </references>
      </pivotArea>
    </format>
    <format dxfId="1405">
      <pivotArea dataOnly="0" labelOnly="1" outline="0" fieldPosition="0">
        <references count="2">
          <reference field="4" count="1" selected="0">
            <x v="34"/>
          </reference>
          <reference field="5" count="1">
            <x v="65"/>
          </reference>
        </references>
      </pivotArea>
    </format>
    <format dxfId="1404">
      <pivotArea dataOnly="0" labelOnly="1" outline="0" fieldPosition="0">
        <references count="2">
          <reference field="4" count="1" selected="0">
            <x v="32"/>
          </reference>
          <reference field="5" count="1">
            <x v="61"/>
          </reference>
        </references>
      </pivotArea>
    </format>
    <format dxfId="1403">
      <pivotArea dataOnly="0" labelOnly="1" outline="0" fieldPosition="0">
        <references count="2">
          <reference field="4" count="1" selected="0">
            <x v="30"/>
          </reference>
          <reference field="5" count="1">
            <x v="55"/>
          </reference>
        </references>
      </pivotArea>
    </format>
    <format dxfId="1402">
      <pivotArea dataOnly="0" labelOnly="1" outline="0" fieldPosition="0">
        <references count="2">
          <reference field="4" count="1" selected="0">
            <x v="26"/>
          </reference>
          <reference field="5" count="1">
            <x v="63"/>
          </reference>
        </references>
      </pivotArea>
    </format>
    <format dxfId="1401">
      <pivotArea dataOnly="0" labelOnly="1" outline="0" fieldPosition="0">
        <references count="2">
          <reference field="4" count="1" selected="0">
            <x v="15"/>
          </reference>
          <reference field="5" count="1">
            <x v="20"/>
          </reference>
        </references>
      </pivotArea>
    </format>
    <format dxfId="1400">
      <pivotArea dataOnly="0" labelOnly="1" outline="0" fieldPosition="0">
        <references count="2">
          <reference field="4" count="1" selected="0">
            <x v="13"/>
          </reference>
          <reference field="5" count="1">
            <x v="41"/>
          </reference>
        </references>
      </pivotArea>
    </format>
    <format dxfId="1399">
      <pivotArea dataOnly="0" labelOnly="1" outline="0" fieldPosition="0">
        <references count="2">
          <reference field="4" count="1" selected="0">
            <x v="11"/>
          </reference>
          <reference field="5" count="1">
            <x v="60"/>
          </reference>
        </references>
      </pivotArea>
    </format>
    <format dxfId="1398">
      <pivotArea dataOnly="0" labelOnly="1" outline="0" fieldPosition="0">
        <references count="2">
          <reference field="4" count="1" selected="0">
            <x v="10"/>
          </reference>
          <reference field="5" count="1">
            <x v="1"/>
          </reference>
        </references>
      </pivotArea>
    </format>
    <format dxfId="1397">
      <pivotArea dataOnly="0" labelOnly="1" outline="0" fieldPosition="0">
        <references count="2">
          <reference field="4" count="1" selected="0">
            <x v="8"/>
          </reference>
          <reference field="5" count="1">
            <x v="16"/>
          </reference>
        </references>
      </pivotArea>
    </format>
    <format dxfId="1396">
      <pivotArea dataOnly="0" labelOnly="1" outline="0" fieldPosition="0">
        <references count="2">
          <reference field="4" count="1" selected="0">
            <x v="7"/>
          </reference>
          <reference field="5" count="1">
            <x v="46"/>
          </reference>
        </references>
      </pivotArea>
    </format>
    <format dxfId="1395">
      <pivotArea dataOnly="0" labelOnly="1" outline="0" fieldPosition="0">
        <references count="2">
          <reference field="4" count="1" selected="0">
            <x v="5"/>
          </reference>
          <reference field="5" count="1">
            <x v="19"/>
          </reference>
        </references>
      </pivotArea>
    </format>
    <format dxfId="1394">
      <pivotArea dataOnly="0" labelOnly="1" outline="0" fieldPosition="0">
        <references count="2">
          <reference field="4" count="1" selected="0">
            <x v="4"/>
          </reference>
          <reference field="5" count="1">
            <x v="0"/>
          </reference>
        </references>
      </pivotArea>
    </format>
    <format dxfId="1393">
      <pivotArea dataOnly="0" labelOnly="1" outline="0" fieldPosition="0">
        <references count="2">
          <reference field="4" count="1" selected="0">
            <x v="3"/>
          </reference>
          <reference field="5" count="1">
            <x v="25"/>
          </reference>
        </references>
      </pivotArea>
    </format>
    <format dxfId="1392">
      <pivotArea dataOnly="0" labelOnly="1" outline="0" fieldPosition="0">
        <references count="2">
          <reference field="4" count="1" selected="0">
            <x v="2"/>
          </reference>
          <reference field="5" count="1">
            <x v="54"/>
          </reference>
        </references>
      </pivotArea>
    </format>
    <format dxfId="1391">
      <pivotArea dataOnly="0" labelOnly="1" outline="0" fieldPosition="0">
        <references count="2">
          <reference field="4" count="1" selected="0">
            <x v="0"/>
          </reference>
          <reference field="5" count="1">
            <x v="58"/>
          </reference>
        </references>
      </pivotArea>
    </format>
    <format dxfId="1390">
      <pivotArea dataOnly="0" labelOnly="1" outline="0" fieldPosition="0">
        <references count="2">
          <reference field="4" count="1" selected="0">
            <x v="0"/>
          </reference>
          <reference field="5" count="1">
            <x v="58"/>
          </reference>
        </references>
      </pivotArea>
    </format>
    <format dxfId="1389">
      <pivotArea dataOnly="0" labelOnly="1" outline="0" fieldPosition="0">
        <references count="2">
          <reference field="4" count="1" selected="0">
            <x v="0"/>
          </reference>
          <reference field="5" count="1">
            <x v="58"/>
          </reference>
        </references>
      </pivotArea>
    </format>
    <format dxfId="1388">
      <pivotArea dataOnly="0" labelOnly="1" outline="0" fieldPosition="0">
        <references count="2">
          <reference field="4" count="1" selected="0">
            <x v="2"/>
          </reference>
          <reference field="5" count="1">
            <x v="54"/>
          </reference>
        </references>
      </pivotArea>
    </format>
    <format dxfId="1387">
      <pivotArea dataOnly="0" labelOnly="1" outline="0" fieldPosition="0">
        <references count="2">
          <reference field="4" count="1" selected="0">
            <x v="3"/>
          </reference>
          <reference field="5" count="1">
            <x v="25"/>
          </reference>
        </references>
      </pivotArea>
    </format>
    <format dxfId="1386">
      <pivotArea dataOnly="0" labelOnly="1" outline="0" fieldPosition="0">
        <references count="2">
          <reference field="4" count="1" selected="0">
            <x v="4"/>
          </reference>
          <reference field="5" count="1">
            <x v="0"/>
          </reference>
        </references>
      </pivotArea>
    </format>
    <format dxfId="1385">
      <pivotArea dataOnly="0" labelOnly="1" outline="0" fieldPosition="0">
        <references count="2">
          <reference field="4" count="1" selected="0">
            <x v="5"/>
          </reference>
          <reference field="5" count="1">
            <x v="19"/>
          </reference>
        </references>
      </pivotArea>
    </format>
    <format dxfId="1384">
      <pivotArea dataOnly="0" labelOnly="1" outline="0" fieldPosition="0">
        <references count="2">
          <reference field="4" count="1" selected="0">
            <x v="7"/>
          </reference>
          <reference field="5" count="1">
            <x v="46"/>
          </reference>
        </references>
      </pivotArea>
    </format>
    <format dxfId="1383">
      <pivotArea dataOnly="0" labelOnly="1" outline="0" fieldPosition="0">
        <references count="2">
          <reference field="4" count="1" selected="0">
            <x v="8"/>
          </reference>
          <reference field="5" count="1">
            <x v="16"/>
          </reference>
        </references>
      </pivotArea>
    </format>
    <format dxfId="1382">
      <pivotArea dataOnly="0" labelOnly="1" outline="0" fieldPosition="0">
        <references count="2">
          <reference field="4" count="1" selected="0">
            <x v="10"/>
          </reference>
          <reference field="5" count="1">
            <x v="1"/>
          </reference>
        </references>
      </pivotArea>
    </format>
    <format dxfId="1381">
      <pivotArea dataOnly="0" labelOnly="1" outline="0" fieldPosition="0">
        <references count="2">
          <reference field="4" count="1" selected="0">
            <x v="11"/>
          </reference>
          <reference field="5" count="1">
            <x v="60"/>
          </reference>
        </references>
      </pivotArea>
    </format>
    <format dxfId="1380">
      <pivotArea dataOnly="0" labelOnly="1" outline="0" fieldPosition="0">
        <references count="2">
          <reference field="4" count="1" selected="0">
            <x v="13"/>
          </reference>
          <reference field="5" count="1">
            <x v="41"/>
          </reference>
        </references>
      </pivotArea>
    </format>
    <format dxfId="1379">
      <pivotArea dataOnly="0" labelOnly="1" outline="0" fieldPosition="0">
        <references count="2">
          <reference field="4" count="1" selected="0">
            <x v="15"/>
          </reference>
          <reference field="5" count="1">
            <x v="20"/>
          </reference>
        </references>
      </pivotArea>
    </format>
    <format dxfId="1378">
      <pivotArea dataOnly="0" labelOnly="1" outline="0" fieldPosition="0">
        <references count="2">
          <reference field="4" count="1" selected="0">
            <x v="26"/>
          </reference>
          <reference field="5" count="1">
            <x v="63"/>
          </reference>
        </references>
      </pivotArea>
    </format>
    <format dxfId="1377">
      <pivotArea dataOnly="0" labelOnly="1" outline="0" fieldPosition="0">
        <references count="2">
          <reference field="4" count="1" selected="0">
            <x v="30"/>
          </reference>
          <reference field="5" count="1">
            <x v="55"/>
          </reference>
        </references>
      </pivotArea>
    </format>
    <format dxfId="1376">
      <pivotArea dataOnly="0" labelOnly="1" outline="0" fieldPosition="0">
        <references count="2">
          <reference field="4" count="1" selected="0">
            <x v="32"/>
          </reference>
          <reference field="5" count="1">
            <x v="61"/>
          </reference>
        </references>
      </pivotArea>
    </format>
    <format dxfId="1375">
      <pivotArea dataOnly="0" labelOnly="1" outline="0" fieldPosition="0">
        <references count="2">
          <reference field="4" count="1" selected="0">
            <x v="34"/>
          </reference>
          <reference field="5" count="1">
            <x v="65"/>
          </reference>
        </references>
      </pivotArea>
    </format>
    <format dxfId="1374">
      <pivotArea dataOnly="0" labelOnly="1" outline="0" fieldPosition="0">
        <references count="2">
          <reference field="4" count="1" selected="0">
            <x v="38"/>
          </reference>
          <reference field="5" count="1">
            <x v="51"/>
          </reference>
        </references>
      </pivotArea>
    </format>
    <format dxfId="1373">
      <pivotArea dataOnly="0" labelOnly="1" outline="0" fieldPosition="0">
        <references count="2">
          <reference field="4" count="1" selected="0">
            <x v="39"/>
          </reference>
          <reference field="5" count="1">
            <x v="66"/>
          </reference>
        </references>
      </pivotArea>
    </format>
    <format dxfId="1372">
      <pivotArea dataOnly="0" labelOnly="1" outline="0" fieldPosition="0">
        <references count="2">
          <reference field="4" count="1" selected="0">
            <x v="40"/>
          </reference>
          <reference field="5" count="1">
            <x v="35"/>
          </reference>
        </references>
      </pivotArea>
    </format>
    <format dxfId="1371">
      <pivotArea dataOnly="0" labelOnly="1" outline="0" fieldPosition="0">
        <references count="2">
          <reference field="4" count="1" selected="0">
            <x v="41"/>
          </reference>
          <reference field="5" count="1">
            <x v="37"/>
          </reference>
        </references>
      </pivotArea>
    </format>
    <format dxfId="1370">
      <pivotArea dataOnly="0" labelOnly="1" outline="0" fieldPosition="0">
        <references count="2">
          <reference field="4" count="1" selected="0">
            <x v="45"/>
          </reference>
          <reference field="5" count="1">
            <x v="21"/>
          </reference>
        </references>
      </pivotArea>
    </format>
    <format dxfId="1369">
      <pivotArea dataOnly="0" labelOnly="1" outline="0" fieldPosition="0">
        <references count="2">
          <reference field="4" count="1" selected="0">
            <x v="51"/>
          </reference>
          <reference field="5" count="1">
            <x v="8"/>
          </reference>
        </references>
      </pivotArea>
    </format>
    <format dxfId="1368">
      <pivotArea dataOnly="0" labelOnly="1" outline="0" fieldPosition="0">
        <references count="2">
          <reference field="4" count="1" selected="0">
            <x v="53"/>
          </reference>
          <reference field="5" count="1">
            <x v="43"/>
          </reference>
        </references>
      </pivotArea>
    </format>
    <format dxfId="1367">
      <pivotArea dataOnly="0" labelOnly="1" outline="0" fieldPosition="0">
        <references count="2">
          <reference field="4" count="1" selected="0">
            <x v="54"/>
          </reference>
          <reference field="5" count="1">
            <x v="53"/>
          </reference>
        </references>
      </pivotArea>
    </format>
    <format dxfId="1366">
      <pivotArea dataOnly="0" labelOnly="1" outline="0" fieldPosition="0">
        <references count="2">
          <reference field="4" count="1" selected="0">
            <x v="55"/>
          </reference>
          <reference field="5" count="1">
            <x v="59"/>
          </reference>
        </references>
      </pivotArea>
    </format>
    <format dxfId="1365">
      <pivotArea dataOnly="0" labelOnly="1" outline="0" fieldPosition="0">
        <references count="2">
          <reference field="4" count="1" selected="0">
            <x v="57"/>
          </reference>
          <reference field="5" count="1">
            <x v="14"/>
          </reference>
        </references>
      </pivotArea>
    </format>
    <format dxfId="1364">
      <pivotArea dataOnly="0" labelOnly="1" outline="0" fieldPosition="0">
        <references count="2">
          <reference field="4" count="1" selected="0">
            <x v="60"/>
          </reference>
          <reference field="5" count="1">
            <x v="22"/>
          </reference>
        </references>
      </pivotArea>
    </format>
    <format dxfId="1363">
      <pivotArea dataOnly="0" labelOnly="1" outline="0" fieldPosition="0">
        <references count="2">
          <reference field="4" count="1" selected="0">
            <x v="63"/>
          </reference>
          <reference field="5" count="1">
            <x v="18"/>
          </reference>
        </references>
      </pivotArea>
    </format>
    <format dxfId="1362">
      <pivotArea dataOnly="0" labelOnly="1" outline="0" fieldPosition="0">
        <references count="2">
          <reference field="4" count="1" selected="0">
            <x v="64"/>
          </reference>
          <reference field="5" count="1">
            <x v="17"/>
          </reference>
        </references>
      </pivotArea>
    </format>
    <format dxfId="1361">
      <pivotArea dataOnly="0" labelOnly="1" outline="0" fieldPosition="0">
        <references count="2">
          <reference field="4" count="1" selected="0">
            <x v="67"/>
          </reference>
          <reference field="5" count="1">
            <x v="32"/>
          </reference>
        </references>
      </pivotArea>
    </format>
    <format dxfId="1360">
      <pivotArea dataOnly="0" labelOnly="1" outline="0" fieldPosition="0">
        <references count="1">
          <reference field="4" count="29">
            <x v="0"/>
            <x v="2"/>
            <x v="3"/>
            <x v="4"/>
            <x v="5"/>
            <x v="7"/>
            <x v="8"/>
            <x v="10"/>
            <x v="11"/>
            <x v="13"/>
            <x v="15"/>
            <x v="26"/>
            <x v="30"/>
            <x v="32"/>
            <x v="34"/>
            <x v="38"/>
            <x v="39"/>
            <x v="40"/>
            <x v="41"/>
            <x v="45"/>
            <x v="51"/>
            <x v="53"/>
            <x v="54"/>
            <x v="55"/>
            <x v="57"/>
            <x v="60"/>
            <x v="63"/>
            <x v="64"/>
            <x v="67"/>
          </reference>
        </references>
      </pivotArea>
    </format>
    <format dxfId="1359">
      <pivotArea dataOnly="0" labelOnly="1" outline="0" fieldPosition="0">
        <references count="2">
          <reference field="4" count="1" selected="0">
            <x v="0"/>
          </reference>
          <reference field="5" count="1">
            <x v="58"/>
          </reference>
        </references>
      </pivotArea>
    </format>
    <format dxfId="1358">
      <pivotArea dataOnly="0" labelOnly="1" outline="0" fieldPosition="0">
        <references count="2">
          <reference field="4" count="1" selected="0">
            <x v="0"/>
          </reference>
          <reference field="5" count="1">
            <x v="58"/>
          </reference>
        </references>
      </pivotArea>
    </format>
    <format dxfId="1357">
      <pivotArea dataOnly="0" labelOnly="1" outline="0" fieldPosition="0">
        <references count="1">
          <reference field="4" count="29">
            <x v="0"/>
            <x v="2"/>
            <x v="3"/>
            <x v="4"/>
            <x v="5"/>
            <x v="7"/>
            <x v="8"/>
            <x v="10"/>
            <x v="11"/>
            <x v="13"/>
            <x v="15"/>
            <x v="26"/>
            <x v="30"/>
            <x v="32"/>
            <x v="34"/>
            <x v="38"/>
            <x v="39"/>
            <x v="40"/>
            <x v="41"/>
            <x v="45"/>
            <x v="51"/>
            <x v="53"/>
            <x v="54"/>
            <x v="55"/>
            <x v="57"/>
            <x v="60"/>
            <x v="63"/>
            <x v="64"/>
            <x v="67"/>
          </reference>
        </references>
      </pivotArea>
    </format>
    <format dxfId="1356">
      <pivotArea dataOnly="0" labelOnly="1" outline="0" fieldPosition="0">
        <references count="1">
          <reference field="4" count="29">
            <x v="0"/>
            <x v="2"/>
            <x v="3"/>
            <x v="4"/>
            <x v="5"/>
            <x v="7"/>
            <x v="8"/>
            <x v="10"/>
            <x v="11"/>
            <x v="13"/>
            <x v="15"/>
            <x v="26"/>
            <x v="30"/>
            <x v="32"/>
            <x v="34"/>
            <x v="38"/>
            <x v="39"/>
            <x v="40"/>
            <x v="41"/>
            <x v="45"/>
            <x v="51"/>
            <x v="53"/>
            <x v="54"/>
            <x v="55"/>
            <x v="57"/>
            <x v="60"/>
            <x v="63"/>
            <x v="64"/>
            <x v="67"/>
          </reference>
        </references>
      </pivotArea>
    </format>
    <format dxfId="1355">
      <pivotArea dataOnly="0" labelOnly="1" outline="0" fieldPosition="0">
        <references count="1">
          <reference field="4"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354">
      <pivotArea dataOnly="0" labelOnly="1" outline="0" fieldPosition="0">
        <references count="1">
          <reference field="4" count="17">
            <x v="51"/>
            <x v="52"/>
            <x v="53"/>
            <x v="54"/>
            <x v="55"/>
            <x v="56"/>
            <x v="57"/>
            <x v="58"/>
            <x v="59"/>
            <x v="60"/>
            <x v="61"/>
            <x v="62"/>
            <x v="63"/>
            <x v="64"/>
            <x v="65"/>
            <x v="66"/>
            <x v="67"/>
          </reference>
        </references>
      </pivotArea>
    </format>
    <format dxfId="1353">
      <pivotArea dataOnly="0" labelOnly="1" outline="0" fieldPosition="0">
        <references count="2">
          <reference field="4" count="1" selected="0">
            <x v="1"/>
          </reference>
          <reference field="5" count="1">
            <x v="13"/>
          </reference>
        </references>
      </pivotArea>
    </format>
    <format dxfId="1352">
      <pivotArea dataOnly="0" labelOnly="1" outline="0" fieldPosition="0">
        <references count="2">
          <reference field="4" count="1" selected="0">
            <x v="2"/>
          </reference>
          <reference field="5" count="1">
            <x v="54"/>
          </reference>
        </references>
      </pivotArea>
    </format>
    <format dxfId="1351">
      <pivotArea dataOnly="0" labelOnly="1" outline="0" fieldPosition="0">
        <references count="2">
          <reference field="4" count="1" selected="0">
            <x v="3"/>
          </reference>
          <reference field="5" count="1">
            <x v="25"/>
          </reference>
        </references>
      </pivotArea>
    </format>
    <format dxfId="1350">
      <pivotArea dataOnly="0" labelOnly="1" outline="0" fieldPosition="0">
        <references count="2">
          <reference field="4" count="1" selected="0">
            <x v="4"/>
          </reference>
          <reference field="5" count="1">
            <x v="0"/>
          </reference>
        </references>
      </pivotArea>
    </format>
    <format dxfId="1349">
      <pivotArea dataOnly="0" labelOnly="1" outline="0" fieldPosition="0">
        <references count="2">
          <reference field="4" count="1" selected="0">
            <x v="5"/>
          </reference>
          <reference field="5" count="1">
            <x v="19"/>
          </reference>
        </references>
      </pivotArea>
    </format>
    <format dxfId="1348">
      <pivotArea dataOnly="0" labelOnly="1" outline="0" fieldPosition="0">
        <references count="2">
          <reference field="4" count="1" selected="0">
            <x v="6"/>
          </reference>
          <reference field="5" count="1">
            <x v="33"/>
          </reference>
        </references>
      </pivotArea>
    </format>
    <format dxfId="1347">
      <pivotArea dataOnly="0" labelOnly="1" outline="0" fieldPosition="0">
        <references count="2">
          <reference field="4" count="1" selected="0">
            <x v="7"/>
          </reference>
          <reference field="5" count="1">
            <x v="46"/>
          </reference>
        </references>
      </pivotArea>
    </format>
    <format dxfId="1346">
      <pivotArea dataOnly="0" labelOnly="1" outline="0" fieldPosition="0">
        <references count="2">
          <reference field="4" count="1" selected="0">
            <x v="8"/>
          </reference>
          <reference field="5" count="1">
            <x v="16"/>
          </reference>
        </references>
      </pivotArea>
    </format>
    <format dxfId="1345">
      <pivotArea dataOnly="0" labelOnly="1" outline="0" fieldPosition="0">
        <references count="2">
          <reference field="4" count="1" selected="0">
            <x v="9"/>
          </reference>
          <reference field="5" count="1">
            <x v="7"/>
          </reference>
        </references>
      </pivotArea>
    </format>
    <format dxfId="1344">
      <pivotArea dataOnly="0" labelOnly="1" outline="0" fieldPosition="0">
        <references count="2">
          <reference field="4" count="1" selected="0">
            <x v="10"/>
          </reference>
          <reference field="5" count="1">
            <x v="1"/>
          </reference>
        </references>
      </pivotArea>
    </format>
    <format dxfId="1343">
      <pivotArea dataOnly="0" labelOnly="1" outline="0" fieldPosition="0">
        <references count="2">
          <reference field="4" count="1" selected="0">
            <x v="11"/>
          </reference>
          <reference field="5" count="1">
            <x v="60"/>
          </reference>
        </references>
      </pivotArea>
    </format>
    <format dxfId="1342">
      <pivotArea dataOnly="0" labelOnly="1" outline="0" fieldPosition="0">
        <references count="2">
          <reference field="4" count="1" selected="0">
            <x v="12"/>
          </reference>
          <reference field="5" count="1">
            <x v="2"/>
          </reference>
        </references>
      </pivotArea>
    </format>
    <format dxfId="1341">
      <pivotArea dataOnly="0" labelOnly="1" outline="0" fieldPosition="0">
        <references count="2">
          <reference field="4" count="1" selected="0">
            <x v="13"/>
          </reference>
          <reference field="5" count="1">
            <x v="41"/>
          </reference>
        </references>
      </pivotArea>
    </format>
    <format dxfId="1340">
      <pivotArea dataOnly="0" labelOnly="1" outline="0" fieldPosition="0">
        <references count="2">
          <reference field="4" count="1" selected="0">
            <x v="14"/>
          </reference>
          <reference field="5" count="1">
            <x v="23"/>
          </reference>
        </references>
      </pivotArea>
    </format>
    <format dxfId="1339">
      <pivotArea dataOnly="0" labelOnly="1" outline="0" fieldPosition="0">
        <references count="2">
          <reference field="4" count="1" selected="0">
            <x v="15"/>
          </reference>
          <reference field="5" count="1">
            <x v="20"/>
          </reference>
        </references>
      </pivotArea>
    </format>
    <format dxfId="1338">
      <pivotArea dataOnly="0" labelOnly="1" outline="0" fieldPosition="0">
        <references count="2">
          <reference field="4" count="1" selected="0">
            <x v="16"/>
          </reference>
          <reference field="5" count="1">
            <x v="27"/>
          </reference>
        </references>
      </pivotArea>
    </format>
    <format dxfId="1337">
      <pivotArea dataOnly="0" labelOnly="1" outline="0" fieldPosition="0">
        <references count="2">
          <reference field="4" count="1" selected="0">
            <x v="17"/>
          </reference>
          <reference field="5" count="1">
            <x v="3"/>
          </reference>
        </references>
      </pivotArea>
    </format>
    <format dxfId="1336">
      <pivotArea dataOnly="0" labelOnly="1" outline="0" fieldPosition="0">
        <references count="2">
          <reference field="4" count="1" selected="0">
            <x v="18"/>
          </reference>
          <reference field="5" count="1">
            <x v="42"/>
          </reference>
        </references>
      </pivotArea>
    </format>
    <format dxfId="1335">
      <pivotArea dataOnly="0" labelOnly="1" outline="0" fieldPosition="0">
        <references count="2">
          <reference field="4" count="1" selected="0">
            <x v="19"/>
          </reference>
          <reference field="5" count="1">
            <x v="45"/>
          </reference>
        </references>
      </pivotArea>
    </format>
    <format dxfId="1334">
      <pivotArea dataOnly="0" labelOnly="1" outline="0" fieldPosition="0">
        <references count="2">
          <reference field="4" count="1" selected="0">
            <x v="20"/>
          </reference>
          <reference field="5" count="1">
            <x v="52"/>
          </reference>
        </references>
      </pivotArea>
    </format>
    <format dxfId="1333">
      <pivotArea dataOnly="0" labelOnly="1" outline="0" fieldPosition="0">
        <references count="2">
          <reference field="4" count="1" selected="0">
            <x v="21"/>
          </reference>
          <reference field="5" count="1">
            <x v="24"/>
          </reference>
        </references>
      </pivotArea>
    </format>
    <format dxfId="1332">
      <pivotArea dataOnly="0" labelOnly="1" outline="0" fieldPosition="0">
        <references count="2">
          <reference field="4" count="1" selected="0">
            <x v="22"/>
          </reference>
          <reference field="5" count="1">
            <x v="31"/>
          </reference>
        </references>
      </pivotArea>
    </format>
    <format dxfId="1331">
      <pivotArea dataOnly="0" labelOnly="1" outline="0" fieldPosition="0">
        <references count="2">
          <reference field="4" count="1" selected="0">
            <x v="23"/>
          </reference>
          <reference field="5" count="1">
            <x v="28"/>
          </reference>
        </references>
      </pivotArea>
    </format>
    <format dxfId="1330">
      <pivotArea dataOnly="0" labelOnly="1" outline="0" fieldPosition="0">
        <references count="2">
          <reference field="4" count="1" selected="0">
            <x v="24"/>
          </reference>
          <reference field="5" count="1">
            <x v="9"/>
          </reference>
        </references>
      </pivotArea>
    </format>
    <format dxfId="1329">
      <pivotArea dataOnly="0" labelOnly="1" outline="0" fieldPosition="0">
        <references count="2">
          <reference field="4" count="1" selected="0">
            <x v="25"/>
          </reference>
          <reference field="5" count="1">
            <x v="56"/>
          </reference>
        </references>
      </pivotArea>
    </format>
    <format dxfId="1328">
      <pivotArea dataOnly="0" labelOnly="1" outline="0" fieldPosition="0">
        <references count="2">
          <reference field="4" count="1" selected="0">
            <x v="26"/>
          </reference>
          <reference field="5" count="1">
            <x v="63"/>
          </reference>
        </references>
      </pivotArea>
    </format>
    <format dxfId="1327">
      <pivotArea dataOnly="0" labelOnly="1" outline="0" fieldPosition="0">
        <references count="2">
          <reference field="4" count="1" selected="0">
            <x v="27"/>
          </reference>
          <reference field="5" count="1">
            <x v="26"/>
          </reference>
        </references>
      </pivotArea>
    </format>
    <format dxfId="1326">
      <pivotArea dataOnly="0" labelOnly="1" outline="0" fieldPosition="0">
        <references count="2">
          <reference field="4" count="1" selected="0">
            <x v="28"/>
          </reference>
          <reference field="5" count="1">
            <x v="44"/>
          </reference>
        </references>
      </pivotArea>
    </format>
    <format dxfId="1325">
      <pivotArea dataOnly="0" labelOnly="1" outline="0" fieldPosition="0">
        <references count="2">
          <reference field="4" count="1" selected="0">
            <x v="29"/>
          </reference>
          <reference field="5" count="1">
            <x v="62"/>
          </reference>
        </references>
      </pivotArea>
    </format>
    <format dxfId="1324">
      <pivotArea dataOnly="0" labelOnly="1" outline="0" fieldPosition="0">
        <references count="2">
          <reference field="4" count="1" selected="0">
            <x v="30"/>
          </reference>
          <reference field="5" count="1">
            <x v="55"/>
          </reference>
        </references>
      </pivotArea>
    </format>
    <format dxfId="1323">
      <pivotArea dataOnly="0" labelOnly="1" outline="0" fieldPosition="0">
        <references count="2">
          <reference field="4" count="1" selected="0">
            <x v="31"/>
          </reference>
          <reference field="5" count="1">
            <x v="64"/>
          </reference>
        </references>
      </pivotArea>
    </format>
    <format dxfId="1322">
      <pivotArea dataOnly="0" labelOnly="1" outline="0" fieldPosition="0">
        <references count="2">
          <reference field="4" count="1" selected="0">
            <x v="32"/>
          </reference>
          <reference field="5" count="1">
            <x v="61"/>
          </reference>
        </references>
      </pivotArea>
    </format>
    <format dxfId="1321">
      <pivotArea dataOnly="0" labelOnly="1" outline="0" fieldPosition="0">
        <references count="2">
          <reference field="4" count="1" selected="0">
            <x v="33"/>
          </reference>
          <reference field="5" count="1">
            <x v="36"/>
          </reference>
        </references>
      </pivotArea>
    </format>
    <format dxfId="1320">
      <pivotArea dataOnly="0" labelOnly="1" outline="0" fieldPosition="0">
        <references count="2">
          <reference field="4" count="1" selected="0">
            <x v="34"/>
          </reference>
          <reference field="5" count="1">
            <x v="65"/>
          </reference>
        </references>
      </pivotArea>
    </format>
    <format dxfId="1319">
      <pivotArea dataOnly="0" labelOnly="1" outline="0" fieldPosition="0">
        <references count="2">
          <reference field="4" count="1" selected="0">
            <x v="35"/>
          </reference>
          <reference field="5" count="1">
            <x v="4"/>
          </reference>
        </references>
      </pivotArea>
    </format>
    <format dxfId="1318">
      <pivotArea dataOnly="0" labelOnly="1" outline="0" fieldPosition="0">
        <references count="2">
          <reference field="4" count="1" selected="0">
            <x v="36"/>
          </reference>
          <reference field="5" count="1">
            <x v="47"/>
          </reference>
        </references>
      </pivotArea>
    </format>
    <format dxfId="1317">
      <pivotArea dataOnly="0" labelOnly="1" outline="0" fieldPosition="0">
        <references count="2">
          <reference field="4" count="1" selected="0">
            <x v="37"/>
          </reference>
          <reference field="5" count="1">
            <x v="50"/>
          </reference>
        </references>
      </pivotArea>
    </format>
    <format dxfId="1316">
      <pivotArea dataOnly="0" labelOnly="1" outline="0" fieldPosition="0">
        <references count="2">
          <reference field="4" count="1" selected="0">
            <x v="38"/>
          </reference>
          <reference field="5" count="1">
            <x v="51"/>
          </reference>
        </references>
      </pivotArea>
    </format>
    <format dxfId="1315">
      <pivotArea dataOnly="0" labelOnly="1" outline="0" fieldPosition="0">
        <references count="2">
          <reference field="4" count="1" selected="0">
            <x v="39"/>
          </reference>
          <reference field="5" count="1">
            <x v="66"/>
          </reference>
        </references>
      </pivotArea>
    </format>
    <format dxfId="1314">
      <pivotArea dataOnly="0" labelOnly="1" outline="0" fieldPosition="0">
        <references count="2">
          <reference field="4" count="1" selected="0">
            <x v="40"/>
          </reference>
          <reference field="5" count="1">
            <x v="35"/>
          </reference>
        </references>
      </pivotArea>
    </format>
    <format dxfId="1313">
      <pivotArea dataOnly="0" labelOnly="1" outline="0" fieldPosition="0">
        <references count="2">
          <reference field="4" count="1" selected="0">
            <x v="41"/>
          </reference>
          <reference field="5" count="1">
            <x v="37"/>
          </reference>
        </references>
      </pivotArea>
    </format>
    <format dxfId="1312">
      <pivotArea dataOnly="0" labelOnly="1" outline="0" fieldPosition="0">
        <references count="2">
          <reference field="4" count="1" selected="0">
            <x v="42"/>
          </reference>
          <reference field="5" count="1">
            <x v="40"/>
          </reference>
        </references>
      </pivotArea>
    </format>
    <format dxfId="1311">
      <pivotArea dataOnly="0" labelOnly="1" outline="0" fieldPosition="0">
        <references count="2">
          <reference field="4" count="1" selected="0">
            <x v="43"/>
          </reference>
          <reference field="5" count="1">
            <x v="49"/>
          </reference>
        </references>
      </pivotArea>
    </format>
    <format dxfId="1310">
      <pivotArea dataOnly="0" labelOnly="1" outline="0" fieldPosition="0">
        <references count="2">
          <reference field="4" count="1" selected="0">
            <x v="44"/>
          </reference>
          <reference field="5" count="1">
            <x v="39"/>
          </reference>
        </references>
      </pivotArea>
    </format>
    <format dxfId="1309">
      <pivotArea dataOnly="0" labelOnly="1" outline="0" fieldPosition="0">
        <references count="2">
          <reference field="4" count="1" selected="0">
            <x v="45"/>
          </reference>
          <reference field="5" count="1">
            <x v="21"/>
          </reference>
        </references>
      </pivotArea>
    </format>
    <format dxfId="1308">
      <pivotArea dataOnly="0" labelOnly="1" outline="0" fieldPosition="0">
        <references count="2">
          <reference field="4" count="1" selected="0">
            <x v="46"/>
          </reference>
          <reference field="5" count="1">
            <x v="67"/>
          </reference>
        </references>
      </pivotArea>
    </format>
    <format dxfId="1307">
      <pivotArea dataOnly="0" labelOnly="1" outline="0" fieldPosition="0">
        <references count="2">
          <reference field="4" count="1" selected="0">
            <x v="47"/>
          </reference>
          <reference field="5" count="1">
            <x v="6"/>
          </reference>
        </references>
      </pivotArea>
    </format>
    <format dxfId="1306">
      <pivotArea dataOnly="0" labelOnly="1" outline="0" fieldPosition="0">
        <references count="2">
          <reference field="4" count="1" selected="0">
            <x v="48"/>
          </reference>
          <reference field="5" count="1">
            <x v="12"/>
          </reference>
        </references>
      </pivotArea>
    </format>
    <format dxfId="1305">
      <pivotArea dataOnly="0" labelOnly="1" outline="0" fieldPosition="0">
        <references count="2">
          <reference field="4" count="1" selected="0">
            <x v="49"/>
          </reference>
          <reference field="5" count="1">
            <x v="29"/>
          </reference>
        </references>
      </pivotArea>
    </format>
    <format dxfId="1304">
      <pivotArea dataOnly="0" labelOnly="1" outline="0" fieldPosition="0">
        <references count="2">
          <reference field="4" count="1" selected="0">
            <x v="50"/>
          </reference>
          <reference field="5" count="1">
            <x v="5"/>
          </reference>
        </references>
      </pivotArea>
    </format>
    <format dxfId="1303">
      <pivotArea dataOnly="0" labelOnly="1" outline="0" fieldPosition="0">
        <references count="2">
          <reference field="4" count="1" selected="0">
            <x v="51"/>
          </reference>
          <reference field="5" count="1">
            <x v="8"/>
          </reference>
        </references>
      </pivotArea>
    </format>
    <format dxfId="1302">
      <pivotArea dataOnly="0" labelOnly="1" outline="0" fieldPosition="0">
        <references count="2">
          <reference field="4" count="1" selected="0">
            <x v="52"/>
          </reference>
          <reference field="5" count="1">
            <x v="11"/>
          </reference>
        </references>
      </pivotArea>
    </format>
    <format dxfId="1301">
      <pivotArea dataOnly="0" labelOnly="1" outline="0" fieldPosition="0">
        <references count="2">
          <reference field="4" count="1" selected="0">
            <x v="53"/>
          </reference>
          <reference field="5" count="1">
            <x v="43"/>
          </reference>
        </references>
      </pivotArea>
    </format>
    <format dxfId="1300">
      <pivotArea dataOnly="0" labelOnly="1" outline="0" fieldPosition="0">
        <references count="2">
          <reference field="4" count="1" selected="0">
            <x v="54"/>
          </reference>
          <reference field="5" count="1">
            <x v="53"/>
          </reference>
        </references>
      </pivotArea>
    </format>
    <format dxfId="1299">
      <pivotArea dataOnly="0" labelOnly="1" outline="0" fieldPosition="0">
        <references count="2">
          <reference field="4" count="1" selected="0">
            <x v="55"/>
          </reference>
          <reference field="5" count="1">
            <x v="59"/>
          </reference>
        </references>
      </pivotArea>
    </format>
    <format dxfId="1298">
      <pivotArea dataOnly="0" labelOnly="1" outline="0" fieldPosition="0">
        <references count="2">
          <reference field="4" count="1" selected="0">
            <x v="56"/>
          </reference>
          <reference field="5" count="1">
            <x v="38"/>
          </reference>
        </references>
      </pivotArea>
    </format>
    <format dxfId="1297">
      <pivotArea dataOnly="0" labelOnly="1" outline="0" fieldPosition="0">
        <references count="2">
          <reference field="4" count="1" selected="0">
            <x v="57"/>
          </reference>
          <reference field="5" count="1">
            <x v="14"/>
          </reference>
        </references>
      </pivotArea>
    </format>
    <format dxfId="1296">
      <pivotArea dataOnly="0" labelOnly="1" outline="0" fieldPosition="0">
        <references count="2">
          <reference field="4" count="1" selected="0">
            <x v="58"/>
          </reference>
          <reference field="5" count="1">
            <x v="57"/>
          </reference>
        </references>
      </pivotArea>
    </format>
    <format dxfId="1295">
      <pivotArea dataOnly="0" labelOnly="1" outline="0" fieldPosition="0">
        <references count="2">
          <reference field="4" count="1" selected="0">
            <x v="59"/>
          </reference>
          <reference field="5" count="1">
            <x v="15"/>
          </reference>
        </references>
      </pivotArea>
    </format>
    <format dxfId="1294">
      <pivotArea dataOnly="0" labelOnly="1" outline="0" fieldPosition="0">
        <references count="2">
          <reference field="4" count="1" selected="0">
            <x v="60"/>
          </reference>
          <reference field="5" count="1">
            <x v="22"/>
          </reference>
        </references>
      </pivotArea>
    </format>
    <format dxfId="1293">
      <pivotArea dataOnly="0" labelOnly="1" outline="0" fieldPosition="0">
        <references count="2">
          <reference field="4" count="1" selected="0">
            <x v="61"/>
          </reference>
          <reference field="5" count="1">
            <x v="30"/>
          </reference>
        </references>
      </pivotArea>
    </format>
    <format dxfId="1292">
      <pivotArea dataOnly="0" labelOnly="1" outline="0" fieldPosition="0">
        <references count="2">
          <reference field="4" count="1" selected="0">
            <x v="63"/>
          </reference>
          <reference field="5" count="1">
            <x v="18"/>
          </reference>
        </references>
      </pivotArea>
    </format>
    <format dxfId="1291">
      <pivotArea dataOnly="0" labelOnly="1" outline="0" fieldPosition="0">
        <references count="2">
          <reference field="4" count="1" selected="0">
            <x v="62"/>
          </reference>
          <reference field="5" count="1">
            <x v="34"/>
          </reference>
        </references>
      </pivotArea>
    </format>
    <format dxfId="1290">
      <pivotArea dataOnly="0" labelOnly="1" outline="0" fieldPosition="0">
        <references count="2">
          <reference field="4" count="1" selected="0">
            <x v="64"/>
          </reference>
          <reference field="5" count="1">
            <x v="17"/>
          </reference>
        </references>
      </pivotArea>
    </format>
    <format dxfId="1289">
      <pivotArea dataOnly="0" labelOnly="1" outline="0" fieldPosition="0">
        <references count="2">
          <reference field="4" count="1" selected="0">
            <x v="65"/>
          </reference>
          <reference field="5" count="1">
            <x v="48"/>
          </reference>
        </references>
      </pivotArea>
    </format>
    <format dxfId="1288">
      <pivotArea dataOnly="0" labelOnly="1" outline="0" fieldPosition="0">
        <references count="2">
          <reference field="4" count="1" selected="0">
            <x v="66"/>
          </reference>
          <reference field="5" count="1">
            <x v="10"/>
          </reference>
        </references>
      </pivotArea>
    </format>
    <format dxfId="1287">
      <pivotArea dataOnly="0" labelOnly="1" outline="0" fieldPosition="0">
        <references count="2">
          <reference field="4" count="1" selected="0">
            <x v="67"/>
          </reference>
          <reference field="5" count="1">
            <x v="32"/>
          </reference>
        </references>
      </pivotArea>
    </format>
    <format dxfId="1286">
      <pivotArea field="4" type="button" dataOnly="0" labelOnly="1" outline="0" axis="axisRow" fieldPosition="0"/>
    </format>
    <format dxfId="1285">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84">
      <pivotArea dataOnly="0" labelOnly="1" outline="0" fieldPosition="0">
        <references count="1">
          <reference field="4" count="18">
            <x v="50"/>
            <x v="51"/>
            <x v="52"/>
            <x v="53"/>
            <x v="54"/>
            <x v="55"/>
            <x v="56"/>
            <x v="57"/>
            <x v="58"/>
            <x v="59"/>
            <x v="60"/>
            <x v="61"/>
            <x v="62"/>
            <x v="63"/>
            <x v="64"/>
            <x v="65"/>
            <x v="66"/>
            <x v="67"/>
          </reference>
        </references>
      </pivotArea>
    </format>
    <format dxfId="1283">
      <pivotArea field="4" type="button" dataOnly="0" labelOnly="1" outline="0" axis="axisRow" fieldPosition="0"/>
    </format>
    <format dxfId="1282">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81">
      <pivotArea dataOnly="0" labelOnly="1" outline="0" fieldPosition="0">
        <references count="1">
          <reference field="4" count="18">
            <x v="50"/>
            <x v="51"/>
            <x v="52"/>
            <x v="53"/>
            <x v="54"/>
            <x v="55"/>
            <x v="56"/>
            <x v="57"/>
            <x v="58"/>
            <x v="59"/>
            <x v="60"/>
            <x v="61"/>
            <x v="62"/>
            <x v="63"/>
            <x v="64"/>
            <x v="65"/>
            <x v="66"/>
            <x v="67"/>
          </reference>
        </references>
      </pivotArea>
    </format>
    <format dxfId="1280">
      <pivotArea dataOnly="0" labelOnly="1" grandRow="1" outline="0" fieldPosition="0"/>
    </format>
    <format dxfId="1279">
      <pivotArea dataOnly="0" labelOnly="1" outline="0" fieldPosition="0">
        <references count="2">
          <reference field="4" count="1" selected="0">
            <x v="0"/>
          </reference>
          <reference field="5" count="1">
            <x v="58"/>
          </reference>
        </references>
      </pivotArea>
    </format>
    <format dxfId="1278">
      <pivotArea dataOnly="0" labelOnly="1" outline="0" fieldPosition="0">
        <references count="2">
          <reference field="4" count="1" selected="0">
            <x v="1"/>
          </reference>
          <reference field="5" count="1">
            <x v="13"/>
          </reference>
        </references>
      </pivotArea>
    </format>
    <format dxfId="1277">
      <pivotArea dataOnly="0" labelOnly="1" outline="0" fieldPosition="0">
        <references count="2">
          <reference field="4" count="1" selected="0">
            <x v="2"/>
          </reference>
          <reference field="5" count="1">
            <x v="54"/>
          </reference>
        </references>
      </pivotArea>
    </format>
    <format dxfId="1276">
      <pivotArea dataOnly="0" labelOnly="1" outline="0" fieldPosition="0">
        <references count="2">
          <reference field="4" count="1" selected="0">
            <x v="3"/>
          </reference>
          <reference field="5" count="1">
            <x v="25"/>
          </reference>
        </references>
      </pivotArea>
    </format>
    <format dxfId="1275">
      <pivotArea dataOnly="0" labelOnly="1" outline="0" fieldPosition="0">
        <references count="2">
          <reference field="4" count="1" selected="0">
            <x v="4"/>
          </reference>
          <reference field="5" count="1">
            <x v="0"/>
          </reference>
        </references>
      </pivotArea>
    </format>
    <format dxfId="1274">
      <pivotArea dataOnly="0" labelOnly="1" outline="0" fieldPosition="0">
        <references count="2">
          <reference field="4" count="1" selected="0">
            <x v="5"/>
          </reference>
          <reference field="5" count="1">
            <x v="19"/>
          </reference>
        </references>
      </pivotArea>
    </format>
    <format dxfId="1273">
      <pivotArea dataOnly="0" labelOnly="1" outline="0" fieldPosition="0">
        <references count="2">
          <reference field="4" count="1" selected="0">
            <x v="6"/>
          </reference>
          <reference field="5" count="1">
            <x v="33"/>
          </reference>
        </references>
      </pivotArea>
    </format>
    <format dxfId="1272">
      <pivotArea dataOnly="0" labelOnly="1" outline="0" fieldPosition="0">
        <references count="2">
          <reference field="4" count="1" selected="0">
            <x v="7"/>
          </reference>
          <reference field="5" count="1">
            <x v="46"/>
          </reference>
        </references>
      </pivotArea>
    </format>
    <format dxfId="1271">
      <pivotArea dataOnly="0" labelOnly="1" outline="0" fieldPosition="0">
        <references count="2">
          <reference field="4" count="1" selected="0">
            <x v="8"/>
          </reference>
          <reference field="5" count="1">
            <x v="16"/>
          </reference>
        </references>
      </pivotArea>
    </format>
    <format dxfId="1270">
      <pivotArea dataOnly="0" labelOnly="1" outline="0" fieldPosition="0">
        <references count="2">
          <reference field="4" count="1" selected="0">
            <x v="9"/>
          </reference>
          <reference field="5" count="1">
            <x v="7"/>
          </reference>
        </references>
      </pivotArea>
    </format>
    <format dxfId="1269">
      <pivotArea dataOnly="0" labelOnly="1" outline="0" fieldPosition="0">
        <references count="2">
          <reference field="4" count="1" selected="0">
            <x v="10"/>
          </reference>
          <reference field="5" count="1">
            <x v="1"/>
          </reference>
        </references>
      </pivotArea>
    </format>
    <format dxfId="1268">
      <pivotArea dataOnly="0" labelOnly="1" outline="0" fieldPosition="0">
        <references count="2">
          <reference field="4" count="1" selected="0">
            <x v="11"/>
          </reference>
          <reference field="5" count="1">
            <x v="60"/>
          </reference>
        </references>
      </pivotArea>
    </format>
    <format dxfId="1267">
      <pivotArea dataOnly="0" labelOnly="1" outline="0" fieldPosition="0">
        <references count="2">
          <reference field="4" count="1" selected="0">
            <x v="12"/>
          </reference>
          <reference field="5" count="1">
            <x v="2"/>
          </reference>
        </references>
      </pivotArea>
    </format>
    <format dxfId="1266">
      <pivotArea dataOnly="0" labelOnly="1" outline="0" fieldPosition="0">
        <references count="2">
          <reference field="4" count="1" selected="0">
            <x v="13"/>
          </reference>
          <reference field="5" count="1">
            <x v="41"/>
          </reference>
        </references>
      </pivotArea>
    </format>
    <format dxfId="1265">
      <pivotArea dataOnly="0" labelOnly="1" outline="0" fieldPosition="0">
        <references count="2">
          <reference field="4" count="1" selected="0">
            <x v="14"/>
          </reference>
          <reference field="5" count="1">
            <x v="23"/>
          </reference>
        </references>
      </pivotArea>
    </format>
    <format dxfId="1264">
      <pivotArea dataOnly="0" labelOnly="1" outline="0" fieldPosition="0">
        <references count="2">
          <reference field="4" count="1" selected="0">
            <x v="15"/>
          </reference>
          <reference field="5" count="1">
            <x v="20"/>
          </reference>
        </references>
      </pivotArea>
    </format>
    <format dxfId="1263">
      <pivotArea dataOnly="0" labelOnly="1" outline="0" fieldPosition="0">
        <references count="2">
          <reference field="4" count="1" selected="0">
            <x v="16"/>
          </reference>
          <reference field="5" count="1">
            <x v="27"/>
          </reference>
        </references>
      </pivotArea>
    </format>
    <format dxfId="1262">
      <pivotArea dataOnly="0" labelOnly="1" outline="0" fieldPosition="0">
        <references count="2">
          <reference field="4" count="1" selected="0">
            <x v="17"/>
          </reference>
          <reference field="5" count="1">
            <x v="3"/>
          </reference>
        </references>
      </pivotArea>
    </format>
    <format dxfId="1261">
      <pivotArea dataOnly="0" labelOnly="1" outline="0" fieldPosition="0">
        <references count="2">
          <reference field="4" count="1" selected="0">
            <x v="18"/>
          </reference>
          <reference field="5" count="1">
            <x v="42"/>
          </reference>
        </references>
      </pivotArea>
    </format>
    <format dxfId="1260">
      <pivotArea dataOnly="0" labelOnly="1" outline="0" fieldPosition="0">
        <references count="2">
          <reference field="4" count="1" selected="0">
            <x v="19"/>
          </reference>
          <reference field="5" count="1">
            <x v="45"/>
          </reference>
        </references>
      </pivotArea>
    </format>
    <format dxfId="1259">
      <pivotArea dataOnly="0" labelOnly="1" outline="0" fieldPosition="0">
        <references count="2">
          <reference field="4" count="1" selected="0">
            <x v="20"/>
          </reference>
          <reference field="5" count="1">
            <x v="52"/>
          </reference>
        </references>
      </pivotArea>
    </format>
    <format dxfId="1258">
      <pivotArea dataOnly="0" labelOnly="1" outline="0" fieldPosition="0">
        <references count="2">
          <reference field="4" count="1" selected="0">
            <x v="21"/>
          </reference>
          <reference field="5" count="1">
            <x v="24"/>
          </reference>
        </references>
      </pivotArea>
    </format>
    <format dxfId="1257">
      <pivotArea dataOnly="0" labelOnly="1" outline="0" fieldPosition="0">
        <references count="2">
          <reference field="4" count="1" selected="0">
            <x v="22"/>
          </reference>
          <reference field="5" count="1">
            <x v="31"/>
          </reference>
        </references>
      </pivotArea>
    </format>
    <format dxfId="1256">
      <pivotArea dataOnly="0" labelOnly="1" outline="0" fieldPosition="0">
        <references count="2">
          <reference field="4" count="1" selected="0">
            <x v="23"/>
          </reference>
          <reference field="5" count="1">
            <x v="28"/>
          </reference>
        </references>
      </pivotArea>
    </format>
    <format dxfId="1255">
      <pivotArea dataOnly="0" labelOnly="1" outline="0" fieldPosition="0">
        <references count="2">
          <reference field="4" count="1" selected="0">
            <x v="24"/>
          </reference>
          <reference field="5" count="1">
            <x v="9"/>
          </reference>
        </references>
      </pivotArea>
    </format>
    <format dxfId="1254">
      <pivotArea dataOnly="0" labelOnly="1" outline="0" fieldPosition="0">
        <references count="2">
          <reference field="4" count="1" selected="0">
            <x v="25"/>
          </reference>
          <reference field="5" count="1">
            <x v="56"/>
          </reference>
        </references>
      </pivotArea>
    </format>
    <format dxfId="1253">
      <pivotArea dataOnly="0" labelOnly="1" outline="0" fieldPosition="0">
        <references count="2">
          <reference field="4" count="1" selected="0">
            <x v="26"/>
          </reference>
          <reference field="5" count="1">
            <x v="63"/>
          </reference>
        </references>
      </pivotArea>
    </format>
    <format dxfId="1252">
      <pivotArea dataOnly="0" labelOnly="1" outline="0" fieldPosition="0">
        <references count="2">
          <reference field="4" count="1" selected="0">
            <x v="27"/>
          </reference>
          <reference field="5" count="1">
            <x v="26"/>
          </reference>
        </references>
      </pivotArea>
    </format>
    <format dxfId="1251">
      <pivotArea dataOnly="0" labelOnly="1" outline="0" fieldPosition="0">
        <references count="2">
          <reference field="4" count="1" selected="0">
            <x v="28"/>
          </reference>
          <reference field="5" count="1">
            <x v="44"/>
          </reference>
        </references>
      </pivotArea>
    </format>
    <format dxfId="1250">
      <pivotArea dataOnly="0" labelOnly="1" outline="0" fieldPosition="0">
        <references count="2">
          <reference field="4" count="1" selected="0">
            <x v="29"/>
          </reference>
          <reference field="5" count="1">
            <x v="62"/>
          </reference>
        </references>
      </pivotArea>
    </format>
    <format dxfId="1249">
      <pivotArea dataOnly="0" labelOnly="1" outline="0" fieldPosition="0">
        <references count="2">
          <reference field="4" count="1" selected="0">
            <x v="30"/>
          </reference>
          <reference field="5" count="1">
            <x v="55"/>
          </reference>
        </references>
      </pivotArea>
    </format>
    <format dxfId="1248">
      <pivotArea dataOnly="0" labelOnly="1" outline="0" fieldPosition="0">
        <references count="2">
          <reference field="4" count="1" selected="0">
            <x v="31"/>
          </reference>
          <reference field="5" count="1">
            <x v="64"/>
          </reference>
        </references>
      </pivotArea>
    </format>
    <format dxfId="1247">
      <pivotArea dataOnly="0" labelOnly="1" outline="0" fieldPosition="0">
        <references count="2">
          <reference field="4" count="1" selected="0">
            <x v="32"/>
          </reference>
          <reference field="5" count="1">
            <x v="61"/>
          </reference>
        </references>
      </pivotArea>
    </format>
    <format dxfId="1246">
      <pivotArea dataOnly="0" labelOnly="1" outline="0" fieldPosition="0">
        <references count="2">
          <reference field="4" count="1" selected="0">
            <x v="33"/>
          </reference>
          <reference field="5" count="1">
            <x v="36"/>
          </reference>
        </references>
      </pivotArea>
    </format>
    <format dxfId="1245">
      <pivotArea dataOnly="0" labelOnly="1" outline="0" fieldPosition="0">
        <references count="2">
          <reference field="4" count="1" selected="0">
            <x v="34"/>
          </reference>
          <reference field="5" count="1">
            <x v="65"/>
          </reference>
        </references>
      </pivotArea>
    </format>
    <format dxfId="1244">
      <pivotArea dataOnly="0" labelOnly="1" outline="0" fieldPosition="0">
        <references count="2">
          <reference field="4" count="1" selected="0">
            <x v="35"/>
          </reference>
          <reference field="5" count="1">
            <x v="4"/>
          </reference>
        </references>
      </pivotArea>
    </format>
    <format dxfId="1243">
      <pivotArea dataOnly="0" labelOnly="1" outline="0" fieldPosition="0">
        <references count="2">
          <reference field="4" count="1" selected="0">
            <x v="36"/>
          </reference>
          <reference field="5" count="1">
            <x v="47"/>
          </reference>
        </references>
      </pivotArea>
    </format>
    <format dxfId="1242">
      <pivotArea dataOnly="0" labelOnly="1" outline="0" fieldPosition="0">
        <references count="2">
          <reference field="4" count="1" selected="0">
            <x v="37"/>
          </reference>
          <reference field="5" count="1">
            <x v="50"/>
          </reference>
        </references>
      </pivotArea>
    </format>
    <format dxfId="1241">
      <pivotArea dataOnly="0" labelOnly="1" outline="0" fieldPosition="0">
        <references count="2">
          <reference field="4" count="1" selected="0">
            <x v="38"/>
          </reference>
          <reference field="5" count="1">
            <x v="51"/>
          </reference>
        </references>
      </pivotArea>
    </format>
    <format dxfId="1240">
      <pivotArea dataOnly="0" labelOnly="1" outline="0" fieldPosition="0">
        <references count="2">
          <reference field="4" count="1" selected="0">
            <x v="39"/>
          </reference>
          <reference field="5" count="1">
            <x v="66"/>
          </reference>
        </references>
      </pivotArea>
    </format>
    <format dxfId="1239">
      <pivotArea dataOnly="0" labelOnly="1" outline="0" fieldPosition="0">
        <references count="2">
          <reference field="4" count="1" selected="0">
            <x v="40"/>
          </reference>
          <reference field="5" count="1">
            <x v="35"/>
          </reference>
        </references>
      </pivotArea>
    </format>
    <format dxfId="1238">
      <pivotArea dataOnly="0" labelOnly="1" outline="0" fieldPosition="0">
        <references count="2">
          <reference field="4" count="1" selected="0">
            <x v="41"/>
          </reference>
          <reference field="5" count="1">
            <x v="37"/>
          </reference>
        </references>
      </pivotArea>
    </format>
    <format dxfId="1237">
      <pivotArea dataOnly="0" labelOnly="1" outline="0" fieldPosition="0">
        <references count="2">
          <reference field="4" count="1" selected="0">
            <x v="42"/>
          </reference>
          <reference field="5" count="1">
            <x v="40"/>
          </reference>
        </references>
      </pivotArea>
    </format>
    <format dxfId="1236">
      <pivotArea dataOnly="0" labelOnly="1" outline="0" fieldPosition="0">
        <references count="2">
          <reference field="4" count="1" selected="0">
            <x v="43"/>
          </reference>
          <reference field="5" count="1">
            <x v="49"/>
          </reference>
        </references>
      </pivotArea>
    </format>
    <format dxfId="1235">
      <pivotArea dataOnly="0" labelOnly="1" outline="0" fieldPosition="0">
        <references count="2">
          <reference field="4" count="1" selected="0">
            <x v="44"/>
          </reference>
          <reference field="5" count="1">
            <x v="39"/>
          </reference>
        </references>
      </pivotArea>
    </format>
    <format dxfId="1234">
      <pivotArea dataOnly="0" labelOnly="1" outline="0" fieldPosition="0">
        <references count="2">
          <reference field="4" count="1" selected="0">
            <x v="45"/>
          </reference>
          <reference field="5" count="1">
            <x v="21"/>
          </reference>
        </references>
      </pivotArea>
    </format>
    <format dxfId="1233">
      <pivotArea dataOnly="0" labelOnly="1" outline="0" fieldPosition="0">
        <references count="2">
          <reference field="4" count="1" selected="0">
            <x v="46"/>
          </reference>
          <reference field="5" count="1">
            <x v="67"/>
          </reference>
        </references>
      </pivotArea>
    </format>
    <format dxfId="1232">
      <pivotArea dataOnly="0" labelOnly="1" outline="0" fieldPosition="0">
        <references count="2">
          <reference field="4" count="1" selected="0">
            <x v="47"/>
          </reference>
          <reference field="5" count="1">
            <x v="6"/>
          </reference>
        </references>
      </pivotArea>
    </format>
    <format dxfId="1231">
      <pivotArea dataOnly="0" labelOnly="1" outline="0" fieldPosition="0">
        <references count="2">
          <reference field="4" count="1" selected="0">
            <x v="48"/>
          </reference>
          <reference field="5" count="1">
            <x v="12"/>
          </reference>
        </references>
      </pivotArea>
    </format>
    <format dxfId="1230">
      <pivotArea dataOnly="0" labelOnly="1" outline="0" fieldPosition="0">
        <references count="2">
          <reference field="4" count="1" selected="0">
            <x v="49"/>
          </reference>
          <reference field="5" count="1">
            <x v="29"/>
          </reference>
        </references>
      </pivotArea>
    </format>
    <format dxfId="1229">
      <pivotArea dataOnly="0" labelOnly="1" outline="0" fieldPosition="0">
        <references count="2">
          <reference field="4" count="1" selected="0">
            <x v="50"/>
          </reference>
          <reference field="5" count="1">
            <x v="5"/>
          </reference>
        </references>
      </pivotArea>
    </format>
    <format dxfId="1228">
      <pivotArea dataOnly="0" labelOnly="1" outline="0" fieldPosition="0">
        <references count="2">
          <reference field="4" count="1" selected="0">
            <x v="51"/>
          </reference>
          <reference field="5" count="1">
            <x v="8"/>
          </reference>
        </references>
      </pivotArea>
    </format>
    <format dxfId="1227">
      <pivotArea dataOnly="0" labelOnly="1" outline="0" fieldPosition="0">
        <references count="2">
          <reference field="4" count="1" selected="0">
            <x v="52"/>
          </reference>
          <reference field="5" count="1">
            <x v="11"/>
          </reference>
        </references>
      </pivotArea>
    </format>
    <format dxfId="1226">
      <pivotArea dataOnly="0" labelOnly="1" outline="0" fieldPosition="0">
        <references count="2">
          <reference field="4" count="1" selected="0">
            <x v="53"/>
          </reference>
          <reference field="5" count="1">
            <x v="43"/>
          </reference>
        </references>
      </pivotArea>
    </format>
    <format dxfId="1225">
      <pivotArea dataOnly="0" labelOnly="1" outline="0" fieldPosition="0">
        <references count="2">
          <reference field="4" count="1" selected="0">
            <x v="54"/>
          </reference>
          <reference field="5" count="1">
            <x v="53"/>
          </reference>
        </references>
      </pivotArea>
    </format>
    <format dxfId="1224">
      <pivotArea dataOnly="0" labelOnly="1" outline="0" fieldPosition="0">
        <references count="2">
          <reference field="4" count="1" selected="0">
            <x v="55"/>
          </reference>
          <reference field="5" count="1">
            <x v="59"/>
          </reference>
        </references>
      </pivotArea>
    </format>
    <format dxfId="1223">
      <pivotArea dataOnly="0" labelOnly="1" outline="0" fieldPosition="0">
        <references count="2">
          <reference field="4" count="1" selected="0">
            <x v="56"/>
          </reference>
          <reference field="5" count="1">
            <x v="38"/>
          </reference>
        </references>
      </pivotArea>
    </format>
    <format dxfId="1222">
      <pivotArea dataOnly="0" labelOnly="1" outline="0" fieldPosition="0">
        <references count="2">
          <reference field="4" count="1" selected="0">
            <x v="57"/>
          </reference>
          <reference field="5" count="1">
            <x v="14"/>
          </reference>
        </references>
      </pivotArea>
    </format>
    <format dxfId="1221">
      <pivotArea dataOnly="0" labelOnly="1" outline="0" fieldPosition="0">
        <references count="2">
          <reference field="4" count="1" selected="0">
            <x v="58"/>
          </reference>
          <reference field="5" count="1">
            <x v="57"/>
          </reference>
        </references>
      </pivotArea>
    </format>
    <format dxfId="1220">
      <pivotArea dataOnly="0" labelOnly="1" outline="0" fieldPosition="0">
        <references count="2">
          <reference field="4" count="1" selected="0">
            <x v="59"/>
          </reference>
          <reference field="5" count="1">
            <x v="15"/>
          </reference>
        </references>
      </pivotArea>
    </format>
    <format dxfId="1219">
      <pivotArea dataOnly="0" labelOnly="1" outline="0" fieldPosition="0">
        <references count="2">
          <reference field="4" count="1" selected="0">
            <x v="60"/>
          </reference>
          <reference field="5" count="1">
            <x v="22"/>
          </reference>
        </references>
      </pivotArea>
    </format>
    <format dxfId="1218">
      <pivotArea dataOnly="0" labelOnly="1" outline="0" fieldPosition="0">
        <references count="2">
          <reference field="4" count="1" selected="0">
            <x v="61"/>
          </reference>
          <reference field="5" count="1">
            <x v="30"/>
          </reference>
        </references>
      </pivotArea>
    </format>
    <format dxfId="1217">
      <pivotArea dataOnly="0" labelOnly="1" outline="0" fieldPosition="0">
        <references count="2">
          <reference field="4" count="1" selected="0">
            <x v="63"/>
          </reference>
          <reference field="5" count="1">
            <x v="18"/>
          </reference>
        </references>
      </pivotArea>
    </format>
    <format dxfId="1216">
      <pivotArea dataOnly="0" labelOnly="1" outline="0" fieldPosition="0">
        <references count="2">
          <reference field="4" count="1" selected="0">
            <x v="62"/>
          </reference>
          <reference field="5" count="1">
            <x v="34"/>
          </reference>
        </references>
      </pivotArea>
    </format>
    <format dxfId="1215">
      <pivotArea dataOnly="0" labelOnly="1" outline="0" fieldPosition="0">
        <references count="2">
          <reference field="4" count="1" selected="0">
            <x v="64"/>
          </reference>
          <reference field="5" count="1">
            <x v="17"/>
          </reference>
        </references>
      </pivotArea>
    </format>
    <format dxfId="1214">
      <pivotArea dataOnly="0" labelOnly="1" outline="0" fieldPosition="0">
        <references count="2">
          <reference field="4" count="1" selected="0">
            <x v="65"/>
          </reference>
          <reference field="5" count="1">
            <x v="48"/>
          </reference>
        </references>
      </pivotArea>
    </format>
    <format dxfId="1213">
      <pivotArea dataOnly="0" labelOnly="1" outline="0" fieldPosition="0">
        <references count="2">
          <reference field="4" count="1" selected="0">
            <x v="66"/>
          </reference>
          <reference field="5" count="1">
            <x v="10"/>
          </reference>
        </references>
      </pivotArea>
    </format>
    <format dxfId="1212">
      <pivotArea dataOnly="0" labelOnly="1" outline="0" fieldPosition="0">
        <references count="2">
          <reference field="4" count="1" selected="0">
            <x v="67"/>
          </reference>
          <reference field="5" count="1">
            <x v="32"/>
          </reference>
        </references>
      </pivotArea>
    </format>
    <format dxfId="1211">
      <pivotArea dataOnly="0" labelOnly="1" outline="0" fieldPosition="0">
        <references count="2">
          <reference field="4" count="1" selected="0">
            <x v="0"/>
          </reference>
          <reference field="5" count="1">
            <x v="58"/>
          </reference>
        </references>
      </pivotArea>
    </format>
    <format dxfId="1210">
      <pivotArea dataOnly="0" labelOnly="1" outline="0" fieldPosition="0">
        <references count="2">
          <reference field="4" count="1" selected="0">
            <x v="1"/>
          </reference>
          <reference field="5" count="1">
            <x v="13"/>
          </reference>
        </references>
      </pivotArea>
    </format>
    <format dxfId="1209">
      <pivotArea dataOnly="0" labelOnly="1" outline="0" fieldPosition="0">
        <references count="2">
          <reference field="4" count="1" selected="0">
            <x v="2"/>
          </reference>
          <reference field="5" count="1">
            <x v="54"/>
          </reference>
        </references>
      </pivotArea>
    </format>
    <format dxfId="1208">
      <pivotArea dataOnly="0" labelOnly="1" outline="0" fieldPosition="0">
        <references count="2">
          <reference field="4" count="1" selected="0">
            <x v="3"/>
          </reference>
          <reference field="5" count="1">
            <x v="25"/>
          </reference>
        </references>
      </pivotArea>
    </format>
    <format dxfId="1207">
      <pivotArea dataOnly="0" labelOnly="1" outline="0" fieldPosition="0">
        <references count="2">
          <reference field="4" count="1" selected="0">
            <x v="4"/>
          </reference>
          <reference field="5" count="1">
            <x v="0"/>
          </reference>
        </references>
      </pivotArea>
    </format>
    <format dxfId="1206">
      <pivotArea dataOnly="0" labelOnly="1" outline="0" fieldPosition="0">
        <references count="2">
          <reference field="4" count="1" selected="0">
            <x v="5"/>
          </reference>
          <reference field="5" count="1">
            <x v="19"/>
          </reference>
        </references>
      </pivotArea>
    </format>
    <format dxfId="1205">
      <pivotArea dataOnly="0" labelOnly="1" outline="0" fieldPosition="0">
        <references count="2">
          <reference field="4" count="1" selected="0">
            <x v="6"/>
          </reference>
          <reference field="5" count="1">
            <x v="33"/>
          </reference>
        </references>
      </pivotArea>
    </format>
    <format dxfId="1204">
      <pivotArea dataOnly="0" labelOnly="1" outline="0" fieldPosition="0">
        <references count="2">
          <reference field="4" count="1" selected="0">
            <x v="7"/>
          </reference>
          <reference field="5" count="1">
            <x v="46"/>
          </reference>
        </references>
      </pivotArea>
    </format>
    <format dxfId="1203">
      <pivotArea dataOnly="0" labelOnly="1" outline="0" fieldPosition="0">
        <references count="2">
          <reference field="4" count="1" selected="0">
            <x v="8"/>
          </reference>
          <reference field="5" count="1">
            <x v="16"/>
          </reference>
        </references>
      </pivotArea>
    </format>
    <format dxfId="1202">
      <pivotArea dataOnly="0" labelOnly="1" outline="0" fieldPosition="0">
        <references count="2">
          <reference field="4" count="1" selected="0">
            <x v="9"/>
          </reference>
          <reference field="5" count="1">
            <x v="7"/>
          </reference>
        </references>
      </pivotArea>
    </format>
    <format dxfId="1201">
      <pivotArea dataOnly="0" labelOnly="1" outline="0" fieldPosition="0">
        <references count="2">
          <reference field="4" count="1" selected="0">
            <x v="10"/>
          </reference>
          <reference field="5" count="1">
            <x v="1"/>
          </reference>
        </references>
      </pivotArea>
    </format>
    <format dxfId="1200">
      <pivotArea dataOnly="0" labelOnly="1" outline="0" fieldPosition="0">
        <references count="2">
          <reference field="4" count="1" selected="0">
            <x v="11"/>
          </reference>
          <reference field="5" count="1">
            <x v="60"/>
          </reference>
        </references>
      </pivotArea>
    </format>
    <format dxfId="1199">
      <pivotArea dataOnly="0" labelOnly="1" outline="0" fieldPosition="0">
        <references count="2">
          <reference field="4" count="1" selected="0">
            <x v="12"/>
          </reference>
          <reference field="5" count="1">
            <x v="2"/>
          </reference>
        </references>
      </pivotArea>
    </format>
    <format dxfId="1198">
      <pivotArea dataOnly="0" labelOnly="1" outline="0" fieldPosition="0">
        <references count="2">
          <reference field="4" count="1" selected="0">
            <x v="13"/>
          </reference>
          <reference field="5" count="1">
            <x v="41"/>
          </reference>
        </references>
      </pivotArea>
    </format>
    <format dxfId="1197">
      <pivotArea dataOnly="0" labelOnly="1" outline="0" fieldPosition="0">
        <references count="2">
          <reference field="4" count="1" selected="0">
            <x v="14"/>
          </reference>
          <reference field="5" count="1">
            <x v="23"/>
          </reference>
        </references>
      </pivotArea>
    </format>
    <format dxfId="1196">
      <pivotArea dataOnly="0" labelOnly="1" outline="0" fieldPosition="0">
        <references count="2">
          <reference field="4" count="1" selected="0">
            <x v="15"/>
          </reference>
          <reference field="5" count="1">
            <x v="20"/>
          </reference>
        </references>
      </pivotArea>
    </format>
    <format dxfId="1195">
      <pivotArea dataOnly="0" labelOnly="1" outline="0" fieldPosition="0">
        <references count="2">
          <reference field="4" count="1" selected="0">
            <x v="16"/>
          </reference>
          <reference field="5" count="1">
            <x v="27"/>
          </reference>
        </references>
      </pivotArea>
    </format>
    <format dxfId="1194">
      <pivotArea dataOnly="0" labelOnly="1" outline="0" fieldPosition="0">
        <references count="2">
          <reference field="4" count="1" selected="0">
            <x v="17"/>
          </reference>
          <reference field="5" count="1">
            <x v="3"/>
          </reference>
        </references>
      </pivotArea>
    </format>
    <format dxfId="1193">
      <pivotArea dataOnly="0" labelOnly="1" outline="0" fieldPosition="0">
        <references count="2">
          <reference field="4" count="1" selected="0">
            <x v="18"/>
          </reference>
          <reference field="5" count="1">
            <x v="42"/>
          </reference>
        </references>
      </pivotArea>
    </format>
    <format dxfId="1192">
      <pivotArea dataOnly="0" labelOnly="1" outline="0" fieldPosition="0">
        <references count="2">
          <reference field="4" count="1" selected="0">
            <x v="19"/>
          </reference>
          <reference field="5" count="1">
            <x v="45"/>
          </reference>
        </references>
      </pivotArea>
    </format>
    <format dxfId="1191">
      <pivotArea dataOnly="0" labelOnly="1" outline="0" fieldPosition="0">
        <references count="2">
          <reference field="4" count="1" selected="0">
            <x v="20"/>
          </reference>
          <reference field="5" count="1">
            <x v="52"/>
          </reference>
        </references>
      </pivotArea>
    </format>
    <format dxfId="1190">
      <pivotArea dataOnly="0" labelOnly="1" outline="0" fieldPosition="0">
        <references count="2">
          <reference field="4" count="1" selected="0">
            <x v="21"/>
          </reference>
          <reference field="5" count="1">
            <x v="24"/>
          </reference>
        </references>
      </pivotArea>
    </format>
    <format dxfId="1189">
      <pivotArea dataOnly="0" labelOnly="1" outline="0" fieldPosition="0">
        <references count="2">
          <reference field="4" count="1" selected="0">
            <x v="22"/>
          </reference>
          <reference field="5" count="1">
            <x v="31"/>
          </reference>
        </references>
      </pivotArea>
    </format>
    <format dxfId="1188">
      <pivotArea dataOnly="0" labelOnly="1" outline="0" fieldPosition="0">
        <references count="2">
          <reference field="4" count="1" selected="0">
            <x v="23"/>
          </reference>
          <reference field="5" count="1">
            <x v="28"/>
          </reference>
        </references>
      </pivotArea>
    </format>
    <format dxfId="1187">
      <pivotArea dataOnly="0" labelOnly="1" outline="0" fieldPosition="0">
        <references count="2">
          <reference field="4" count="1" selected="0">
            <x v="24"/>
          </reference>
          <reference field="5" count="1">
            <x v="9"/>
          </reference>
        </references>
      </pivotArea>
    </format>
    <format dxfId="1186">
      <pivotArea dataOnly="0" labelOnly="1" outline="0" fieldPosition="0">
        <references count="2">
          <reference field="4" count="1" selected="0">
            <x v="25"/>
          </reference>
          <reference field="5" count="1">
            <x v="56"/>
          </reference>
        </references>
      </pivotArea>
    </format>
    <format dxfId="1185">
      <pivotArea dataOnly="0" labelOnly="1" outline="0" fieldPosition="0">
        <references count="2">
          <reference field="4" count="1" selected="0">
            <x v="26"/>
          </reference>
          <reference field="5" count="1">
            <x v="63"/>
          </reference>
        </references>
      </pivotArea>
    </format>
    <format dxfId="1184">
      <pivotArea dataOnly="0" labelOnly="1" outline="0" fieldPosition="0">
        <references count="2">
          <reference field="4" count="1" selected="0">
            <x v="27"/>
          </reference>
          <reference field="5" count="1">
            <x v="26"/>
          </reference>
        </references>
      </pivotArea>
    </format>
    <format dxfId="1183">
      <pivotArea dataOnly="0" labelOnly="1" outline="0" fieldPosition="0">
        <references count="2">
          <reference field="4" count="1" selected="0">
            <x v="28"/>
          </reference>
          <reference field="5" count="1">
            <x v="44"/>
          </reference>
        </references>
      </pivotArea>
    </format>
    <format dxfId="1182">
      <pivotArea dataOnly="0" labelOnly="1" outline="0" fieldPosition="0">
        <references count="2">
          <reference field="4" count="1" selected="0">
            <x v="29"/>
          </reference>
          <reference field="5" count="1">
            <x v="62"/>
          </reference>
        </references>
      </pivotArea>
    </format>
    <format dxfId="1181">
      <pivotArea dataOnly="0" labelOnly="1" outline="0" fieldPosition="0">
        <references count="2">
          <reference field="4" count="1" selected="0">
            <x v="30"/>
          </reference>
          <reference field="5" count="1">
            <x v="55"/>
          </reference>
        </references>
      </pivotArea>
    </format>
    <format dxfId="1180">
      <pivotArea dataOnly="0" labelOnly="1" outline="0" fieldPosition="0">
        <references count="2">
          <reference field="4" count="1" selected="0">
            <x v="31"/>
          </reference>
          <reference field="5" count="1">
            <x v="64"/>
          </reference>
        </references>
      </pivotArea>
    </format>
    <format dxfId="1179">
      <pivotArea dataOnly="0" labelOnly="1" outline="0" fieldPosition="0">
        <references count="2">
          <reference field="4" count="1" selected="0">
            <x v="32"/>
          </reference>
          <reference field="5" count="1">
            <x v="61"/>
          </reference>
        </references>
      </pivotArea>
    </format>
    <format dxfId="1178">
      <pivotArea dataOnly="0" labelOnly="1" outline="0" fieldPosition="0">
        <references count="2">
          <reference field="4" count="1" selected="0">
            <x v="33"/>
          </reference>
          <reference field="5" count="1">
            <x v="36"/>
          </reference>
        </references>
      </pivotArea>
    </format>
    <format dxfId="1177">
      <pivotArea dataOnly="0" labelOnly="1" outline="0" fieldPosition="0">
        <references count="2">
          <reference field="4" count="1" selected="0">
            <x v="34"/>
          </reference>
          <reference field="5" count="1">
            <x v="65"/>
          </reference>
        </references>
      </pivotArea>
    </format>
    <format dxfId="1176">
      <pivotArea dataOnly="0" labelOnly="1" outline="0" fieldPosition="0">
        <references count="2">
          <reference field="4" count="1" selected="0">
            <x v="35"/>
          </reference>
          <reference field="5" count="1">
            <x v="4"/>
          </reference>
        </references>
      </pivotArea>
    </format>
    <format dxfId="1175">
      <pivotArea dataOnly="0" labelOnly="1" outline="0" fieldPosition="0">
        <references count="2">
          <reference field="4" count="1" selected="0">
            <x v="36"/>
          </reference>
          <reference field="5" count="1">
            <x v="47"/>
          </reference>
        </references>
      </pivotArea>
    </format>
    <format dxfId="1174">
      <pivotArea dataOnly="0" labelOnly="1" outline="0" fieldPosition="0">
        <references count="2">
          <reference field="4" count="1" selected="0">
            <x v="37"/>
          </reference>
          <reference field="5" count="1">
            <x v="50"/>
          </reference>
        </references>
      </pivotArea>
    </format>
    <format dxfId="1173">
      <pivotArea dataOnly="0" labelOnly="1" outline="0" fieldPosition="0">
        <references count="2">
          <reference field="4" count="1" selected="0">
            <x v="38"/>
          </reference>
          <reference field="5" count="1">
            <x v="51"/>
          </reference>
        </references>
      </pivotArea>
    </format>
    <format dxfId="1172">
      <pivotArea dataOnly="0" labelOnly="1" outline="0" fieldPosition="0">
        <references count="2">
          <reference field="4" count="1" selected="0">
            <x v="39"/>
          </reference>
          <reference field="5" count="1">
            <x v="66"/>
          </reference>
        </references>
      </pivotArea>
    </format>
    <format dxfId="1171">
      <pivotArea dataOnly="0" labelOnly="1" outline="0" fieldPosition="0">
        <references count="2">
          <reference field="4" count="1" selected="0">
            <x v="40"/>
          </reference>
          <reference field="5" count="1">
            <x v="35"/>
          </reference>
        </references>
      </pivotArea>
    </format>
    <format dxfId="1170">
      <pivotArea dataOnly="0" labelOnly="1" outline="0" fieldPosition="0">
        <references count="2">
          <reference field="4" count="1" selected="0">
            <x v="41"/>
          </reference>
          <reference field="5" count="1">
            <x v="37"/>
          </reference>
        </references>
      </pivotArea>
    </format>
    <format dxfId="1169">
      <pivotArea dataOnly="0" labelOnly="1" outline="0" fieldPosition="0">
        <references count="2">
          <reference field="4" count="1" selected="0">
            <x v="42"/>
          </reference>
          <reference field="5" count="1">
            <x v="40"/>
          </reference>
        </references>
      </pivotArea>
    </format>
    <format dxfId="1168">
      <pivotArea dataOnly="0" labelOnly="1" outline="0" fieldPosition="0">
        <references count="2">
          <reference field="4" count="1" selected="0">
            <x v="43"/>
          </reference>
          <reference field="5" count="1">
            <x v="49"/>
          </reference>
        </references>
      </pivotArea>
    </format>
    <format dxfId="1167">
      <pivotArea dataOnly="0" labelOnly="1" outline="0" fieldPosition="0">
        <references count="2">
          <reference field="4" count="1" selected="0">
            <x v="44"/>
          </reference>
          <reference field="5" count="1">
            <x v="39"/>
          </reference>
        </references>
      </pivotArea>
    </format>
    <format dxfId="1166">
      <pivotArea dataOnly="0" labelOnly="1" outline="0" fieldPosition="0">
        <references count="2">
          <reference field="4" count="1" selected="0">
            <x v="45"/>
          </reference>
          <reference field="5" count="1">
            <x v="21"/>
          </reference>
        </references>
      </pivotArea>
    </format>
    <format dxfId="1165">
      <pivotArea dataOnly="0" labelOnly="1" outline="0" fieldPosition="0">
        <references count="2">
          <reference field="4" count="1" selected="0">
            <x v="46"/>
          </reference>
          <reference field="5" count="1">
            <x v="67"/>
          </reference>
        </references>
      </pivotArea>
    </format>
    <format dxfId="1164">
      <pivotArea dataOnly="0" labelOnly="1" outline="0" fieldPosition="0">
        <references count="2">
          <reference field="4" count="1" selected="0">
            <x v="47"/>
          </reference>
          <reference field="5" count="1">
            <x v="6"/>
          </reference>
        </references>
      </pivotArea>
    </format>
    <format dxfId="1163">
      <pivotArea dataOnly="0" labelOnly="1" outline="0" fieldPosition="0">
        <references count="2">
          <reference field="4" count="1" selected="0">
            <x v="48"/>
          </reference>
          <reference field="5" count="1">
            <x v="12"/>
          </reference>
        </references>
      </pivotArea>
    </format>
    <format dxfId="1162">
      <pivotArea dataOnly="0" labelOnly="1" outline="0" fieldPosition="0">
        <references count="2">
          <reference field="4" count="1" selected="0">
            <x v="49"/>
          </reference>
          <reference field="5" count="1">
            <x v="29"/>
          </reference>
        </references>
      </pivotArea>
    </format>
    <format dxfId="1161">
      <pivotArea dataOnly="0" labelOnly="1" outline="0" fieldPosition="0">
        <references count="2">
          <reference field="4" count="1" selected="0">
            <x v="50"/>
          </reference>
          <reference field="5" count="1">
            <x v="5"/>
          </reference>
        </references>
      </pivotArea>
    </format>
    <format dxfId="1160">
      <pivotArea dataOnly="0" labelOnly="1" outline="0" fieldPosition="0">
        <references count="2">
          <reference field="4" count="1" selected="0">
            <x v="51"/>
          </reference>
          <reference field="5" count="1">
            <x v="8"/>
          </reference>
        </references>
      </pivotArea>
    </format>
    <format dxfId="1159">
      <pivotArea dataOnly="0" labelOnly="1" outline="0" fieldPosition="0">
        <references count="2">
          <reference field="4" count="1" selected="0">
            <x v="52"/>
          </reference>
          <reference field="5" count="1">
            <x v="11"/>
          </reference>
        </references>
      </pivotArea>
    </format>
    <format dxfId="1158">
      <pivotArea dataOnly="0" labelOnly="1" outline="0" fieldPosition="0">
        <references count="2">
          <reference field="4" count="1" selected="0">
            <x v="53"/>
          </reference>
          <reference field="5" count="1">
            <x v="43"/>
          </reference>
        </references>
      </pivotArea>
    </format>
    <format dxfId="1157">
      <pivotArea dataOnly="0" labelOnly="1" outline="0" fieldPosition="0">
        <references count="2">
          <reference field="4" count="1" selected="0">
            <x v="54"/>
          </reference>
          <reference field="5" count="1">
            <x v="53"/>
          </reference>
        </references>
      </pivotArea>
    </format>
    <format dxfId="1156">
      <pivotArea dataOnly="0" labelOnly="1" outline="0" fieldPosition="0">
        <references count="2">
          <reference field="4" count="1" selected="0">
            <x v="55"/>
          </reference>
          <reference field="5" count="1">
            <x v="59"/>
          </reference>
        </references>
      </pivotArea>
    </format>
    <format dxfId="1155">
      <pivotArea dataOnly="0" labelOnly="1" outline="0" fieldPosition="0">
        <references count="2">
          <reference field="4" count="1" selected="0">
            <x v="56"/>
          </reference>
          <reference field="5" count="1">
            <x v="38"/>
          </reference>
        </references>
      </pivotArea>
    </format>
    <format dxfId="1154">
      <pivotArea dataOnly="0" labelOnly="1" outline="0" fieldPosition="0">
        <references count="2">
          <reference field="4" count="1" selected="0">
            <x v="57"/>
          </reference>
          <reference field="5" count="1">
            <x v="14"/>
          </reference>
        </references>
      </pivotArea>
    </format>
    <format dxfId="1153">
      <pivotArea dataOnly="0" labelOnly="1" outline="0" fieldPosition="0">
        <references count="2">
          <reference field="4" count="1" selected="0">
            <x v="58"/>
          </reference>
          <reference field="5" count="1">
            <x v="57"/>
          </reference>
        </references>
      </pivotArea>
    </format>
    <format dxfId="1152">
      <pivotArea dataOnly="0" labelOnly="1" outline="0" fieldPosition="0">
        <references count="2">
          <reference field="4" count="1" selected="0">
            <x v="59"/>
          </reference>
          <reference field="5" count="1">
            <x v="15"/>
          </reference>
        </references>
      </pivotArea>
    </format>
    <format dxfId="1151">
      <pivotArea dataOnly="0" labelOnly="1" outline="0" fieldPosition="0">
        <references count="2">
          <reference field="4" count="1" selected="0">
            <x v="60"/>
          </reference>
          <reference field="5" count="1">
            <x v="22"/>
          </reference>
        </references>
      </pivotArea>
    </format>
    <format dxfId="1150">
      <pivotArea dataOnly="0" labelOnly="1" outline="0" fieldPosition="0">
        <references count="2">
          <reference field="4" count="1" selected="0">
            <x v="61"/>
          </reference>
          <reference field="5" count="1">
            <x v="30"/>
          </reference>
        </references>
      </pivotArea>
    </format>
    <format dxfId="1149">
      <pivotArea dataOnly="0" labelOnly="1" outline="0" fieldPosition="0">
        <references count="2">
          <reference field="4" count="1" selected="0">
            <x v="63"/>
          </reference>
          <reference field="5" count="1">
            <x v="18"/>
          </reference>
        </references>
      </pivotArea>
    </format>
    <format dxfId="1148">
      <pivotArea dataOnly="0" labelOnly="1" outline="0" fieldPosition="0">
        <references count="2">
          <reference field="4" count="1" selected="0">
            <x v="62"/>
          </reference>
          <reference field="5" count="1">
            <x v="34"/>
          </reference>
        </references>
      </pivotArea>
    </format>
    <format dxfId="1147">
      <pivotArea dataOnly="0" labelOnly="1" outline="0" fieldPosition="0">
        <references count="2">
          <reference field="4" count="1" selected="0">
            <x v="64"/>
          </reference>
          <reference field="5" count="1">
            <x v="17"/>
          </reference>
        </references>
      </pivotArea>
    </format>
    <format dxfId="1146">
      <pivotArea dataOnly="0" labelOnly="1" outline="0" fieldPosition="0">
        <references count="2">
          <reference field="4" count="1" selected="0">
            <x v="65"/>
          </reference>
          <reference field="5" count="1">
            <x v="48"/>
          </reference>
        </references>
      </pivotArea>
    </format>
    <format dxfId="1145">
      <pivotArea dataOnly="0" labelOnly="1" outline="0" fieldPosition="0">
        <references count="2">
          <reference field="4" count="1" selected="0">
            <x v="66"/>
          </reference>
          <reference field="5" count="1">
            <x v="10"/>
          </reference>
        </references>
      </pivotArea>
    </format>
    <format dxfId="1144">
      <pivotArea dataOnly="0" labelOnly="1" outline="0" fieldPosition="0">
        <references count="2">
          <reference field="4" count="1" selected="0">
            <x v="67"/>
          </reference>
          <reference field="5" count="1">
            <x v="32"/>
          </reference>
        </references>
      </pivotArea>
    </format>
    <format dxfId="1143">
      <pivotArea dataOnly="0" labelOnly="1" outline="0" fieldPosition="0">
        <references count="2">
          <reference field="4" count="1" selected="0">
            <x v="0"/>
          </reference>
          <reference field="5" count="1">
            <x v="58"/>
          </reference>
        </references>
      </pivotArea>
    </format>
    <format dxfId="1142">
      <pivotArea dataOnly="0" labelOnly="1" outline="0" fieldPosition="0">
        <references count="2">
          <reference field="4" count="1" selected="0">
            <x v="1"/>
          </reference>
          <reference field="5" count="1">
            <x v="13"/>
          </reference>
        </references>
      </pivotArea>
    </format>
    <format dxfId="1141">
      <pivotArea dataOnly="0" labelOnly="1" outline="0" fieldPosition="0">
        <references count="2">
          <reference field="4" count="1" selected="0">
            <x v="2"/>
          </reference>
          <reference field="5" count="1">
            <x v="54"/>
          </reference>
        </references>
      </pivotArea>
    </format>
    <format dxfId="1140">
      <pivotArea dataOnly="0" labelOnly="1" outline="0" fieldPosition="0">
        <references count="2">
          <reference field="4" count="1" selected="0">
            <x v="3"/>
          </reference>
          <reference field="5" count="1">
            <x v="25"/>
          </reference>
        </references>
      </pivotArea>
    </format>
    <format dxfId="1139">
      <pivotArea dataOnly="0" labelOnly="1" outline="0" fieldPosition="0">
        <references count="2">
          <reference field="4" count="1" selected="0">
            <x v="4"/>
          </reference>
          <reference field="5" count="1">
            <x v="0"/>
          </reference>
        </references>
      </pivotArea>
    </format>
    <format dxfId="1138">
      <pivotArea dataOnly="0" labelOnly="1" outline="0" fieldPosition="0">
        <references count="2">
          <reference field="4" count="1" selected="0">
            <x v="5"/>
          </reference>
          <reference field="5" count="1">
            <x v="19"/>
          </reference>
        </references>
      </pivotArea>
    </format>
    <format dxfId="1137">
      <pivotArea dataOnly="0" labelOnly="1" outline="0" fieldPosition="0">
        <references count="2">
          <reference field="4" count="1" selected="0">
            <x v="6"/>
          </reference>
          <reference field="5" count="1">
            <x v="33"/>
          </reference>
        </references>
      </pivotArea>
    </format>
    <format dxfId="1136">
      <pivotArea dataOnly="0" labelOnly="1" outline="0" fieldPosition="0">
        <references count="2">
          <reference field="4" count="1" selected="0">
            <x v="7"/>
          </reference>
          <reference field="5" count="1">
            <x v="46"/>
          </reference>
        </references>
      </pivotArea>
    </format>
    <format dxfId="1135">
      <pivotArea dataOnly="0" labelOnly="1" outline="0" fieldPosition="0">
        <references count="2">
          <reference field="4" count="1" selected="0">
            <x v="8"/>
          </reference>
          <reference field="5" count="1">
            <x v="16"/>
          </reference>
        </references>
      </pivotArea>
    </format>
    <format dxfId="1134">
      <pivotArea dataOnly="0" labelOnly="1" outline="0" fieldPosition="0">
        <references count="2">
          <reference field="4" count="1" selected="0">
            <x v="9"/>
          </reference>
          <reference field="5" count="1">
            <x v="7"/>
          </reference>
        </references>
      </pivotArea>
    </format>
    <format dxfId="1133">
      <pivotArea dataOnly="0" labelOnly="1" outline="0" fieldPosition="0">
        <references count="2">
          <reference field="4" count="1" selected="0">
            <x v="10"/>
          </reference>
          <reference field="5" count="1">
            <x v="1"/>
          </reference>
        </references>
      </pivotArea>
    </format>
    <format dxfId="1132">
      <pivotArea dataOnly="0" labelOnly="1" outline="0" fieldPosition="0">
        <references count="2">
          <reference field="4" count="1" selected="0">
            <x v="11"/>
          </reference>
          <reference field="5" count="1">
            <x v="60"/>
          </reference>
        </references>
      </pivotArea>
    </format>
    <format dxfId="1131">
      <pivotArea dataOnly="0" labelOnly="1" outline="0" fieldPosition="0">
        <references count="2">
          <reference field="4" count="1" selected="0">
            <x v="12"/>
          </reference>
          <reference field="5" count="1">
            <x v="2"/>
          </reference>
        </references>
      </pivotArea>
    </format>
    <format dxfId="1130">
      <pivotArea dataOnly="0" labelOnly="1" outline="0" fieldPosition="0">
        <references count="2">
          <reference field="4" count="1" selected="0">
            <x v="13"/>
          </reference>
          <reference field="5" count="1">
            <x v="41"/>
          </reference>
        </references>
      </pivotArea>
    </format>
    <format dxfId="1129">
      <pivotArea dataOnly="0" labelOnly="1" outline="0" fieldPosition="0">
        <references count="2">
          <reference field="4" count="1" selected="0">
            <x v="14"/>
          </reference>
          <reference field="5" count="1">
            <x v="23"/>
          </reference>
        </references>
      </pivotArea>
    </format>
    <format dxfId="1128">
      <pivotArea dataOnly="0" labelOnly="1" outline="0" fieldPosition="0">
        <references count="2">
          <reference field="4" count="1" selected="0">
            <x v="15"/>
          </reference>
          <reference field="5" count="1">
            <x v="20"/>
          </reference>
        </references>
      </pivotArea>
    </format>
    <format dxfId="1127">
      <pivotArea dataOnly="0" labelOnly="1" outline="0" fieldPosition="0">
        <references count="2">
          <reference field="4" count="1" selected="0">
            <x v="16"/>
          </reference>
          <reference field="5" count="1">
            <x v="27"/>
          </reference>
        </references>
      </pivotArea>
    </format>
    <format dxfId="1126">
      <pivotArea dataOnly="0" labelOnly="1" outline="0" fieldPosition="0">
        <references count="2">
          <reference field="4" count="1" selected="0">
            <x v="17"/>
          </reference>
          <reference field="5" count="1">
            <x v="3"/>
          </reference>
        </references>
      </pivotArea>
    </format>
    <format dxfId="1125">
      <pivotArea dataOnly="0" labelOnly="1" outline="0" fieldPosition="0">
        <references count="2">
          <reference field="4" count="1" selected="0">
            <x v="18"/>
          </reference>
          <reference field="5" count="1">
            <x v="42"/>
          </reference>
        </references>
      </pivotArea>
    </format>
    <format dxfId="1124">
      <pivotArea dataOnly="0" labelOnly="1" outline="0" fieldPosition="0">
        <references count="2">
          <reference field="4" count="1" selected="0">
            <x v="19"/>
          </reference>
          <reference field="5" count="1">
            <x v="45"/>
          </reference>
        </references>
      </pivotArea>
    </format>
    <format dxfId="1123">
      <pivotArea dataOnly="0" labelOnly="1" outline="0" fieldPosition="0">
        <references count="2">
          <reference field="4" count="1" selected="0">
            <x v="20"/>
          </reference>
          <reference field="5" count="1">
            <x v="52"/>
          </reference>
        </references>
      </pivotArea>
    </format>
    <format dxfId="1122">
      <pivotArea dataOnly="0" labelOnly="1" outline="0" fieldPosition="0">
        <references count="2">
          <reference field="4" count="1" selected="0">
            <x v="21"/>
          </reference>
          <reference field="5" count="1">
            <x v="24"/>
          </reference>
        </references>
      </pivotArea>
    </format>
    <format dxfId="1121">
      <pivotArea dataOnly="0" labelOnly="1" outline="0" fieldPosition="0">
        <references count="2">
          <reference field="4" count="1" selected="0">
            <x v="22"/>
          </reference>
          <reference field="5" count="1">
            <x v="31"/>
          </reference>
        </references>
      </pivotArea>
    </format>
    <format dxfId="1120">
      <pivotArea dataOnly="0" labelOnly="1" outline="0" fieldPosition="0">
        <references count="2">
          <reference field="4" count="1" selected="0">
            <x v="23"/>
          </reference>
          <reference field="5" count="1">
            <x v="28"/>
          </reference>
        </references>
      </pivotArea>
    </format>
    <format dxfId="1119">
      <pivotArea dataOnly="0" labelOnly="1" outline="0" fieldPosition="0">
        <references count="2">
          <reference field="4" count="1" selected="0">
            <x v="24"/>
          </reference>
          <reference field="5" count="1">
            <x v="9"/>
          </reference>
        </references>
      </pivotArea>
    </format>
    <format dxfId="1118">
      <pivotArea dataOnly="0" labelOnly="1" outline="0" fieldPosition="0">
        <references count="2">
          <reference field="4" count="1" selected="0">
            <x v="25"/>
          </reference>
          <reference field="5" count="1">
            <x v="56"/>
          </reference>
        </references>
      </pivotArea>
    </format>
    <format dxfId="1117">
      <pivotArea dataOnly="0" labelOnly="1" outline="0" fieldPosition="0">
        <references count="2">
          <reference field="4" count="1" selected="0">
            <x v="26"/>
          </reference>
          <reference field="5" count="1">
            <x v="63"/>
          </reference>
        </references>
      </pivotArea>
    </format>
    <format dxfId="1116">
      <pivotArea dataOnly="0" labelOnly="1" outline="0" fieldPosition="0">
        <references count="2">
          <reference field="4" count="1" selected="0">
            <x v="27"/>
          </reference>
          <reference field="5" count="1">
            <x v="26"/>
          </reference>
        </references>
      </pivotArea>
    </format>
    <format dxfId="1115">
      <pivotArea dataOnly="0" labelOnly="1" outline="0" fieldPosition="0">
        <references count="2">
          <reference field="4" count="1" selected="0">
            <x v="28"/>
          </reference>
          <reference field="5" count="1">
            <x v="44"/>
          </reference>
        </references>
      </pivotArea>
    </format>
    <format dxfId="1114">
      <pivotArea dataOnly="0" labelOnly="1" outline="0" fieldPosition="0">
        <references count="2">
          <reference field="4" count="1" selected="0">
            <x v="29"/>
          </reference>
          <reference field="5" count="1">
            <x v="62"/>
          </reference>
        </references>
      </pivotArea>
    </format>
    <format dxfId="1113">
      <pivotArea dataOnly="0" labelOnly="1" outline="0" fieldPosition="0">
        <references count="2">
          <reference field="4" count="1" selected="0">
            <x v="30"/>
          </reference>
          <reference field="5" count="1">
            <x v="55"/>
          </reference>
        </references>
      </pivotArea>
    </format>
    <format dxfId="1112">
      <pivotArea dataOnly="0" labelOnly="1" outline="0" fieldPosition="0">
        <references count="2">
          <reference field="4" count="1" selected="0">
            <x v="31"/>
          </reference>
          <reference field="5" count="1">
            <x v="64"/>
          </reference>
        </references>
      </pivotArea>
    </format>
    <format dxfId="1111">
      <pivotArea dataOnly="0" labelOnly="1" outline="0" fieldPosition="0">
        <references count="2">
          <reference field="4" count="1" selected="0">
            <x v="32"/>
          </reference>
          <reference field="5" count="1">
            <x v="61"/>
          </reference>
        </references>
      </pivotArea>
    </format>
    <format dxfId="1110">
      <pivotArea dataOnly="0" labelOnly="1" outline="0" fieldPosition="0">
        <references count="2">
          <reference field="4" count="1" selected="0">
            <x v="33"/>
          </reference>
          <reference field="5" count="1">
            <x v="36"/>
          </reference>
        </references>
      </pivotArea>
    </format>
    <format dxfId="1109">
      <pivotArea dataOnly="0" labelOnly="1" outline="0" fieldPosition="0">
        <references count="2">
          <reference field="4" count="1" selected="0">
            <x v="34"/>
          </reference>
          <reference field="5" count="1">
            <x v="65"/>
          </reference>
        </references>
      </pivotArea>
    </format>
    <format dxfId="1108">
      <pivotArea dataOnly="0" labelOnly="1" outline="0" fieldPosition="0">
        <references count="2">
          <reference field="4" count="1" selected="0">
            <x v="35"/>
          </reference>
          <reference field="5" count="1">
            <x v="4"/>
          </reference>
        </references>
      </pivotArea>
    </format>
    <format dxfId="1107">
      <pivotArea dataOnly="0" labelOnly="1" outline="0" fieldPosition="0">
        <references count="2">
          <reference field="4" count="1" selected="0">
            <x v="36"/>
          </reference>
          <reference field="5" count="1">
            <x v="47"/>
          </reference>
        </references>
      </pivotArea>
    </format>
    <format dxfId="1106">
      <pivotArea dataOnly="0" labelOnly="1" outline="0" fieldPosition="0">
        <references count="2">
          <reference field="4" count="1" selected="0">
            <x v="37"/>
          </reference>
          <reference field="5" count="1">
            <x v="50"/>
          </reference>
        </references>
      </pivotArea>
    </format>
    <format dxfId="1105">
      <pivotArea dataOnly="0" labelOnly="1" outline="0" fieldPosition="0">
        <references count="2">
          <reference field="4" count="1" selected="0">
            <x v="38"/>
          </reference>
          <reference field="5" count="1">
            <x v="51"/>
          </reference>
        </references>
      </pivotArea>
    </format>
    <format dxfId="1104">
      <pivotArea dataOnly="0" labelOnly="1" outline="0" fieldPosition="0">
        <references count="2">
          <reference field="4" count="1" selected="0">
            <x v="39"/>
          </reference>
          <reference field="5" count="1">
            <x v="66"/>
          </reference>
        </references>
      </pivotArea>
    </format>
    <format dxfId="1103">
      <pivotArea dataOnly="0" labelOnly="1" outline="0" fieldPosition="0">
        <references count="2">
          <reference field="4" count="1" selected="0">
            <x v="40"/>
          </reference>
          <reference field="5" count="1">
            <x v="35"/>
          </reference>
        </references>
      </pivotArea>
    </format>
    <format dxfId="1102">
      <pivotArea dataOnly="0" labelOnly="1" outline="0" fieldPosition="0">
        <references count="2">
          <reference field="4" count="1" selected="0">
            <x v="41"/>
          </reference>
          <reference field="5" count="1">
            <x v="37"/>
          </reference>
        </references>
      </pivotArea>
    </format>
    <format dxfId="1101">
      <pivotArea dataOnly="0" labelOnly="1" outline="0" fieldPosition="0">
        <references count="2">
          <reference field="4" count="1" selected="0">
            <x v="42"/>
          </reference>
          <reference field="5" count="1">
            <x v="40"/>
          </reference>
        </references>
      </pivotArea>
    </format>
    <format dxfId="1100">
      <pivotArea dataOnly="0" labelOnly="1" outline="0" fieldPosition="0">
        <references count="2">
          <reference field="4" count="1" selected="0">
            <x v="43"/>
          </reference>
          <reference field="5" count="1">
            <x v="49"/>
          </reference>
        </references>
      </pivotArea>
    </format>
    <format dxfId="1099">
      <pivotArea dataOnly="0" labelOnly="1" outline="0" fieldPosition="0">
        <references count="2">
          <reference field="4" count="1" selected="0">
            <x v="44"/>
          </reference>
          <reference field="5" count="1">
            <x v="39"/>
          </reference>
        </references>
      </pivotArea>
    </format>
    <format dxfId="1098">
      <pivotArea dataOnly="0" labelOnly="1" outline="0" fieldPosition="0">
        <references count="2">
          <reference field="4" count="1" selected="0">
            <x v="45"/>
          </reference>
          <reference field="5" count="1">
            <x v="21"/>
          </reference>
        </references>
      </pivotArea>
    </format>
    <format dxfId="1097">
      <pivotArea dataOnly="0" labelOnly="1" outline="0" fieldPosition="0">
        <references count="2">
          <reference field="4" count="1" selected="0">
            <x v="46"/>
          </reference>
          <reference field="5" count="1">
            <x v="67"/>
          </reference>
        </references>
      </pivotArea>
    </format>
    <format dxfId="1096">
      <pivotArea dataOnly="0" labelOnly="1" outline="0" fieldPosition="0">
        <references count="2">
          <reference field="4" count="1" selected="0">
            <x v="47"/>
          </reference>
          <reference field="5" count="1">
            <x v="6"/>
          </reference>
        </references>
      </pivotArea>
    </format>
    <format dxfId="1095">
      <pivotArea dataOnly="0" labelOnly="1" outline="0" fieldPosition="0">
        <references count="2">
          <reference field="4" count="1" selected="0">
            <x v="48"/>
          </reference>
          <reference field="5" count="1">
            <x v="12"/>
          </reference>
        </references>
      </pivotArea>
    </format>
    <format dxfId="1094">
      <pivotArea dataOnly="0" labelOnly="1" outline="0" fieldPosition="0">
        <references count="2">
          <reference field="4" count="1" selected="0">
            <x v="49"/>
          </reference>
          <reference field="5" count="1">
            <x v="29"/>
          </reference>
        </references>
      </pivotArea>
    </format>
    <format dxfId="1093">
      <pivotArea dataOnly="0" labelOnly="1" outline="0" fieldPosition="0">
        <references count="2">
          <reference field="4" count="1" selected="0">
            <x v="50"/>
          </reference>
          <reference field="5" count="1">
            <x v="5"/>
          </reference>
        </references>
      </pivotArea>
    </format>
    <format dxfId="1092">
      <pivotArea dataOnly="0" labelOnly="1" outline="0" fieldPosition="0">
        <references count="2">
          <reference field="4" count="1" selected="0">
            <x v="51"/>
          </reference>
          <reference field="5" count="1">
            <x v="8"/>
          </reference>
        </references>
      </pivotArea>
    </format>
    <format dxfId="1091">
      <pivotArea dataOnly="0" labelOnly="1" outline="0" fieldPosition="0">
        <references count="2">
          <reference field="4" count="1" selected="0">
            <x v="52"/>
          </reference>
          <reference field="5" count="1">
            <x v="11"/>
          </reference>
        </references>
      </pivotArea>
    </format>
    <format dxfId="1090">
      <pivotArea dataOnly="0" labelOnly="1" outline="0" fieldPosition="0">
        <references count="2">
          <reference field="4" count="1" selected="0">
            <x v="53"/>
          </reference>
          <reference field="5" count="1">
            <x v="43"/>
          </reference>
        </references>
      </pivotArea>
    </format>
    <format dxfId="1089">
      <pivotArea dataOnly="0" labelOnly="1" outline="0" fieldPosition="0">
        <references count="2">
          <reference field="4" count="1" selected="0">
            <x v="54"/>
          </reference>
          <reference field="5" count="1">
            <x v="53"/>
          </reference>
        </references>
      </pivotArea>
    </format>
    <format dxfId="1088">
      <pivotArea dataOnly="0" labelOnly="1" outline="0" fieldPosition="0">
        <references count="2">
          <reference field="4" count="1" selected="0">
            <x v="55"/>
          </reference>
          <reference field="5" count="1">
            <x v="59"/>
          </reference>
        </references>
      </pivotArea>
    </format>
    <format dxfId="1087">
      <pivotArea dataOnly="0" labelOnly="1" outline="0" fieldPosition="0">
        <references count="2">
          <reference field="4" count="1" selected="0">
            <x v="56"/>
          </reference>
          <reference field="5" count="1">
            <x v="38"/>
          </reference>
        </references>
      </pivotArea>
    </format>
    <format dxfId="1086">
      <pivotArea dataOnly="0" labelOnly="1" outline="0" fieldPosition="0">
        <references count="2">
          <reference field="4" count="1" selected="0">
            <x v="57"/>
          </reference>
          <reference field="5" count="1">
            <x v="14"/>
          </reference>
        </references>
      </pivotArea>
    </format>
    <format dxfId="1085">
      <pivotArea dataOnly="0" labelOnly="1" outline="0" fieldPosition="0">
        <references count="2">
          <reference field="4" count="1" selected="0">
            <x v="58"/>
          </reference>
          <reference field="5" count="1">
            <x v="57"/>
          </reference>
        </references>
      </pivotArea>
    </format>
    <format dxfId="1084">
      <pivotArea dataOnly="0" labelOnly="1" outline="0" fieldPosition="0">
        <references count="2">
          <reference field="4" count="1" selected="0">
            <x v="59"/>
          </reference>
          <reference field="5" count="1">
            <x v="15"/>
          </reference>
        </references>
      </pivotArea>
    </format>
    <format dxfId="1083">
      <pivotArea dataOnly="0" labelOnly="1" outline="0" fieldPosition="0">
        <references count="2">
          <reference field="4" count="1" selected="0">
            <x v="60"/>
          </reference>
          <reference field="5" count="1">
            <x v="22"/>
          </reference>
        </references>
      </pivotArea>
    </format>
    <format dxfId="1082">
      <pivotArea dataOnly="0" labelOnly="1" outline="0" fieldPosition="0">
        <references count="2">
          <reference field="4" count="1" selected="0">
            <x v="61"/>
          </reference>
          <reference field="5" count="1">
            <x v="30"/>
          </reference>
        </references>
      </pivotArea>
    </format>
    <format dxfId="1081">
      <pivotArea dataOnly="0" labelOnly="1" outline="0" fieldPosition="0">
        <references count="2">
          <reference field="4" count="1" selected="0">
            <x v="63"/>
          </reference>
          <reference field="5" count="1">
            <x v="18"/>
          </reference>
        </references>
      </pivotArea>
    </format>
    <format dxfId="1080">
      <pivotArea dataOnly="0" labelOnly="1" outline="0" fieldPosition="0">
        <references count="2">
          <reference field="4" count="1" selected="0">
            <x v="62"/>
          </reference>
          <reference field="5" count="1">
            <x v="34"/>
          </reference>
        </references>
      </pivotArea>
    </format>
    <format dxfId="1079">
      <pivotArea dataOnly="0" labelOnly="1" outline="0" fieldPosition="0">
        <references count="2">
          <reference field="4" count="1" selected="0">
            <x v="64"/>
          </reference>
          <reference field="5" count="1">
            <x v="17"/>
          </reference>
        </references>
      </pivotArea>
    </format>
    <format dxfId="1078">
      <pivotArea dataOnly="0" labelOnly="1" outline="0" fieldPosition="0">
        <references count="2">
          <reference field="4" count="1" selected="0">
            <x v="65"/>
          </reference>
          <reference field="5" count="1">
            <x v="48"/>
          </reference>
        </references>
      </pivotArea>
    </format>
    <format dxfId="1077">
      <pivotArea dataOnly="0" labelOnly="1" outline="0" fieldPosition="0">
        <references count="2">
          <reference field="4" count="1" selected="0">
            <x v="66"/>
          </reference>
          <reference field="5" count="1">
            <x v="10"/>
          </reference>
        </references>
      </pivotArea>
    </format>
    <format dxfId="1076">
      <pivotArea dataOnly="0" labelOnly="1" outline="0" fieldPosition="0">
        <references count="2">
          <reference field="4" count="1" selected="0">
            <x v="67"/>
          </reference>
          <reference field="5" count="1">
            <x v="32"/>
          </reference>
        </references>
      </pivotArea>
    </format>
    <format dxfId="1075">
      <pivotArea dataOnly="0" labelOnly="1" outline="0" fieldPosition="0">
        <references count="2">
          <reference field="4" count="1" selected="0">
            <x v="0"/>
          </reference>
          <reference field="5" count="1">
            <x v="58"/>
          </reference>
        </references>
      </pivotArea>
    </format>
    <format dxfId="1074">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73">
      <pivotArea dataOnly="0" labelOnly="1" outline="0" fieldPosition="0">
        <references count="1">
          <reference field="4" count="19">
            <x v="50"/>
            <x v="51"/>
            <x v="52"/>
            <x v="53"/>
            <x v="54"/>
            <x v="55"/>
            <x v="56"/>
            <x v="57"/>
            <x v="58"/>
            <x v="59"/>
            <x v="60"/>
            <x v="61"/>
            <x v="62"/>
            <x v="63"/>
            <x v="64"/>
            <x v="65"/>
            <x v="66"/>
            <x v="67"/>
            <x v="68"/>
          </reference>
        </references>
      </pivotArea>
    </format>
    <format dxfId="1072">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71">
      <pivotArea dataOnly="0" labelOnly="1" outline="0" fieldPosition="0">
        <references count="1">
          <reference field="4" count="19">
            <x v="50"/>
            <x v="51"/>
            <x v="52"/>
            <x v="53"/>
            <x v="54"/>
            <x v="55"/>
            <x v="56"/>
            <x v="57"/>
            <x v="58"/>
            <x v="59"/>
            <x v="60"/>
            <x v="61"/>
            <x v="62"/>
            <x v="63"/>
            <x v="64"/>
            <x v="65"/>
            <x v="66"/>
            <x v="67"/>
            <x v="68"/>
          </reference>
        </references>
      </pivotArea>
    </format>
    <format dxfId="1070">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69">
      <pivotArea dataOnly="0" labelOnly="1" outline="0" fieldPosition="0">
        <references count="1">
          <reference field="4" count="19">
            <x v="50"/>
            <x v="51"/>
            <x v="52"/>
            <x v="53"/>
            <x v="54"/>
            <x v="55"/>
            <x v="56"/>
            <x v="57"/>
            <x v="58"/>
            <x v="59"/>
            <x v="60"/>
            <x v="61"/>
            <x v="62"/>
            <x v="63"/>
            <x v="64"/>
            <x v="65"/>
            <x v="66"/>
            <x v="67"/>
            <x v="68"/>
          </reference>
        </references>
      </pivotArea>
    </format>
    <format dxfId="1068">
      <pivotArea dataOnly="0" labelOnly="1" outline="0" fieldPosition="0">
        <references count="2">
          <reference field="4" count="1" selected="0">
            <x v="0"/>
          </reference>
          <reference field="5" count="1">
            <x v="58"/>
          </reference>
        </references>
      </pivotArea>
    </format>
    <format dxfId="1067">
      <pivotArea dataOnly="0" labelOnly="1" outline="0" fieldPosition="0">
        <references count="2">
          <reference field="4" count="1" selected="0">
            <x v="1"/>
          </reference>
          <reference field="5" count="1">
            <x v="13"/>
          </reference>
        </references>
      </pivotArea>
    </format>
    <format dxfId="1066">
      <pivotArea dataOnly="0" labelOnly="1" outline="0" fieldPosition="0">
        <references count="2">
          <reference field="4" count="1" selected="0">
            <x v="2"/>
          </reference>
          <reference field="5" count="1">
            <x v="54"/>
          </reference>
        </references>
      </pivotArea>
    </format>
    <format dxfId="1065">
      <pivotArea dataOnly="0" labelOnly="1" outline="0" fieldPosition="0">
        <references count="2">
          <reference field="4" count="1" selected="0">
            <x v="3"/>
          </reference>
          <reference field="5" count="1">
            <x v="25"/>
          </reference>
        </references>
      </pivotArea>
    </format>
    <format dxfId="1064">
      <pivotArea dataOnly="0" labelOnly="1" outline="0" fieldPosition="0">
        <references count="2">
          <reference field="4" count="1" selected="0">
            <x v="4"/>
          </reference>
          <reference field="5" count="1">
            <x v="0"/>
          </reference>
        </references>
      </pivotArea>
    </format>
    <format dxfId="1063">
      <pivotArea dataOnly="0" labelOnly="1" outline="0" fieldPosition="0">
        <references count="2">
          <reference field="4" count="1" selected="0">
            <x v="5"/>
          </reference>
          <reference field="5" count="1">
            <x v="19"/>
          </reference>
        </references>
      </pivotArea>
    </format>
    <format dxfId="1062">
      <pivotArea dataOnly="0" labelOnly="1" outline="0" fieldPosition="0">
        <references count="2">
          <reference field="4" count="1" selected="0">
            <x v="6"/>
          </reference>
          <reference field="5" count="1">
            <x v="33"/>
          </reference>
        </references>
      </pivotArea>
    </format>
    <format dxfId="1061">
      <pivotArea dataOnly="0" labelOnly="1" outline="0" fieldPosition="0">
        <references count="2">
          <reference field="4" count="1" selected="0">
            <x v="7"/>
          </reference>
          <reference field="5" count="1">
            <x v="46"/>
          </reference>
        </references>
      </pivotArea>
    </format>
    <format dxfId="1060">
      <pivotArea dataOnly="0" labelOnly="1" outline="0" fieldPosition="0">
        <references count="2">
          <reference field="4" count="1" selected="0">
            <x v="8"/>
          </reference>
          <reference field="5" count="1">
            <x v="16"/>
          </reference>
        </references>
      </pivotArea>
    </format>
    <format dxfId="1059">
      <pivotArea dataOnly="0" labelOnly="1" outline="0" fieldPosition="0">
        <references count="2">
          <reference field="4" count="1" selected="0">
            <x v="9"/>
          </reference>
          <reference field="5" count="1">
            <x v="7"/>
          </reference>
        </references>
      </pivotArea>
    </format>
    <format dxfId="1058">
      <pivotArea dataOnly="0" labelOnly="1" outline="0" fieldPosition="0">
        <references count="2">
          <reference field="4" count="1" selected="0">
            <x v="10"/>
          </reference>
          <reference field="5" count="1">
            <x v="1"/>
          </reference>
        </references>
      </pivotArea>
    </format>
    <format dxfId="1057">
      <pivotArea dataOnly="0" labelOnly="1" outline="0" fieldPosition="0">
        <references count="2">
          <reference field="4" count="1" selected="0">
            <x v="11"/>
          </reference>
          <reference field="5" count="1">
            <x v="60"/>
          </reference>
        </references>
      </pivotArea>
    </format>
    <format dxfId="1056">
      <pivotArea dataOnly="0" labelOnly="1" outline="0" fieldPosition="0">
        <references count="2">
          <reference field="4" count="1" selected="0">
            <x v="12"/>
          </reference>
          <reference field="5" count="1">
            <x v="2"/>
          </reference>
        </references>
      </pivotArea>
    </format>
    <format dxfId="1055">
      <pivotArea dataOnly="0" labelOnly="1" outline="0" fieldPosition="0">
        <references count="2">
          <reference field="4" count="1" selected="0">
            <x v="13"/>
          </reference>
          <reference field="5" count="1">
            <x v="41"/>
          </reference>
        </references>
      </pivotArea>
    </format>
    <format dxfId="1054">
      <pivotArea dataOnly="0" labelOnly="1" outline="0" fieldPosition="0">
        <references count="2">
          <reference field="4" count="1" selected="0">
            <x v="14"/>
          </reference>
          <reference field="5" count="1">
            <x v="23"/>
          </reference>
        </references>
      </pivotArea>
    </format>
    <format dxfId="1053">
      <pivotArea dataOnly="0" labelOnly="1" outline="0" fieldPosition="0">
        <references count="2">
          <reference field="4" count="1" selected="0">
            <x v="15"/>
          </reference>
          <reference field="5" count="1">
            <x v="20"/>
          </reference>
        </references>
      </pivotArea>
    </format>
    <format dxfId="1052">
      <pivotArea dataOnly="0" labelOnly="1" outline="0" fieldPosition="0">
        <references count="2">
          <reference field="4" count="1" selected="0">
            <x v="16"/>
          </reference>
          <reference field="5" count="1">
            <x v="27"/>
          </reference>
        </references>
      </pivotArea>
    </format>
    <format dxfId="1051">
      <pivotArea dataOnly="0" labelOnly="1" outline="0" fieldPosition="0">
        <references count="2">
          <reference field="4" count="1" selected="0">
            <x v="17"/>
          </reference>
          <reference field="5" count="1">
            <x v="3"/>
          </reference>
        </references>
      </pivotArea>
    </format>
    <format dxfId="1050">
      <pivotArea dataOnly="0" labelOnly="1" outline="0" fieldPosition="0">
        <references count="2">
          <reference field="4" count="1" selected="0">
            <x v="18"/>
          </reference>
          <reference field="5" count="1">
            <x v="42"/>
          </reference>
        </references>
      </pivotArea>
    </format>
    <format dxfId="1049">
      <pivotArea dataOnly="0" labelOnly="1" outline="0" fieldPosition="0">
        <references count="2">
          <reference field="4" count="1" selected="0">
            <x v="19"/>
          </reference>
          <reference field="5" count="1">
            <x v="45"/>
          </reference>
        </references>
      </pivotArea>
    </format>
    <format dxfId="1048">
      <pivotArea dataOnly="0" labelOnly="1" outline="0" fieldPosition="0">
        <references count="2">
          <reference field="4" count="1" selected="0">
            <x v="20"/>
          </reference>
          <reference field="5" count="1">
            <x v="52"/>
          </reference>
        </references>
      </pivotArea>
    </format>
    <format dxfId="1047">
      <pivotArea dataOnly="0" labelOnly="1" outline="0" fieldPosition="0">
        <references count="2">
          <reference field="4" count="1" selected="0">
            <x v="21"/>
          </reference>
          <reference field="5" count="1">
            <x v="24"/>
          </reference>
        </references>
      </pivotArea>
    </format>
    <format dxfId="1046">
      <pivotArea dataOnly="0" labelOnly="1" outline="0" fieldPosition="0">
        <references count="2">
          <reference field="4" count="1" selected="0">
            <x v="22"/>
          </reference>
          <reference field="5" count="1">
            <x v="31"/>
          </reference>
        </references>
      </pivotArea>
    </format>
    <format dxfId="1045">
      <pivotArea dataOnly="0" labelOnly="1" outline="0" fieldPosition="0">
        <references count="2">
          <reference field="4" count="1" selected="0">
            <x v="23"/>
          </reference>
          <reference field="5" count="1">
            <x v="28"/>
          </reference>
        </references>
      </pivotArea>
    </format>
    <format dxfId="1044">
      <pivotArea dataOnly="0" labelOnly="1" outline="0" fieldPosition="0">
        <references count="2">
          <reference field="4" count="1" selected="0">
            <x v="24"/>
          </reference>
          <reference field="5" count="1">
            <x v="9"/>
          </reference>
        </references>
      </pivotArea>
    </format>
    <format dxfId="1043">
      <pivotArea dataOnly="0" labelOnly="1" outline="0" fieldPosition="0">
        <references count="2">
          <reference field="4" count="1" selected="0">
            <x v="25"/>
          </reference>
          <reference field="5" count="1">
            <x v="56"/>
          </reference>
        </references>
      </pivotArea>
    </format>
    <format dxfId="1042">
      <pivotArea dataOnly="0" labelOnly="1" outline="0" fieldPosition="0">
        <references count="2">
          <reference field="4" count="1" selected="0">
            <x v="26"/>
          </reference>
          <reference field="5" count="1">
            <x v="63"/>
          </reference>
        </references>
      </pivotArea>
    </format>
    <format dxfId="1041">
      <pivotArea dataOnly="0" labelOnly="1" outline="0" fieldPosition="0">
        <references count="2">
          <reference field="4" count="1" selected="0">
            <x v="27"/>
          </reference>
          <reference field="5" count="1">
            <x v="26"/>
          </reference>
        </references>
      </pivotArea>
    </format>
    <format dxfId="1040">
      <pivotArea dataOnly="0" labelOnly="1" outline="0" fieldPosition="0">
        <references count="2">
          <reference field="4" count="1" selected="0">
            <x v="28"/>
          </reference>
          <reference field="5" count="1">
            <x v="44"/>
          </reference>
        </references>
      </pivotArea>
    </format>
    <format dxfId="1039">
      <pivotArea dataOnly="0" labelOnly="1" outline="0" fieldPosition="0">
        <references count="2">
          <reference field="4" count="1" selected="0">
            <x v="29"/>
          </reference>
          <reference field="5" count="1">
            <x v="62"/>
          </reference>
        </references>
      </pivotArea>
    </format>
    <format dxfId="1038">
      <pivotArea dataOnly="0" labelOnly="1" outline="0" fieldPosition="0">
        <references count="2">
          <reference field="4" count="1" selected="0">
            <x v="30"/>
          </reference>
          <reference field="5" count="1">
            <x v="55"/>
          </reference>
        </references>
      </pivotArea>
    </format>
    <format dxfId="1037">
      <pivotArea dataOnly="0" labelOnly="1" outline="0" fieldPosition="0">
        <references count="2">
          <reference field="4" count="1" selected="0">
            <x v="31"/>
          </reference>
          <reference field="5" count="1">
            <x v="64"/>
          </reference>
        </references>
      </pivotArea>
    </format>
    <format dxfId="1036">
      <pivotArea dataOnly="0" labelOnly="1" outline="0" fieldPosition="0">
        <references count="2">
          <reference field="4" count="1" selected="0">
            <x v="32"/>
          </reference>
          <reference field="5" count="1">
            <x v="61"/>
          </reference>
        </references>
      </pivotArea>
    </format>
    <format dxfId="1035">
      <pivotArea dataOnly="0" labelOnly="1" outline="0" fieldPosition="0">
        <references count="2">
          <reference field="4" count="1" selected="0">
            <x v="33"/>
          </reference>
          <reference field="5" count="1">
            <x v="36"/>
          </reference>
        </references>
      </pivotArea>
    </format>
    <format dxfId="1034">
      <pivotArea dataOnly="0" labelOnly="1" outline="0" fieldPosition="0">
        <references count="2">
          <reference field="4" count="1" selected="0">
            <x v="34"/>
          </reference>
          <reference field="5" count="1">
            <x v="65"/>
          </reference>
        </references>
      </pivotArea>
    </format>
    <format dxfId="1033">
      <pivotArea dataOnly="0" labelOnly="1" outline="0" fieldPosition="0">
        <references count="2">
          <reference field="4" count="1" selected="0">
            <x v="35"/>
          </reference>
          <reference field="5" count="1">
            <x v="4"/>
          </reference>
        </references>
      </pivotArea>
    </format>
    <format dxfId="1032">
      <pivotArea dataOnly="0" labelOnly="1" outline="0" fieldPosition="0">
        <references count="2">
          <reference field="4" count="1" selected="0">
            <x v="36"/>
          </reference>
          <reference field="5" count="1">
            <x v="47"/>
          </reference>
        </references>
      </pivotArea>
    </format>
    <format dxfId="1031">
      <pivotArea dataOnly="0" labelOnly="1" outline="0" fieldPosition="0">
        <references count="2">
          <reference field="4" count="1" selected="0">
            <x v="37"/>
          </reference>
          <reference field="5" count="1">
            <x v="50"/>
          </reference>
        </references>
      </pivotArea>
    </format>
    <format dxfId="1030">
      <pivotArea dataOnly="0" labelOnly="1" outline="0" fieldPosition="0">
        <references count="2">
          <reference field="4" count="1" selected="0">
            <x v="38"/>
          </reference>
          <reference field="5" count="1">
            <x v="51"/>
          </reference>
        </references>
      </pivotArea>
    </format>
    <format dxfId="1029">
      <pivotArea dataOnly="0" labelOnly="1" outline="0" fieldPosition="0">
        <references count="2">
          <reference field="4" count="1" selected="0">
            <x v="39"/>
          </reference>
          <reference field="5" count="1">
            <x v="66"/>
          </reference>
        </references>
      </pivotArea>
    </format>
    <format dxfId="1028">
      <pivotArea dataOnly="0" labelOnly="1" outline="0" fieldPosition="0">
        <references count="2">
          <reference field="4" count="1" selected="0">
            <x v="40"/>
          </reference>
          <reference field="5" count="1">
            <x v="35"/>
          </reference>
        </references>
      </pivotArea>
    </format>
    <format dxfId="1027">
      <pivotArea dataOnly="0" labelOnly="1" outline="0" fieldPosition="0">
        <references count="2">
          <reference field="4" count="1" selected="0">
            <x v="41"/>
          </reference>
          <reference field="5" count="1">
            <x v="37"/>
          </reference>
        </references>
      </pivotArea>
    </format>
    <format dxfId="1026">
      <pivotArea dataOnly="0" labelOnly="1" outline="0" fieldPosition="0">
        <references count="2">
          <reference field="4" count="1" selected="0">
            <x v="42"/>
          </reference>
          <reference field="5" count="1">
            <x v="40"/>
          </reference>
        </references>
      </pivotArea>
    </format>
    <format dxfId="1025">
      <pivotArea dataOnly="0" labelOnly="1" outline="0" fieldPosition="0">
        <references count="2">
          <reference field="4" count="1" selected="0">
            <x v="43"/>
          </reference>
          <reference field="5" count="1">
            <x v="49"/>
          </reference>
        </references>
      </pivotArea>
    </format>
    <format dxfId="1024">
      <pivotArea dataOnly="0" labelOnly="1" outline="0" fieldPosition="0">
        <references count="2">
          <reference field="4" count="1" selected="0">
            <x v="44"/>
          </reference>
          <reference field="5" count="1">
            <x v="39"/>
          </reference>
        </references>
      </pivotArea>
    </format>
    <format dxfId="1023">
      <pivotArea dataOnly="0" labelOnly="1" outline="0" fieldPosition="0">
        <references count="2">
          <reference field="4" count="1" selected="0">
            <x v="45"/>
          </reference>
          <reference field="5" count="1">
            <x v="21"/>
          </reference>
        </references>
      </pivotArea>
    </format>
    <format dxfId="1022">
      <pivotArea dataOnly="0" labelOnly="1" outline="0" fieldPosition="0">
        <references count="2">
          <reference field="4" count="1" selected="0">
            <x v="46"/>
          </reference>
          <reference field="5" count="1">
            <x v="67"/>
          </reference>
        </references>
      </pivotArea>
    </format>
    <format dxfId="1021">
      <pivotArea dataOnly="0" labelOnly="1" outline="0" fieldPosition="0">
        <references count="2">
          <reference field="4" count="1" selected="0">
            <x v="47"/>
          </reference>
          <reference field="5" count="1">
            <x v="6"/>
          </reference>
        </references>
      </pivotArea>
    </format>
    <format dxfId="1020">
      <pivotArea dataOnly="0" labelOnly="1" outline="0" fieldPosition="0">
        <references count="2">
          <reference field="4" count="1" selected="0">
            <x v="48"/>
          </reference>
          <reference field="5" count="1">
            <x v="12"/>
          </reference>
        </references>
      </pivotArea>
    </format>
    <format dxfId="1019">
      <pivotArea dataOnly="0" labelOnly="1" outline="0" fieldPosition="0">
        <references count="2">
          <reference field="4" count="1" selected="0">
            <x v="49"/>
          </reference>
          <reference field="5" count="1">
            <x v="29"/>
          </reference>
        </references>
      </pivotArea>
    </format>
    <format dxfId="1018">
      <pivotArea dataOnly="0" labelOnly="1" outline="0" fieldPosition="0">
        <references count="2">
          <reference field="4" count="1" selected="0">
            <x v="50"/>
          </reference>
          <reference field="5" count="1">
            <x v="5"/>
          </reference>
        </references>
      </pivotArea>
    </format>
    <format dxfId="1017">
      <pivotArea dataOnly="0" labelOnly="1" outline="0" fieldPosition="0">
        <references count="2">
          <reference field="4" count="1" selected="0">
            <x v="51"/>
          </reference>
          <reference field="5" count="1">
            <x v="8"/>
          </reference>
        </references>
      </pivotArea>
    </format>
    <format dxfId="1016">
      <pivotArea dataOnly="0" labelOnly="1" outline="0" fieldPosition="0">
        <references count="2">
          <reference field="4" count="1" selected="0">
            <x v="52"/>
          </reference>
          <reference field="5" count="1">
            <x v="11"/>
          </reference>
        </references>
      </pivotArea>
    </format>
    <format dxfId="1015">
      <pivotArea dataOnly="0" labelOnly="1" outline="0" fieldPosition="0">
        <references count="2">
          <reference field="4" count="1" selected="0">
            <x v="53"/>
          </reference>
          <reference field="5" count="1">
            <x v="43"/>
          </reference>
        </references>
      </pivotArea>
    </format>
    <format dxfId="1014">
      <pivotArea dataOnly="0" labelOnly="1" outline="0" fieldPosition="0">
        <references count="2">
          <reference field="4" count="1" selected="0">
            <x v="54"/>
          </reference>
          <reference field="5" count="1">
            <x v="53"/>
          </reference>
        </references>
      </pivotArea>
    </format>
    <format dxfId="1013">
      <pivotArea dataOnly="0" labelOnly="1" outline="0" fieldPosition="0">
        <references count="2">
          <reference field="4" count="1" selected="0">
            <x v="55"/>
          </reference>
          <reference field="5" count="1">
            <x v="59"/>
          </reference>
        </references>
      </pivotArea>
    </format>
    <format dxfId="1012">
      <pivotArea dataOnly="0" labelOnly="1" outline="0" fieldPosition="0">
        <references count="2">
          <reference field="4" count="1" selected="0">
            <x v="56"/>
          </reference>
          <reference field="5" count="1">
            <x v="38"/>
          </reference>
        </references>
      </pivotArea>
    </format>
    <format dxfId="1011">
      <pivotArea dataOnly="0" labelOnly="1" outline="0" fieldPosition="0">
        <references count="2">
          <reference field="4" count="1" selected="0">
            <x v="57"/>
          </reference>
          <reference field="5" count="1">
            <x v="14"/>
          </reference>
        </references>
      </pivotArea>
    </format>
    <format dxfId="1010">
      <pivotArea dataOnly="0" labelOnly="1" outline="0" fieldPosition="0">
        <references count="2">
          <reference field="4" count="1" selected="0">
            <x v="58"/>
          </reference>
          <reference field="5" count="1">
            <x v="57"/>
          </reference>
        </references>
      </pivotArea>
    </format>
    <format dxfId="1009">
      <pivotArea dataOnly="0" labelOnly="1" outline="0" fieldPosition="0">
        <references count="2">
          <reference field="4" count="1" selected="0">
            <x v="59"/>
          </reference>
          <reference field="5" count="1">
            <x v="15"/>
          </reference>
        </references>
      </pivotArea>
    </format>
    <format dxfId="1008">
      <pivotArea dataOnly="0" labelOnly="1" outline="0" fieldPosition="0">
        <references count="2">
          <reference field="4" count="1" selected="0">
            <x v="60"/>
          </reference>
          <reference field="5" count="1">
            <x v="22"/>
          </reference>
        </references>
      </pivotArea>
    </format>
    <format dxfId="1007">
      <pivotArea dataOnly="0" labelOnly="1" outline="0" fieldPosition="0">
        <references count="2">
          <reference field="4" count="1" selected="0">
            <x v="61"/>
          </reference>
          <reference field="5" count="1">
            <x v="30"/>
          </reference>
        </references>
      </pivotArea>
    </format>
    <format dxfId="1006">
      <pivotArea dataOnly="0" labelOnly="1" outline="0" fieldPosition="0">
        <references count="2">
          <reference field="4" count="1" selected="0">
            <x v="62"/>
          </reference>
          <reference field="5" count="1">
            <x v="34"/>
          </reference>
        </references>
      </pivotArea>
    </format>
    <format dxfId="1005">
      <pivotArea dataOnly="0" labelOnly="1" outline="0" fieldPosition="0">
        <references count="2">
          <reference field="4" count="1" selected="0">
            <x v="63"/>
          </reference>
          <reference field="5" count="1">
            <x v="18"/>
          </reference>
        </references>
      </pivotArea>
    </format>
    <format dxfId="1004">
      <pivotArea dataOnly="0" labelOnly="1" outline="0" fieldPosition="0">
        <references count="2">
          <reference field="4" count="1" selected="0">
            <x v="64"/>
          </reference>
          <reference field="5" count="1">
            <x v="17"/>
          </reference>
        </references>
      </pivotArea>
    </format>
    <format dxfId="1003">
      <pivotArea dataOnly="0" labelOnly="1" outline="0" fieldPosition="0">
        <references count="2">
          <reference field="4" count="1" selected="0">
            <x v="65"/>
          </reference>
          <reference field="5" count="1">
            <x v="48"/>
          </reference>
        </references>
      </pivotArea>
    </format>
    <format dxfId="1002">
      <pivotArea dataOnly="0" labelOnly="1" outline="0" fieldPosition="0">
        <references count="2">
          <reference field="4" count="1" selected="0">
            <x v="66"/>
          </reference>
          <reference field="5" count="1">
            <x v="10"/>
          </reference>
        </references>
      </pivotArea>
    </format>
    <format dxfId="1001">
      <pivotArea dataOnly="0" labelOnly="1" outline="0" fieldPosition="0">
        <references count="2">
          <reference field="4" count="1" selected="0">
            <x v="67"/>
          </reference>
          <reference field="5" count="1">
            <x v="32"/>
          </reference>
        </references>
      </pivotArea>
    </format>
    <format dxfId="1000">
      <pivotArea dataOnly="0" labelOnly="1" outline="0" fieldPosition="0">
        <references count="2">
          <reference field="4" count="1" selected="0">
            <x v="68"/>
          </reference>
          <reference field="5" count="1">
            <x v="76"/>
          </reference>
        </references>
      </pivotArea>
    </format>
    <format dxfId="999">
      <pivotArea dataOnly="0" labelOnly="1" outline="0" fieldPosition="0">
        <references count="2">
          <reference field="4" count="1" selected="0">
            <x v="0"/>
          </reference>
          <reference field="5" count="1">
            <x v="58"/>
          </reference>
        </references>
      </pivotArea>
    </format>
    <format dxfId="998">
      <pivotArea dataOnly="0" labelOnly="1" outline="0" fieldPosition="0">
        <references count="2">
          <reference field="4" count="1" selected="0">
            <x v="1"/>
          </reference>
          <reference field="5" count="1">
            <x v="13"/>
          </reference>
        </references>
      </pivotArea>
    </format>
    <format dxfId="997">
      <pivotArea dataOnly="0" labelOnly="1" outline="0" fieldPosition="0">
        <references count="2">
          <reference field="4" count="1" selected="0">
            <x v="2"/>
          </reference>
          <reference field="5" count="1">
            <x v="54"/>
          </reference>
        </references>
      </pivotArea>
    </format>
    <format dxfId="996">
      <pivotArea dataOnly="0" labelOnly="1" outline="0" fieldPosition="0">
        <references count="2">
          <reference field="4" count="1" selected="0">
            <x v="3"/>
          </reference>
          <reference field="5" count="1">
            <x v="25"/>
          </reference>
        </references>
      </pivotArea>
    </format>
    <format dxfId="995">
      <pivotArea dataOnly="0" labelOnly="1" outline="0" fieldPosition="0">
        <references count="2">
          <reference field="4" count="1" selected="0">
            <x v="4"/>
          </reference>
          <reference field="5" count="1">
            <x v="0"/>
          </reference>
        </references>
      </pivotArea>
    </format>
    <format dxfId="994">
      <pivotArea dataOnly="0" labelOnly="1" outline="0" fieldPosition="0">
        <references count="2">
          <reference field="4" count="1" selected="0">
            <x v="5"/>
          </reference>
          <reference field="5" count="1">
            <x v="19"/>
          </reference>
        </references>
      </pivotArea>
    </format>
    <format dxfId="993">
      <pivotArea dataOnly="0" labelOnly="1" outline="0" fieldPosition="0">
        <references count="2">
          <reference field="4" count="1" selected="0">
            <x v="6"/>
          </reference>
          <reference field="5" count="1">
            <x v="33"/>
          </reference>
        </references>
      </pivotArea>
    </format>
    <format dxfId="992">
      <pivotArea dataOnly="0" labelOnly="1" outline="0" fieldPosition="0">
        <references count="2">
          <reference field="4" count="1" selected="0">
            <x v="7"/>
          </reference>
          <reference field="5" count="1">
            <x v="46"/>
          </reference>
        </references>
      </pivotArea>
    </format>
    <format dxfId="991">
      <pivotArea dataOnly="0" labelOnly="1" outline="0" fieldPosition="0">
        <references count="2">
          <reference field="4" count="1" selected="0">
            <x v="8"/>
          </reference>
          <reference field="5" count="1">
            <x v="16"/>
          </reference>
        </references>
      </pivotArea>
    </format>
    <format dxfId="990">
      <pivotArea dataOnly="0" labelOnly="1" outline="0" fieldPosition="0">
        <references count="2">
          <reference field="4" count="1" selected="0">
            <x v="9"/>
          </reference>
          <reference field="5" count="1">
            <x v="7"/>
          </reference>
        </references>
      </pivotArea>
    </format>
    <format dxfId="989">
      <pivotArea dataOnly="0" labelOnly="1" outline="0" fieldPosition="0">
        <references count="2">
          <reference field="4" count="1" selected="0">
            <x v="10"/>
          </reference>
          <reference field="5" count="1">
            <x v="1"/>
          </reference>
        </references>
      </pivotArea>
    </format>
    <format dxfId="988">
      <pivotArea dataOnly="0" labelOnly="1" outline="0" fieldPosition="0">
        <references count="2">
          <reference field="4" count="1" selected="0">
            <x v="11"/>
          </reference>
          <reference field="5" count="1">
            <x v="60"/>
          </reference>
        </references>
      </pivotArea>
    </format>
    <format dxfId="987">
      <pivotArea dataOnly="0" labelOnly="1" outline="0" fieldPosition="0">
        <references count="2">
          <reference field="4" count="1" selected="0">
            <x v="12"/>
          </reference>
          <reference field="5" count="1">
            <x v="2"/>
          </reference>
        </references>
      </pivotArea>
    </format>
    <format dxfId="986">
      <pivotArea dataOnly="0" labelOnly="1" outline="0" fieldPosition="0">
        <references count="2">
          <reference field="4" count="1" selected="0">
            <x v="13"/>
          </reference>
          <reference field="5" count="1">
            <x v="41"/>
          </reference>
        </references>
      </pivotArea>
    </format>
    <format dxfId="985">
      <pivotArea dataOnly="0" labelOnly="1" outline="0" fieldPosition="0">
        <references count="2">
          <reference field="4" count="1" selected="0">
            <x v="14"/>
          </reference>
          <reference field="5" count="1">
            <x v="23"/>
          </reference>
        </references>
      </pivotArea>
    </format>
    <format dxfId="984">
      <pivotArea dataOnly="0" labelOnly="1" outline="0" fieldPosition="0">
        <references count="2">
          <reference field="4" count="1" selected="0">
            <x v="15"/>
          </reference>
          <reference field="5" count="1">
            <x v="20"/>
          </reference>
        </references>
      </pivotArea>
    </format>
    <format dxfId="983">
      <pivotArea dataOnly="0" labelOnly="1" outline="0" fieldPosition="0">
        <references count="2">
          <reference field="4" count="1" selected="0">
            <x v="16"/>
          </reference>
          <reference field="5" count="1">
            <x v="27"/>
          </reference>
        </references>
      </pivotArea>
    </format>
    <format dxfId="982">
      <pivotArea dataOnly="0" labelOnly="1" outline="0" fieldPosition="0">
        <references count="2">
          <reference field="4" count="1" selected="0">
            <x v="17"/>
          </reference>
          <reference field="5" count="1">
            <x v="3"/>
          </reference>
        </references>
      </pivotArea>
    </format>
    <format dxfId="981">
      <pivotArea dataOnly="0" labelOnly="1" outline="0" fieldPosition="0">
        <references count="2">
          <reference field="4" count="1" selected="0">
            <x v="18"/>
          </reference>
          <reference field="5" count="1">
            <x v="42"/>
          </reference>
        </references>
      </pivotArea>
    </format>
    <format dxfId="980">
      <pivotArea dataOnly="0" labelOnly="1" outline="0" fieldPosition="0">
        <references count="2">
          <reference field="4" count="1" selected="0">
            <x v="19"/>
          </reference>
          <reference field="5" count="1">
            <x v="45"/>
          </reference>
        </references>
      </pivotArea>
    </format>
    <format dxfId="979">
      <pivotArea dataOnly="0" labelOnly="1" outline="0" fieldPosition="0">
        <references count="2">
          <reference field="4" count="1" selected="0">
            <x v="20"/>
          </reference>
          <reference field="5" count="1">
            <x v="52"/>
          </reference>
        </references>
      </pivotArea>
    </format>
    <format dxfId="978">
      <pivotArea dataOnly="0" labelOnly="1" outline="0" fieldPosition="0">
        <references count="2">
          <reference field="4" count="1" selected="0">
            <x v="21"/>
          </reference>
          <reference field="5" count="1">
            <x v="24"/>
          </reference>
        </references>
      </pivotArea>
    </format>
    <format dxfId="977">
      <pivotArea dataOnly="0" labelOnly="1" outline="0" fieldPosition="0">
        <references count="2">
          <reference field="4" count="1" selected="0">
            <x v="22"/>
          </reference>
          <reference field="5" count="1">
            <x v="31"/>
          </reference>
        </references>
      </pivotArea>
    </format>
    <format dxfId="976">
      <pivotArea dataOnly="0" labelOnly="1" outline="0" fieldPosition="0">
        <references count="2">
          <reference field="4" count="1" selected="0">
            <x v="23"/>
          </reference>
          <reference field="5" count="1">
            <x v="28"/>
          </reference>
        </references>
      </pivotArea>
    </format>
    <format dxfId="975">
      <pivotArea dataOnly="0" labelOnly="1" outline="0" fieldPosition="0">
        <references count="2">
          <reference field="4" count="1" selected="0">
            <x v="24"/>
          </reference>
          <reference field="5" count="1">
            <x v="9"/>
          </reference>
        </references>
      </pivotArea>
    </format>
    <format dxfId="974">
      <pivotArea dataOnly="0" labelOnly="1" outline="0" fieldPosition="0">
        <references count="2">
          <reference field="4" count="1" selected="0">
            <x v="25"/>
          </reference>
          <reference field="5" count="1">
            <x v="56"/>
          </reference>
        </references>
      </pivotArea>
    </format>
    <format dxfId="973">
      <pivotArea dataOnly="0" labelOnly="1" outline="0" fieldPosition="0">
        <references count="2">
          <reference field="4" count="1" selected="0">
            <x v="26"/>
          </reference>
          <reference field="5" count="1">
            <x v="63"/>
          </reference>
        </references>
      </pivotArea>
    </format>
    <format dxfId="972">
      <pivotArea dataOnly="0" labelOnly="1" outline="0" fieldPosition="0">
        <references count="2">
          <reference field="4" count="1" selected="0">
            <x v="27"/>
          </reference>
          <reference field="5" count="1">
            <x v="26"/>
          </reference>
        </references>
      </pivotArea>
    </format>
    <format dxfId="971">
      <pivotArea dataOnly="0" labelOnly="1" outline="0" fieldPosition="0">
        <references count="2">
          <reference field="4" count="1" selected="0">
            <x v="28"/>
          </reference>
          <reference field="5" count="1">
            <x v="44"/>
          </reference>
        </references>
      </pivotArea>
    </format>
    <format dxfId="970">
      <pivotArea dataOnly="0" labelOnly="1" outline="0" fieldPosition="0">
        <references count="2">
          <reference field="4" count="1" selected="0">
            <x v="29"/>
          </reference>
          <reference field="5" count="1">
            <x v="62"/>
          </reference>
        </references>
      </pivotArea>
    </format>
    <format dxfId="969">
      <pivotArea dataOnly="0" labelOnly="1" outline="0" fieldPosition="0">
        <references count="2">
          <reference field="4" count="1" selected="0">
            <x v="30"/>
          </reference>
          <reference field="5" count="1">
            <x v="55"/>
          </reference>
        </references>
      </pivotArea>
    </format>
    <format dxfId="968">
      <pivotArea dataOnly="0" labelOnly="1" outline="0" fieldPosition="0">
        <references count="2">
          <reference field="4" count="1" selected="0">
            <x v="31"/>
          </reference>
          <reference field="5" count="1">
            <x v="64"/>
          </reference>
        </references>
      </pivotArea>
    </format>
    <format dxfId="967">
      <pivotArea dataOnly="0" labelOnly="1" outline="0" fieldPosition="0">
        <references count="2">
          <reference field="4" count="1" selected="0">
            <x v="32"/>
          </reference>
          <reference field="5" count="1">
            <x v="61"/>
          </reference>
        </references>
      </pivotArea>
    </format>
    <format dxfId="966">
      <pivotArea dataOnly="0" labelOnly="1" outline="0" fieldPosition="0">
        <references count="2">
          <reference field="4" count="1" selected="0">
            <x v="33"/>
          </reference>
          <reference field="5" count="1">
            <x v="36"/>
          </reference>
        </references>
      </pivotArea>
    </format>
    <format dxfId="965">
      <pivotArea dataOnly="0" labelOnly="1" outline="0" fieldPosition="0">
        <references count="2">
          <reference field="4" count="1" selected="0">
            <x v="34"/>
          </reference>
          <reference field="5" count="1">
            <x v="65"/>
          </reference>
        </references>
      </pivotArea>
    </format>
    <format dxfId="964">
      <pivotArea dataOnly="0" labelOnly="1" outline="0" fieldPosition="0">
        <references count="2">
          <reference field="4" count="1" selected="0">
            <x v="35"/>
          </reference>
          <reference field="5" count="1">
            <x v="4"/>
          </reference>
        </references>
      </pivotArea>
    </format>
    <format dxfId="963">
      <pivotArea dataOnly="0" labelOnly="1" outline="0" fieldPosition="0">
        <references count="2">
          <reference field="4" count="1" selected="0">
            <x v="36"/>
          </reference>
          <reference field="5" count="1">
            <x v="47"/>
          </reference>
        </references>
      </pivotArea>
    </format>
    <format dxfId="962">
      <pivotArea dataOnly="0" labelOnly="1" outline="0" fieldPosition="0">
        <references count="2">
          <reference field="4" count="1" selected="0">
            <x v="37"/>
          </reference>
          <reference field="5" count="1">
            <x v="50"/>
          </reference>
        </references>
      </pivotArea>
    </format>
    <format dxfId="961">
      <pivotArea dataOnly="0" labelOnly="1" outline="0" fieldPosition="0">
        <references count="2">
          <reference field="4" count="1" selected="0">
            <x v="38"/>
          </reference>
          <reference field="5" count="1">
            <x v="51"/>
          </reference>
        </references>
      </pivotArea>
    </format>
    <format dxfId="960">
      <pivotArea dataOnly="0" labelOnly="1" outline="0" fieldPosition="0">
        <references count="2">
          <reference field="4" count="1" selected="0">
            <x v="39"/>
          </reference>
          <reference field="5" count="1">
            <x v="66"/>
          </reference>
        </references>
      </pivotArea>
    </format>
    <format dxfId="959">
      <pivotArea dataOnly="0" labelOnly="1" outline="0" fieldPosition="0">
        <references count="2">
          <reference field="4" count="1" selected="0">
            <x v="40"/>
          </reference>
          <reference field="5" count="1">
            <x v="35"/>
          </reference>
        </references>
      </pivotArea>
    </format>
    <format dxfId="958">
      <pivotArea dataOnly="0" labelOnly="1" outline="0" fieldPosition="0">
        <references count="2">
          <reference field="4" count="1" selected="0">
            <x v="41"/>
          </reference>
          <reference field="5" count="1">
            <x v="37"/>
          </reference>
        </references>
      </pivotArea>
    </format>
    <format dxfId="957">
      <pivotArea dataOnly="0" labelOnly="1" outline="0" fieldPosition="0">
        <references count="2">
          <reference field="4" count="1" selected="0">
            <x v="42"/>
          </reference>
          <reference field="5" count="1">
            <x v="40"/>
          </reference>
        </references>
      </pivotArea>
    </format>
    <format dxfId="956">
      <pivotArea dataOnly="0" labelOnly="1" outline="0" fieldPosition="0">
        <references count="2">
          <reference field="4" count="1" selected="0">
            <x v="43"/>
          </reference>
          <reference field="5" count="1">
            <x v="49"/>
          </reference>
        </references>
      </pivotArea>
    </format>
    <format dxfId="955">
      <pivotArea dataOnly="0" labelOnly="1" outline="0" fieldPosition="0">
        <references count="2">
          <reference field="4" count="1" selected="0">
            <x v="44"/>
          </reference>
          <reference field="5" count="1">
            <x v="39"/>
          </reference>
        </references>
      </pivotArea>
    </format>
    <format dxfId="954">
      <pivotArea dataOnly="0" labelOnly="1" outline="0" fieldPosition="0">
        <references count="2">
          <reference field="4" count="1" selected="0">
            <x v="45"/>
          </reference>
          <reference field="5" count="1">
            <x v="21"/>
          </reference>
        </references>
      </pivotArea>
    </format>
    <format dxfId="953">
      <pivotArea dataOnly="0" labelOnly="1" outline="0" fieldPosition="0">
        <references count="2">
          <reference field="4" count="1" selected="0">
            <x v="46"/>
          </reference>
          <reference field="5" count="1">
            <x v="67"/>
          </reference>
        </references>
      </pivotArea>
    </format>
    <format dxfId="952">
      <pivotArea dataOnly="0" labelOnly="1" outline="0" fieldPosition="0">
        <references count="2">
          <reference field="4" count="1" selected="0">
            <x v="47"/>
          </reference>
          <reference field="5" count="1">
            <x v="6"/>
          </reference>
        </references>
      </pivotArea>
    </format>
    <format dxfId="951">
      <pivotArea dataOnly="0" labelOnly="1" outline="0" fieldPosition="0">
        <references count="2">
          <reference field="4" count="1" selected="0">
            <x v="48"/>
          </reference>
          <reference field="5" count="1">
            <x v="12"/>
          </reference>
        </references>
      </pivotArea>
    </format>
    <format dxfId="950">
      <pivotArea dataOnly="0" labelOnly="1" outline="0" fieldPosition="0">
        <references count="2">
          <reference field="4" count="1" selected="0">
            <x v="49"/>
          </reference>
          <reference field="5" count="1">
            <x v="29"/>
          </reference>
        </references>
      </pivotArea>
    </format>
    <format dxfId="949">
      <pivotArea dataOnly="0" labelOnly="1" outline="0" fieldPosition="0">
        <references count="2">
          <reference field="4" count="1" selected="0">
            <x v="50"/>
          </reference>
          <reference field="5" count="1">
            <x v="5"/>
          </reference>
        </references>
      </pivotArea>
    </format>
    <format dxfId="948">
      <pivotArea dataOnly="0" labelOnly="1" outline="0" fieldPosition="0">
        <references count="2">
          <reference field="4" count="1" selected="0">
            <x v="51"/>
          </reference>
          <reference field="5" count="1">
            <x v="8"/>
          </reference>
        </references>
      </pivotArea>
    </format>
    <format dxfId="947">
      <pivotArea dataOnly="0" labelOnly="1" outline="0" fieldPosition="0">
        <references count="2">
          <reference field="4" count="1" selected="0">
            <x v="52"/>
          </reference>
          <reference field="5" count="1">
            <x v="11"/>
          </reference>
        </references>
      </pivotArea>
    </format>
    <format dxfId="946">
      <pivotArea dataOnly="0" labelOnly="1" outline="0" fieldPosition="0">
        <references count="2">
          <reference field="4" count="1" selected="0">
            <x v="53"/>
          </reference>
          <reference field="5" count="1">
            <x v="43"/>
          </reference>
        </references>
      </pivotArea>
    </format>
    <format dxfId="945">
      <pivotArea dataOnly="0" labelOnly="1" outline="0" fieldPosition="0">
        <references count="2">
          <reference field="4" count="1" selected="0">
            <x v="54"/>
          </reference>
          <reference field="5" count="1">
            <x v="53"/>
          </reference>
        </references>
      </pivotArea>
    </format>
    <format dxfId="944">
      <pivotArea dataOnly="0" labelOnly="1" outline="0" fieldPosition="0">
        <references count="2">
          <reference field="4" count="1" selected="0">
            <x v="55"/>
          </reference>
          <reference field="5" count="1">
            <x v="59"/>
          </reference>
        </references>
      </pivotArea>
    </format>
    <format dxfId="943">
      <pivotArea dataOnly="0" labelOnly="1" outline="0" fieldPosition="0">
        <references count="2">
          <reference field="4" count="1" selected="0">
            <x v="56"/>
          </reference>
          <reference field="5" count="1">
            <x v="38"/>
          </reference>
        </references>
      </pivotArea>
    </format>
    <format dxfId="942">
      <pivotArea dataOnly="0" labelOnly="1" outline="0" fieldPosition="0">
        <references count="2">
          <reference field="4" count="1" selected="0">
            <x v="57"/>
          </reference>
          <reference field="5" count="1">
            <x v="14"/>
          </reference>
        </references>
      </pivotArea>
    </format>
    <format dxfId="941">
      <pivotArea dataOnly="0" labelOnly="1" outline="0" fieldPosition="0">
        <references count="2">
          <reference field="4" count="1" selected="0">
            <x v="58"/>
          </reference>
          <reference field="5" count="1">
            <x v="57"/>
          </reference>
        </references>
      </pivotArea>
    </format>
    <format dxfId="940">
      <pivotArea dataOnly="0" labelOnly="1" outline="0" fieldPosition="0">
        <references count="2">
          <reference field="4" count="1" selected="0">
            <x v="59"/>
          </reference>
          <reference field="5" count="1">
            <x v="15"/>
          </reference>
        </references>
      </pivotArea>
    </format>
    <format dxfId="939">
      <pivotArea dataOnly="0" labelOnly="1" outline="0" fieldPosition="0">
        <references count="2">
          <reference field="4" count="1" selected="0">
            <x v="60"/>
          </reference>
          <reference field="5" count="1">
            <x v="22"/>
          </reference>
        </references>
      </pivotArea>
    </format>
    <format dxfId="938">
      <pivotArea dataOnly="0" labelOnly="1" outline="0" fieldPosition="0">
        <references count="2">
          <reference field="4" count="1" selected="0">
            <x v="61"/>
          </reference>
          <reference field="5" count="1">
            <x v="30"/>
          </reference>
        </references>
      </pivotArea>
    </format>
    <format dxfId="937">
      <pivotArea dataOnly="0" labelOnly="1" outline="0" fieldPosition="0">
        <references count="2">
          <reference field="4" count="1" selected="0">
            <x v="62"/>
          </reference>
          <reference field="5" count="1">
            <x v="34"/>
          </reference>
        </references>
      </pivotArea>
    </format>
    <format dxfId="936">
      <pivotArea dataOnly="0" labelOnly="1" outline="0" fieldPosition="0">
        <references count="2">
          <reference field="4" count="1" selected="0">
            <x v="63"/>
          </reference>
          <reference field="5" count="1">
            <x v="18"/>
          </reference>
        </references>
      </pivotArea>
    </format>
    <format dxfId="935">
      <pivotArea dataOnly="0" labelOnly="1" outline="0" fieldPosition="0">
        <references count="2">
          <reference field="4" count="1" selected="0">
            <x v="64"/>
          </reference>
          <reference field="5" count="1">
            <x v="17"/>
          </reference>
        </references>
      </pivotArea>
    </format>
    <format dxfId="934">
      <pivotArea dataOnly="0" labelOnly="1" outline="0" fieldPosition="0">
        <references count="2">
          <reference field="4" count="1" selected="0">
            <x v="65"/>
          </reference>
          <reference field="5" count="1">
            <x v="48"/>
          </reference>
        </references>
      </pivotArea>
    </format>
    <format dxfId="933">
      <pivotArea dataOnly="0" labelOnly="1" outline="0" fieldPosition="0">
        <references count="2">
          <reference field="4" count="1" selected="0">
            <x v="66"/>
          </reference>
          <reference field="5" count="1">
            <x v="10"/>
          </reference>
        </references>
      </pivotArea>
    </format>
    <format dxfId="932">
      <pivotArea dataOnly="0" labelOnly="1" outline="0" fieldPosition="0">
        <references count="2">
          <reference field="4" count="1" selected="0">
            <x v="67"/>
          </reference>
          <reference field="5" count="1">
            <x v="32"/>
          </reference>
        </references>
      </pivotArea>
    </format>
    <format dxfId="931">
      <pivotArea dataOnly="0" labelOnly="1" outline="0" fieldPosition="0">
        <references count="2">
          <reference field="4" count="1" selected="0">
            <x v="68"/>
          </reference>
          <reference field="5" count="1">
            <x v="76"/>
          </reference>
        </references>
      </pivotArea>
    </format>
    <format dxfId="930">
      <pivotArea dataOnly="0" labelOnly="1" outline="0" fieldPosition="0">
        <references count="2">
          <reference field="4" count="1" selected="0">
            <x v="0"/>
          </reference>
          <reference field="5" count="1">
            <x v="58"/>
          </reference>
        </references>
      </pivotArea>
    </format>
    <format dxfId="929">
      <pivotArea dataOnly="0" labelOnly="1" outline="0" fieldPosition="0">
        <references count="2">
          <reference field="4" count="1" selected="0">
            <x v="1"/>
          </reference>
          <reference field="5" count="1">
            <x v="13"/>
          </reference>
        </references>
      </pivotArea>
    </format>
    <format dxfId="928">
      <pivotArea dataOnly="0" labelOnly="1" outline="0" fieldPosition="0">
        <references count="2">
          <reference field="4" count="1" selected="0">
            <x v="2"/>
          </reference>
          <reference field="5" count="1">
            <x v="54"/>
          </reference>
        </references>
      </pivotArea>
    </format>
    <format dxfId="927">
      <pivotArea dataOnly="0" labelOnly="1" outline="0" fieldPosition="0">
        <references count="2">
          <reference field="4" count="1" selected="0">
            <x v="3"/>
          </reference>
          <reference field="5" count="1">
            <x v="25"/>
          </reference>
        </references>
      </pivotArea>
    </format>
    <format dxfId="926">
      <pivotArea dataOnly="0" labelOnly="1" outline="0" fieldPosition="0">
        <references count="2">
          <reference field="4" count="1" selected="0">
            <x v="4"/>
          </reference>
          <reference field="5" count="1">
            <x v="0"/>
          </reference>
        </references>
      </pivotArea>
    </format>
    <format dxfId="925">
      <pivotArea dataOnly="0" labelOnly="1" outline="0" fieldPosition="0">
        <references count="2">
          <reference field="4" count="1" selected="0">
            <x v="5"/>
          </reference>
          <reference field="5" count="1">
            <x v="19"/>
          </reference>
        </references>
      </pivotArea>
    </format>
    <format dxfId="924">
      <pivotArea dataOnly="0" labelOnly="1" outline="0" fieldPosition="0">
        <references count="2">
          <reference field="4" count="1" selected="0">
            <x v="6"/>
          </reference>
          <reference field="5" count="1">
            <x v="33"/>
          </reference>
        </references>
      </pivotArea>
    </format>
    <format dxfId="923">
      <pivotArea dataOnly="0" labelOnly="1" outline="0" fieldPosition="0">
        <references count="2">
          <reference field="4" count="1" selected="0">
            <x v="7"/>
          </reference>
          <reference field="5" count="1">
            <x v="46"/>
          </reference>
        </references>
      </pivotArea>
    </format>
    <format dxfId="922">
      <pivotArea dataOnly="0" labelOnly="1" outline="0" fieldPosition="0">
        <references count="2">
          <reference field="4" count="1" selected="0">
            <x v="8"/>
          </reference>
          <reference field="5" count="1">
            <x v="16"/>
          </reference>
        </references>
      </pivotArea>
    </format>
    <format dxfId="921">
      <pivotArea dataOnly="0" labelOnly="1" outline="0" fieldPosition="0">
        <references count="2">
          <reference field="4" count="1" selected="0">
            <x v="9"/>
          </reference>
          <reference field="5" count="1">
            <x v="7"/>
          </reference>
        </references>
      </pivotArea>
    </format>
    <format dxfId="920">
      <pivotArea dataOnly="0" labelOnly="1" outline="0" fieldPosition="0">
        <references count="2">
          <reference field="4" count="1" selected="0">
            <x v="10"/>
          </reference>
          <reference field="5" count="1">
            <x v="1"/>
          </reference>
        </references>
      </pivotArea>
    </format>
    <format dxfId="919">
      <pivotArea dataOnly="0" labelOnly="1" outline="0" fieldPosition="0">
        <references count="2">
          <reference field="4" count="1" selected="0">
            <x v="11"/>
          </reference>
          <reference field="5" count="1">
            <x v="60"/>
          </reference>
        </references>
      </pivotArea>
    </format>
    <format dxfId="918">
      <pivotArea dataOnly="0" labelOnly="1" outline="0" fieldPosition="0">
        <references count="2">
          <reference field="4" count="1" selected="0">
            <x v="12"/>
          </reference>
          <reference field="5" count="1">
            <x v="2"/>
          </reference>
        </references>
      </pivotArea>
    </format>
    <format dxfId="917">
      <pivotArea dataOnly="0" labelOnly="1" outline="0" fieldPosition="0">
        <references count="2">
          <reference field="4" count="1" selected="0">
            <x v="13"/>
          </reference>
          <reference field="5" count="1">
            <x v="41"/>
          </reference>
        </references>
      </pivotArea>
    </format>
    <format dxfId="916">
      <pivotArea dataOnly="0" labelOnly="1" outline="0" fieldPosition="0">
        <references count="2">
          <reference field="4" count="1" selected="0">
            <x v="14"/>
          </reference>
          <reference field="5" count="1">
            <x v="23"/>
          </reference>
        </references>
      </pivotArea>
    </format>
    <format dxfId="915">
      <pivotArea dataOnly="0" labelOnly="1" outline="0" fieldPosition="0">
        <references count="2">
          <reference field="4" count="1" selected="0">
            <x v="15"/>
          </reference>
          <reference field="5" count="1">
            <x v="20"/>
          </reference>
        </references>
      </pivotArea>
    </format>
    <format dxfId="914">
      <pivotArea dataOnly="0" labelOnly="1" outline="0" fieldPosition="0">
        <references count="2">
          <reference field="4" count="1" selected="0">
            <x v="16"/>
          </reference>
          <reference field="5" count="1">
            <x v="27"/>
          </reference>
        </references>
      </pivotArea>
    </format>
    <format dxfId="913">
      <pivotArea dataOnly="0" labelOnly="1" outline="0" fieldPosition="0">
        <references count="2">
          <reference field="4" count="1" selected="0">
            <x v="17"/>
          </reference>
          <reference field="5" count="1">
            <x v="3"/>
          </reference>
        </references>
      </pivotArea>
    </format>
    <format dxfId="912">
      <pivotArea dataOnly="0" labelOnly="1" outline="0" fieldPosition="0">
        <references count="2">
          <reference field="4" count="1" selected="0">
            <x v="18"/>
          </reference>
          <reference field="5" count="1">
            <x v="42"/>
          </reference>
        </references>
      </pivotArea>
    </format>
    <format dxfId="911">
      <pivotArea dataOnly="0" labelOnly="1" outline="0" fieldPosition="0">
        <references count="2">
          <reference field="4" count="1" selected="0">
            <x v="19"/>
          </reference>
          <reference field="5" count="1">
            <x v="45"/>
          </reference>
        </references>
      </pivotArea>
    </format>
    <format dxfId="910">
      <pivotArea dataOnly="0" labelOnly="1" outline="0" fieldPosition="0">
        <references count="2">
          <reference field="4" count="1" selected="0">
            <x v="20"/>
          </reference>
          <reference field="5" count="1">
            <x v="52"/>
          </reference>
        </references>
      </pivotArea>
    </format>
    <format dxfId="909">
      <pivotArea dataOnly="0" labelOnly="1" outline="0" fieldPosition="0">
        <references count="2">
          <reference field="4" count="1" selected="0">
            <x v="21"/>
          </reference>
          <reference field="5" count="1">
            <x v="24"/>
          </reference>
        </references>
      </pivotArea>
    </format>
    <format dxfId="908">
      <pivotArea dataOnly="0" labelOnly="1" outline="0" fieldPosition="0">
        <references count="2">
          <reference field="4" count="1" selected="0">
            <x v="22"/>
          </reference>
          <reference field="5" count="1">
            <x v="31"/>
          </reference>
        </references>
      </pivotArea>
    </format>
    <format dxfId="907">
      <pivotArea dataOnly="0" labelOnly="1" outline="0" fieldPosition="0">
        <references count="2">
          <reference field="4" count="1" selected="0">
            <x v="23"/>
          </reference>
          <reference field="5" count="1">
            <x v="28"/>
          </reference>
        </references>
      </pivotArea>
    </format>
    <format dxfId="906">
      <pivotArea dataOnly="0" labelOnly="1" outline="0" fieldPosition="0">
        <references count="2">
          <reference field="4" count="1" selected="0">
            <x v="24"/>
          </reference>
          <reference field="5" count="1">
            <x v="9"/>
          </reference>
        </references>
      </pivotArea>
    </format>
    <format dxfId="905">
      <pivotArea dataOnly="0" labelOnly="1" outline="0" fieldPosition="0">
        <references count="2">
          <reference field="4" count="1" selected="0">
            <x v="25"/>
          </reference>
          <reference field="5" count="1">
            <x v="56"/>
          </reference>
        </references>
      </pivotArea>
    </format>
    <format dxfId="904">
      <pivotArea dataOnly="0" labelOnly="1" outline="0" fieldPosition="0">
        <references count="2">
          <reference field="4" count="1" selected="0">
            <x v="26"/>
          </reference>
          <reference field="5" count="1">
            <x v="63"/>
          </reference>
        </references>
      </pivotArea>
    </format>
    <format dxfId="903">
      <pivotArea dataOnly="0" labelOnly="1" outline="0" fieldPosition="0">
        <references count="2">
          <reference field="4" count="1" selected="0">
            <x v="27"/>
          </reference>
          <reference field="5" count="1">
            <x v="26"/>
          </reference>
        </references>
      </pivotArea>
    </format>
    <format dxfId="902">
      <pivotArea dataOnly="0" labelOnly="1" outline="0" fieldPosition="0">
        <references count="2">
          <reference field="4" count="1" selected="0">
            <x v="28"/>
          </reference>
          <reference field="5" count="1">
            <x v="44"/>
          </reference>
        </references>
      </pivotArea>
    </format>
    <format dxfId="901">
      <pivotArea dataOnly="0" labelOnly="1" outline="0" fieldPosition="0">
        <references count="2">
          <reference field="4" count="1" selected="0">
            <x v="29"/>
          </reference>
          <reference field="5" count="1">
            <x v="62"/>
          </reference>
        </references>
      </pivotArea>
    </format>
    <format dxfId="900">
      <pivotArea dataOnly="0" labelOnly="1" outline="0" fieldPosition="0">
        <references count="2">
          <reference field="4" count="1" selected="0">
            <x v="30"/>
          </reference>
          <reference field="5" count="1">
            <x v="55"/>
          </reference>
        </references>
      </pivotArea>
    </format>
    <format dxfId="899">
      <pivotArea dataOnly="0" labelOnly="1" outline="0" fieldPosition="0">
        <references count="2">
          <reference field="4" count="1" selected="0">
            <x v="31"/>
          </reference>
          <reference field="5" count="1">
            <x v="64"/>
          </reference>
        </references>
      </pivotArea>
    </format>
    <format dxfId="898">
      <pivotArea dataOnly="0" labelOnly="1" outline="0" fieldPosition="0">
        <references count="2">
          <reference field="4" count="1" selected="0">
            <x v="32"/>
          </reference>
          <reference field="5" count="1">
            <x v="61"/>
          </reference>
        </references>
      </pivotArea>
    </format>
    <format dxfId="897">
      <pivotArea dataOnly="0" labelOnly="1" outline="0" fieldPosition="0">
        <references count="2">
          <reference field="4" count="1" selected="0">
            <x v="33"/>
          </reference>
          <reference field="5" count="1">
            <x v="36"/>
          </reference>
        </references>
      </pivotArea>
    </format>
    <format dxfId="896">
      <pivotArea dataOnly="0" labelOnly="1" outline="0" fieldPosition="0">
        <references count="2">
          <reference field="4" count="1" selected="0">
            <x v="34"/>
          </reference>
          <reference field="5" count="1">
            <x v="65"/>
          </reference>
        </references>
      </pivotArea>
    </format>
    <format dxfId="895">
      <pivotArea dataOnly="0" labelOnly="1" outline="0" fieldPosition="0">
        <references count="2">
          <reference field="4" count="1" selected="0">
            <x v="35"/>
          </reference>
          <reference field="5" count="1">
            <x v="4"/>
          </reference>
        </references>
      </pivotArea>
    </format>
    <format dxfId="894">
      <pivotArea dataOnly="0" labelOnly="1" outline="0" fieldPosition="0">
        <references count="2">
          <reference field="4" count="1" selected="0">
            <x v="36"/>
          </reference>
          <reference field="5" count="1">
            <x v="47"/>
          </reference>
        </references>
      </pivotArea>
    </format>
    <format dxfId="893">
      <pivotArea dataOnly="0" labelOnly="1" outline="0" fieldPosition="0">
        <references count="2">
          <reference field="4" count="1" selected="0">
            <x v="37"/>
          </reference>
          <reference field="5" count="1">
            <x v="50"/>
          </reference>
        </references>
      </pivotArea>
    </format>
    <format dxfId="892">
      <pivotArea dataOnly="0" labelOnly="1" outline="0" fieldPosition="0">
        <references count="2">
          <reference field="4" count="1" selected="0">
            <x v="38"/>
          </reference>
          <reference field="5" count="1">
            <x v="51"/>
          </reference>
        </references>
      </pivotArea>
    </format>
    <format dxfId="891">
      <pivotArea dataOnly="0" labelOnly="1" outline="0" fieldPosition="0">
        <references count="2">
          <reference field="4" count="1" selected="0">
            <x v="39"/>
          </reference>
          <reference field="5" count="1">
            <x v="66"/>
          </reference>
        </references>
      </pivotArea>
    </format>
    <format dxfId="890">
      <pivotArea dataOnly="0" labelOnly="1" outline="0" fieldPosition="0">
        <references count="2">
          <reference field="4" count="1" selected="0">
            <x v="40"/>
          </reference>
          <reference field="5" count="1">
            <x v="35"/>
          </reference>
        </references>
      </pivotArea>
    </format>
    <format dxfId="889">
      <pivotArea dataOnly="0" labelOnly="1" outline="0" fieldPosition="0">
        <references count="2">
          <reference field="4" count="1" selected="0">
            <x v="41"/>
          </reference>
          <reference field="5" count="1">
            <x v="37"/>
          </reference>
        </references>
      </pivotArea>
    </format>
    <format dxfId="888">
      <pivotArea dataOnly="0" labelOnly="1" outline="0" fieldPosition="0">
        <references count="2">
          <reference field="4" count="1" selected="0">
            <x v="42"/>
          </reference>
          <reference field="5" count="1">
            <x v="40"/>
          </reference>
        </references>
      </pivotArea>
    </format>
    <format dxfId="887">
      <pivotArea dataOnly="0" labelOnly="1" outline="0" fieldPosition="0">
        <references count="2">
          <reference field="4" count="1" selected="0">
            <x v="43"/>
          </reference>
          <reference field="5" count="1">
            <x v="49"/>
          </reference>
        </references>
      </pivotArea>
    </format>
    <format dxfId="886">
      <pivotArea dataOnly="0" labelOnly="1" outline="0" fieldPosition="0">
        <references count="2">
          <reference field="4" count="1" selected="0">
            <x v="44"/>
          </reference>
          <reference field="5" count="1">
            <x v="39"/>
          </reference>
        </references>
      </pivotArea>
    </format>
    <format dxfId="885">
      <pivotArea dataOnly="0" labelOnly="1" outline="0" fieldPosition="0">
        <references count="2">
          <reference field="4" count="1" selected="0">
            <x v="45"/>
          </reference>
          <reference field="5" count="1">
            <x v="21"/>
          </reference>
        </references>
      </pivotArea>
    </format>
    <format dxfId="884">
      <pivotArea dataOnly="0" labelOnly="1" outline="0" fieldPosition="0">
        <references count="2">
          <reference field="4" count="1" selected="0">
            <x v="46"/>
          </reference>
          <reference field="5" count="1">
            <x v="67"/>
          </reference>
        </references>
      </pivotArea>
    </format>
    <format dxfId="883">
      <pivotArea dataOnly="0" labelOnly="1" outline="0" fieldPosition="0">
        <references count="2">
          <reference field="4" count="1" selected="0">
            <x v="47"/>
          </reference>
          <reference field="5" count="1">
            <x v="6"/>
          </reference>
        </references>
      </pivotArea>
    </format>
    <format dxfId="882">
      <pivotArea dataOnly="0" labelOnly="1" outline="0" fieldPosition="0">
        <references count="2">
          <reference field="4" count="1" selected="0">
            <x v="48"/>
          </reference>
          <reference field="5" count="1">
            <x v="12"/>
          </reference>
        </references>
      </pivotArea>
    </format>
    <format dxfId="881">
      <pivotArea dataOnly="0" labelOnly="1" outline="0" fieldPosition="0">
        <references count="2">
          <reference field="4" count="1" selected="0">
            <x v="49"/>
          </reference>
          <reference field="5" count="1">
            <x v="29"/>
          </reference>
        </references>
      </pivotArea>
    </format>
    <format dxfId="880">
      <pivotArea dataOnly="0" labelOnly="1" outline="0" fieldPosition="0">
        <references count="2">
          <reference field="4" count="1" selected="0">
            <x v="50"/>
          </reference>
          <reference field="5" count="1">
            <x v="5"/>
          </reference>
        </references>
      </pivotArea>
    </format>
    <format dxfId="879">
      <pivotArea dataOnly="0" labelOnly="1" outline="0" fieldPosition="0">
        <references count="2">
          <reference field="4" count="1" selected="0">
            <x v="51"/>
          </reference>
          <reference field="5" count="1">
            <x v="8"/>
          </reference>
        </references>
      </pivotArea>
    </format>
    <format dxfId="878">
      <pivotArea dataOnly="0" labelOnly="1" outline="0" fieldPosition="0">
        <references count="2">
          <reference field="4" count="1" selected="0">
            <x v="52"/>
          </reference>
          <reference field="5" count="1">
            <x v="11"/>
          </reference>
        </references>
      </pivotArea>
    </format>
    <format dxfId="877">
      <pivotArea dataOnly="0" labelOnly="1" outline="0" fieldPosition="0">
        <references count="2">
          <reference field="4" count="1" selected="0">
            <x v="53"/>
          </reference>
          <reference field="5" count="1">
            <x v="43"/>
          </reference>
        </references>
      </pivotArea>
    </format>
    <format dxfId="876">
      <pivotArea dataOnly="0" labelOnly="1" outline="0" fieldPosition="0">
        <references count="2">
          <reference field="4" count="1" selected="0">
            <x v="54"/>
          </reference>
          <reference field="5" count="1">
            <x v="53"/>
          </reference>
        </references>
      </pivotArea>
    </format>
    <format dxfId="875">
      <pivotArea dataOnly="0" labelOnly="1" outline="0" fieldPosition="0">
        <references count="2">
          <reference field="4" count="1" selected="0">
            <x v="55"/>
          </reference>
          <reference field="5" count="1">
            <x v="59"/>
          </reference>
        </references>
      </pivotArea>
    </format>
    <format dxfId="874">
      <pivotArea dataOnly="0" labelOnly="1" outline="0" fieldPosition="0">
        <references count="2">
          <reference field="4" count="1" selected="0">
            <x v="56"/>
          </reference>
          <reference field="5" count="1">
            <x v="38"/>
          </reference>
        </references>
      </pivotArea>
    </format>
    <format dxfId="873">
      <pivotArea dataOnly="0" labelOnly="1" outline="0" fieldPosition="0">
        <references count="2">
          <reference field="4" count="1" selected="0">
            <x v="57"/>
          </reference>
          <reference field="5" count="1">
            <x v="14"/>
          </reference>
        </references>
      </pivotArea>
    </format>
    <format dxfId="872">
      <pivotArea dataOnly="0" labelOnly="1" outline="0" fieldPosition="0">
        <references count="2">
          <reference field="4" count="1" selected="0">
            <x v="58"/>
          </reference>
          <reference field="5" count="1">
            <x v="57"/>
          </reference>
        </references>
      </pivotArea>
    </format>
    <format dxfId="871">
      <pivotArea dataOnly="0" labelOnly="1" outline="0" fieldPosition="0">
        <references count="2">
          <reference field="4" count="1" selected="0">
            <x v="59"/>
          </reference>
          <reference field="5" count="1">
            <x v="15"/>
          </reference>
        </references>
      </pivotArea>
    </format>
    <format dxfId="870">
      <pivotArea dataOnly="0" labelOnly="1" outline="0" fieldPosition="0">
        <references count="2">
          <reference field="4" count="1" selected="0">
            <x v="60"/>
          </reference>
          <reference field="5" count="1">
            <x v="22"/>
          </reference>
        </references>
      </pivotArea>
    </format>
    <format dxfId="869">
      <pivotArea dataOnly="0" labelOnly="1" outline="0" fieldPosition="0">
        <references count="2">
          <reference field="4" count="1" selected="0">
            <x v="61"/>
          </reference>
          <reference field="5" count="1">
            <x v="30"/>
          </reference>
        </references>
      </pivotArea>
    </format>
    <format dxfId="868">
      <pivotArea dataOnly="0" labelOnly="1" outline="0" fieldPosition="0">
        <references count="2">
          <reference field="4" count="1" selected="0">
            <x v="62"/>
          </reference>
          <reference field="5" count="1">
            <x v="34"/>
          </reference>
        </references>
      </pivotArea>
    </format>
    <format dxfId="867">
      <pivotArea dataOnly="0" labelOnly="1" outline="0" fieldPosition="0">
        <references count="2">
          <reference field="4" count="1" selected="0">
            <x v="63"/>
          </reference>
          <reference field="5" count="1">
            <x v="18"/>
          </reference>
        </references>
      </pivotArea>
    </format>
    <format dxfId="866">
      <pivotArea dataOnly="0" labelOnly="1" outline="0" fieldPosition="0">
        <references count="2">
          <reference field="4" count="1" selected="0">
            <x v="64"/>
          </reference>
          <reference field="5" count="1">
            <x v="17"/>
          </reference>
        </references>
      </pivotArea>
    </format>
    <format dxfId="865">
      <pivotArea dataOnly="0" labelOnly="1" outline="0" fieldPosition="0">
        <references count="2">
          <reference field="4" count="1" selected="0">
            <x v="65"/>
          </reference>
          <reference field="5" count="1">
            <x v="48"/>
          </reference>
        </references>
      </pivotArea>
    </format>
    <format dxfId="864">
      <pivotArea dataOnly="0" labelOnly="1" outline="0" fieldPosition="0">
        <references count="2">
          <reference field="4" count="1" selected="0">
            <x v="66"/>
          </reference>
          <reference field="5" count="1">
            <x v="10"/>
          </reference>
        </references>
      </pivotArea>
    </format>
    <format dxfId="863">
      <pivotArea dataOnly="0" labelOnly="1" outline="0" fieldPosition="0">
        <references count="2">
          <reference field="4" count="1" selected="0">
            <x v="67"/>
          </reference>
          <reference field="5" count="1">
            <x v="32"/>
          </reference>
        </references>
      </pivotArea>
    </format>
    <format dxfId="862">
      <pivotArea dataOnly="0" labelOnly="1" outline="0" fieldPosition="0">
        <references count="2">
          <reference field="4" count="1" selected="0">
            <x v="68"/>
          </reference>
          <reference field="5" count="1">
            <x v="76"/>
          </reference>
        </references>
      </pivotArea>
    </format>
    <format dxfId="861">
      <pivotArea dataOnly="0" labelOnly="1" outline="0" fieldPosition="0">
        <references count="2">
          <reference field="4" count="1" selected="0">
            <x v="0"/>
          </reference>
          <reference field="5" count="1">
            <x v="58"/>
          </reference>
        </references>
      </pivotArea>
    </format>
    <format dxfId="860">
      <pivotArea dataOnly="0" labelOnly="1" outline="0" fieldPosition="0">
        <references count="2">
          <reference field="4" count="1" selected="0">
            <x v="1"/>
          </reference>
          <reference field="5" count="1">
            <x v="13"/>
          </reference>
        </references>
      </pivotArea>
    </format>
    <format dxfId="859">
      <pivotArea dataOnly="0" labelOnly="1" outline="0" fieldPosition="0">
        <references count="2">
          <reference field="4" count="1" selected="0">
            <x v="2"/>
          </reference>
          <reference field="5" count="1">
            <x v="54"/>
          </reference>
        </references>
      </pivotArea>
    </format>
    <format dxfId="858">
      <pivotArea dataOnly="0" labelOnly="1" outline="0" fieldPosition="0">
        <references count="2">
          <reference field="4" count="1" selected="0">
            <x v="3"/>
          </reference>
          <reference field="5" count="1">
            <x v="25"/>
          </reference>
        </references>
      </pivotArea>
    </format>
    <format dxfId="857">
      <pivotArea dataOnly="0" labelOnly="1" outline="0" fieldPosition="0">
        <references count="2">
          <reference field="4" count="1" selected="0">
            <x v="4"/>
          </reference>
          <reference field="5" count="1">
            <x v="0"/>
          </reference>
        </references>
      </pivotArea>
    </format>
    <format dxfId="856">
      <pivotArea dataOnly="0" labelOnly="1" outline="0" fieldPosition="0">
        <references count="2">
          <reference field="4" count="1" selected="0">
            <x v="5"/>
          </reference>
          <reference field="5" count="1">
            <x v="19"/>
          </reference>
        </references>
      </pivotArea>
    </format>
    <format dxfId="855">
      <pivotArea dataOnly="0" labelOnly="1" outline="0" fieldPosition="0">
        <references count="2">
          <reference field="4" count="1" selected="0">
            <x v="6"/>
          </reference>
          <reference field="5" count="1">
            <x v="33"/>
          </reference>
        </references>
      </pivotArea>
    </format>
    <format dxfId="854">
      <pivotArea dataOnly="0" labelOnly="1" outline="0" fieldPosition="0">
        <references count="2">
          <reference field="4" count="1" selected="0">
            <x v="7"/>
          </reference>
          <reference field="5" count="1">
            <x v="46"/>
          </reference>
        </references>
      </pivotArea>
    </format>
    <format dxfId="853">
      <pivotArea dataOnly="0" labelOnly="1" outline="0" fieldPosition="0">
        <references count="2">
          <reference field="4" count="1" selected="0">
            <x v="8"/>
          </reference>
          <reference field="5" count="1">
            <x v="16"/>
          </reference>
        </references>
      </pivotArea>
    </format>
    <format dxfId="852">
      <pivotArea dataOnly="0" labelOnly="1" outline="0" fieldPosition="0">
        <references count="2">
          <reference field="4" count="1" selected="0">
            <x v="9"/>
          </reference>
          <reference field="5" count="1">
            <x v="7"/>
          </reference>
        </references>
      </pivotArea>
    </format>
    <format dxfId="851">
      <pivotArea dataOnly="0" labelOnly="1" outline="0" fieldPosition="0">
        <references count="2">
          <reference field="4" count="1" selected="0">
            <x v="10"/>
          </reference>
          <reference field="5" count="1">
            <x v="1"/>
          </reference>
        </references>
      </pivotArea>
    </format>
    <format dxfId="850">
      <pivotArea dataOnly="0" labelOnly="1" outline="0" fieldPosition="0">
        <references count="2">
          <reference field="4" count="1" selected="0">
            <x v="11"/>
          </reference>
          <reference field="5" count="1">
            <x v="60"/>
          </reference>
        </references>
      </pivotArea>
    </format>
    <format dxfId="849">
      <pivotArea dataOnly="0" labelOnly="1" outline="0" fieldPosition="0">
        <references count="2">
          <reference field="4" count="1" selected="0">
            <x v="12"/>
          </reference>
          <reference field="5" count="1">
            <x v="2"/>
          </reference>
        </references>
      </pivotArea>
    </format>
    <format dxfId="848">
      <pivotArea dataOnly="0" labelOnly="1" outline="0" fieldPosition="0">
        <references count="2">
          <reference field="4" count="1" selected="0">
            <x v="13"/>
          </reference>
          <reference field="5" count="1">
            <x v="41"/>
          </reference>
        </references>
      </pivotArea>
    </format>
    <format dxfId="847">
      <pivotArea dataOnly="0" labelOnly="1" outline="0" fieldPosition="0">
        <references count="2">
          <reference field="4" count="1" selected="0">
            <x v="14"/>
          </reference>
          <reference field="5" count="1">
            <x v="23"/>
          </reference>
        </references>
      </pivotArea>
    </format>
    <format dxfId="846">
      <pivotArea dataOnly="0" labelOnly="1" outline="0" fieldPosition="0">
        <references count="2">
          <reference field="4" count="1" selected="0">
            <x v="15"/>
          </reference>
          <reference field="5" count="1">
            <x v="20"/>
          </reference>
        </references>
      </pivotArea>
    </format>
    <format dxfId="845">
      <pivotArea dataOnly="0" labelOnly="1" outline="0" fieldPosition="0">
        <references count="2">
          <reference field="4" count="1" selected="0">
            <x v="16"/>
          </reference>
          <reference field="5" count="1">
            <x v="27"/>
          </reference>
        </references>
      </pivotArea>
    </format>
    <format dxfId="844">
      <pivotArea dataOnly="0" labelOnly="1" outline="0" fieldPosition="0">
        <references count="2">
          <reference field="4" count="1" selected="0">
            <x v="17"/>
          </reference>
          <reference field="5" count="1">
            <x v="3"/>
          </reference>
        </references>
      </pivotArea>
    </format>
    <format dxfId="843">
      <pivotArea dataOnly="0" labelOnly="1" outline="0" fieldPosition="0">
        <references count="2">
          <reference field="4" count="1" selected="0">
            <x v="18"/>
          </reference>
          <reference field="5" count="1">
            <x v="42"/>
          </reference>
        </references>
      </pivotArea>
    </format>
    <format dxfId="842">
      <pivotArea dataOnly="0" labelOnly="1" outline="0" fieldPosition="0">
        <references count="2">
          <reference field="4" count="1" selected="0">
            <x v="19"/>
          </reference>
          <reference field="5" count="1">
            <x v="45"/>
          </reference>
        </references>
      </pivotArea>
    </format>
    <format dxfId="841">
      <pivotArea dataOnly="0" labelOnly="1" outline="0" fieldPosition="0">
        <references count="2">
          <reference field="4" count="1" selected="0">
            <x v="20"/>
          </reference>
          <reference field="5" count="1">
            <x v="52"/>
          </reference>
        </references>
      </pivotArea>
    </format>
    <format dxfId="840">
      <pivotArea dataOnly="0" labelOnly="1" outline="0" fieldPosition="0">
        <references count="2">
          <reference field="4" count="1" selected="0">
            <x v="21"/>
          </reference>
          <reference field="5" count="1">
            <x v="24"/>
          </reference>
        </references>
      </pivotArea>
    </format>
    <format dxfId="839">
      <pivotArea dataOnly="0" labelOnly="1" outline="0" fieldPosition="0">
        <references count="2">
          <reference field="4" count="1" selected="0">
            <x v="22"/>
          </reference>
          <reference field="5" count="1">
            <x v="31"/>
          </reference>
        </references>
      </pivotArea>
    </format>
    <format dxfId="838">
      <pivotArea dataOnly="0" labelOnly="1" outline="0" fieldPosition="0">
        <references count="2">
          <reference field="4" count="1" selected="0">
            <x v="23"/>
          </reference>
          <reference field="5" count="1">
            <x v="28"/>
          </reference>
        </references>
      </pivotArea>
    </format>
    <format dxfId="837">
      <pivotArea dataOnly="0" labelOnly="1" outline="0" fieldPosition="0">
        <references count="2">
          <reference field="4" count="1" selected="0">
            <x v="24"/>
          </reference>
          <reference field="5" count="1">
            <x v="9"/>
          </reference>
        </references>
      </pivotArea>
    </format>
    <format dxfId="836">
      <pivotArea dataOnly="0" labelOnly="1" outline="0" fieldPosition="0">
        <references count="2">
          <reference field="4" count="1" selected="0">
            <x v="25"/>
          </reference>
          <reference field="5" count="1">
            <x v="56"/>
          </reference>
        </references>
      </pivotArea>
    </format>
    <format dxfId="835">
      <pivotArea dataOnly="0" labelOnly="1" outline="0" fieldPosition="0">
        <references count="2">
          <reference field="4" count="1" selected="0">
            <x v="26"/>
          </reference>
          <reference field="5" count="1">
            <x v="63"/>
          </reference>
        </references>
      </pivotArea>
    </format>
    <format dxfId="834">
      <pivotArea dataOnly="0" labelOnly="1" outline="0" fieldPosition="0">
        <references count="2">
          <reference field="4" count="1" selected="0">
            <x v="27"/>
          </reference>
          <reference field="5" count="1">
            <x v="26"/>
          </reference>
        </references>
      </pivotArea>
    </format>
    <format dxfId="833">
      <pivotArea dataOnly="0" labelOnly="1" outline="0" fieldPosition="0">
        <references count="2">
          <reference field="4" count="1" selected="0">
            <x v="28"/>
          </reference>
          <reference field="5" count="1">
            <x v="44"/>
          </reference>
        </references>
      </pivotArea>
    </format>
    <format dxfId="832">
      <pivotArea dataOnly="0" labelOnly="1" outline="0" fieldPosition="0">
        <references count="2">
          <reference field="4" count="1" selected="0">
            <x v="29"/>
          </reference>
          <reference field="5" count="1">
            <x v="62"/>
          </reference>
        </references>
      </pivotArea>
    </format>
    <format dxfId="831">
      <pivotArea dataOnly="0" labelOnly="1" outline="0" fieldPosition="0">
        <references count="2">
          <reference field="4" count="1" selected="0">
            <x v="30"/>
          </reference>
          <reference field="5" count="1">
            <x v="55"/>
          </reference>
        </references>
      </pivotArea>
    </format>
    <format dxfId="830">
      <pivotArea dataOnly="0" labelOnly="1" outline="0" fieldPosition="0">
        <references count="2">
          <reference field="4" count="1" selected="0">
            <x v="31"/>
          </reference>
          <reference field="5" count="1">
            <x v="64"/>
          </reference>
        </references>
      </pivotArea>
    </format>
    <format dxfId="829">
      <pivotArea dataOnly="0" labelOnly="1" outline="0" fieldPosition="0">
        <references count="2">
          <reference field="4" count="1" selected="0">
            <x v="32"/>
          </reference>
          <reference field="5" count="1">
            <x v="61"/>
          </reference>
        </references>
      </pivotArea>
    </format>
    <format dxfId="828">
      <pivotArea dataOnly="0" labelOnly="1" outline="0" fieldPosition="0">
        <references count="2">
          <reference field="4" count="1" selected="0">
            <x v="33"/>
          </reference>
          <reference field="5" count="1">
            <x v="36"/>
          </reference>
        </references>
      </pivotArea>
    </format>
    <format dxfId="827">
      <pivotArea dataOnly="0" labelOnly="1" outline="0" fieldPosition="0">
        <references count="2">
          <reference field="4" count="1" selected="0">
            <x v="34"/>
          </reference>
          <reference field="5" count="1">
            <x v="65"/>
          </reference>
        </references>
      </pivotArea>
    </format>
    <format dxfId="826">
      <pivotArea dataOnly="0" labelOnly="1" outline="0" fieldPosition="0">
        <references count="2">
          <reference field="4" count="1" selected="0">
            <x v="35"/>
          </reference>
          <reference field="5" count="1">
            <x v="4"/>
          </reference>
        </references>
      </pivotArea>
    </format>
    <format dxfId="825">
      <pivotArea dataOnly="0" labelOnly="1" outline="0" fieldPosition="0">
        <references count="2">
          <reference field="4" count="1" selected="0">
            <x v="36"/>
          </reference>
          <reference field="5" count="1">
            <x v="47"/>
          </reference>
        </references>
      </pivotArea>
    </format>
    <format dxfId="824">
      <pivotArea dataOnly="0" labelOnly="1" outline="0" fieldPosition="0">
        <references count="2">
          <reference field="4" count="1" selected="0">
            <x v="37"/>
          </reference>
          <reference field="5" count="1">
            <x v="50"/>
          </reference>
        </references>
      </pivotArea>
    </format>
    <format dxfId="823">
      <pivotArea dataOnly="0" labelOnly="1" outline="0" fieldPosition="0">
        <references count="2">
          <reference field="4" count="1" selected="0">
            <x v="38"/>
          </reference>
          <reference field="5" count="1">
            <x v="51"/>
          </reference>
        </references>
      </pivotArea>
    </format>
    <format dxfId="822">
      <pivotArea dataOnly="0" labelOnly="1" outline="0" fieldPosition="0">
        <references count="2">
          <reference field="4" count="1" selected="0">
            <x v="39"/>
          </reference>
          <reference field="5" count="1">
            <x v="66"/>
          </reference>
        </references>
      </pivotArea>
    </format>
    <format dxfId="821">
      <pivotArea dataOnly="0" labelOnly="1" outline="0" fieldPosition="0">
        <references count="2">
          <reference field="4" count="1" selected="0">
            <x v="40"/>
          </reference>
          <reference field="5" count="1">
            <x v="35"/>
          </reference>
        </references>
      </pivotArea>
    </format>
    <format dxfId="820">
      <pivotArea dataOnly="0" labelOnly="1" outline="0" fieldPosition="0">
        <references count="2">
          <reference field="4" count="1" selected="0">
            <x v="41"/>
          </reference>
          <reference field="5" count="1">
            <x v="37"/>
          </reference>
        </references>
      </pivotArea>
    </format>
    <format dxfId="819">
      <pivotArea dataOnly="0" labelOnly="1" outline="0" fieldPosition="0">
        <references count="2">
          <reference field="4" count="1" selected="0">
            <x v="42"/>
          </reference>
          <reference field="5" count="1">
            <x v="40"/>
          </reference>
        </references>
      </pivotArea>
    </format>
    <format dxfId="818">
      <pivotArea dataOnly="0" labelOnly="1" outline="0" fieldPosition="0">
        <references count="2">
          <reference field="4" count="1" selected="0">
            <x v="43"/>
          </reference>
          <reference field="5" count="1">
            <x v="49"/>
          </reference>
        </references>
      </pivotArea>
    </format>
    <format dxfId="817">
      <pivotArea dataOnly="0" labelOnly="1" outline="0" fieldPosition="0">
        <references count="2">
          <reference field="4" count="1" selected="0">
            <x v="44"/>
          </reference>
          <reference field="5" count="1">
            <x v="39"/>
          </reference>
        </references>
      </pivotArea>
    </format>
    <format dxfId="816">
      <pivotArea dataOnly="0" labelOnly="1" outline="0" fieldPosition="0">
        <references count="2">
          <reference field="4" count="1" selected="0">
            <x v="45"/>
          </reference>
          <reference field="5" count="1">
            <x v="21"/>
          </reference>
        </references>
      </pivotArea>
    </format>
    <format dxfId="815">
      <pivotArea dataOnly="0" labelOnly="1" outline="0" fieldPosition="0">
        <references count="2">
          <reference field="4" count="1" selected="0">
            <x v="46"/>
          </reference>
          <reference field="5" count="1">
            <x v="67"/>
          </reference>
        </references>
      </pivotArea>
    </format>
    <format dxfId="814">
      <pivotArea dataOnly="0" labelOnly="1" outline="0" fieldPosition="0">
        <references count="2">
          <reference field="4" count="1" selected="0">
            <x v="47"/>
          </reference>
          <reference field="5" count="1">
            <x v="6"/>
          </reference>
        </references>
      </pivotArea>
    </format>
    <format dxfId="813">
      <pivotArea dataOnly="0" labelOnly="1" outline="0" fieldPosition="0">
        <references count="2">
          <reference field="4" count="1" selected="0">
            <x v="48"/>
          </reference>
          <reference field="5" count="1">
            <x v="12"/>
          </reference>
        </references>
      </pivotArea>
    </format>
    <format dxfId="812">
      <pivotArea dataOnly="0" labelOnly="1" outline="0" fieldPosition="0">
        <references count="2">
          <reference field="4" count="1" selected="0">
            <x v="49"/>
          </reference>
          <reference field="5" count="1">
            <x v="29"/>
          </reference>
        </references>
      </pivotArea>
    </format>
    <format dxfId="811">
      <pivotArea dataOnly="0" labelOnly="1" outline="0" fieldPosition="0">
        <references count="2">
          <reference field="4" count="1" selected="0">
            <x v="50"/>
          </reference>
          <reference field="5" count="1">
            <x v="5"/>
          </reference>
        </references>
      </pivotArea>
    </format>
    <format dxfId="810">
      <pivotArea dataOnly="0" labelOnly="1" outline="0" fieldPosition="0">
        <references count="2">
          <reference field="4" count="1" selected="0">
            <x v="51"/>
          </reference>
          <reference field="5" count="1">
            <x v="8"/>
          </reference>
        </references>
      </pivotArea>
    </format>
    <format dxfId="809">
      <pivotArea dataOnly="0" labelOnly="1" outline="0" fieldPosition="0">
        <references count="2">
          <reference field="4" count="1" selected="0">
            <x v="52"/>
          </reference>
          <reference field="5" count="1">
            <x v="11"/>
          </reference>
        </references>
      </pivotArea>
    </format>
    <format dxfId="808">
      <pivotArea dataOnly="0" labelOnly="1" outline="0" fieldPosition="0">
        <references count="2">
          <reference field="4" count="1" selected="0">
            <x v="53"/>
          </reference>
          <reference field="5" count="1">
            <x v="43"/>
          </reference>
        </references>
      </pivotArea>
    </format>
    <format dxfId="807">
      <pivotArea dataOnly="0" labelOnly="1" outline="0" fieldPosition="0">
        <references count="2">
          <reference field="4" count="1" selected="0">
            <x v="54"/>
          </reference>
          <reference field="5" count="1">
            <x v="53"/>
          </reference>
        </references>
      </pivotArea>
    </format>
    <format dxfId="806">
      <pivotArea dataOnly="0" labelOnly="1" outline="0" fieldPosition="0">
        <references count="2">
          <reference field="4" count="1" selected="0">
            <x v="55"/>
          </reference>
          <reference field="5" count="1">
            <x v="59"/>
          </reference>
        </references>
      </pivotArea>
    </format>
    <format dxfId="805">
      <pivotArea dataOnly="0" labelOnly="1" outline="0" fieldPosition="0">
        <references count="2">
          <reference field="4" count="1" selected="0">
            <x v="56"/>
          </reference>
          <reference field="5" count="1">
            <x v="38"/>
          </reference>
        </references>
      </pivotArea>
    </format>
    <format dxfId="804">
      <pivotArea dataOnly="0" labelOnly="1" outline="0" fieldPosition="0">
        <references count="2">
          <reference field="4" count="1" selected="0">
            <x v="57"/>
          </reference>
          <reference field="5" count="1">
            <x v="14"/>
          </reference>
        </references>
      </pivotArea>
    </format>
    <format dxfId="803">
      <pivotArea dataOnly="0" labelOnly="1" outline="0" fieldPosition="0">
        <references count="2">
          <reference field="4" count="1" selected="0">
            <x v="58"/>
          </reference>
          <reference field="5" count="1">
            <x v="57"/>
          </reference>
        </references>
      </pivotArea>
    </format>
    <format dxfId="802">
      <pivotArea dataOnly="0" labelOnly="1" outline="0" fieldPosition="0">
        <references count="2">
          <reference field="4" count="1" selected="0">
            <x v="59"/>
          </reference>
          <reference field="5" count="1">
            <x v="15"/>
          </reference>
        </references>
      </pivotArea>
    </format>
    <format dxfId="801">
      <pivotArea dataOnly="0" labelOnly="1" outline="0" fieldPosition="0">
        <references count="2">
          <reference field="4" count="1" selected="0">
            <x v="60"/>
          </reference>
          <reference field="5" count="1">
            <x v="22"/>
          </reference>
        </references>
      </pivotArea>
    </format>
    <format dxfId="800">
      <pivotArea dataOnly="0" labelOnly="1" outline="0" fieldPosition="0">
        <references count="2">
          <reference field="4" count="1" selected="0">
            <x v="61"/>
          </reference>
          <reference field="5" count="1">
            <x v="30"/>
          </reference>
        </references>
      </pivotArea>
    </format>
    <format dxfId="799">
      <pivotArea dataOnly="0" labelOnly="1" outline="0" fieldPosition="0">
        <references count="2">
          <reference field="4" count="1" selected="0">
            <x v="62"/>
          </reference>
          <reference field="5" count="1">
            <x v="34"/>
          </reference>
        </references>
      </pivotArea>
    </format>
    <format dxfId="798">
      <pivotArea dataOnly="0" labelOnly="1" outline="0" fieldPosition="0">
        <references count="2">
          <reference field="4" count="1" selected="0">
            <x v="63"/>
          </reference>
          <reference field="5" count="1">
            <x v="18"/>
          </reference>
        </references>
      </pivotArea>
    </format>
    <format dxfId="797">
      <pivotArea dataOnly="0" labelOnly="1" outline="0" fieldPosition="0">
        <references count="2">
          <reference field="4" count="1" selected="0">
            <x v="64"/>
          </reference>
          <reference field="5" count="1">
            <x v="17"/>
          </reference>
        </references>
      </pivotArea>
    </format>
    <format dxfId="796">
      <pivotArea dataOnly="0" labelOnly="1" outline="0" fieldPosition="0">
        <references count="2">
          <reference field="4" count="1" selected="0">
            <x v="65"/>
          </reference>
          <reference field="5" count="1">
            <x v="48"/>
          </reference>
        </references>
      </pivotArea>
    </format>
    <format dxfId="795">
      <pivotArea dataOnly="0" labelOnly="1" outline="0" fieldPosition="0">
        <references count="2">
          <reference field="4" count="1" selected="0">
            <x v="66"/>
          </reference>
          <reference field="5" count="1">
            <x v="10"/>
          </reference>
        </references>
      </pivotArea>
    </format>
    <format dxfId="794">
      <pivotArea dataOnly="0" labelOnly="1" outline="0" fieldPosition="0">
        <references count="2">
          <reference field="4" count="1" selected="0">
            <x v="67"/>
          </reference>
          <reference field="5" count="1">
            <x v="32"/>
          </reference>
        </references>
      </pivotArea>
    </format>
    <format dxfId="793">
      <pivotArea dataOnly="0" labelOnly="1" outline="0" fieldPosition="0">
        <references count="2">
          <reference field="4" count="1" selected="0">
            <x v="68"/>
          </reference>
          <reference field="5" count="1">
            <x v="76"/>
          </reference>
        </references>
      </pivotArea>
    </format>
    <format dxfId="792">
      <pivotArea dataOnly="0" labelOnly="1" outline="0" fieldPosition="0">
        <references count="2">
          <reference field="4" count="1" selected="0">
            <x v="0"/>
          </reference>
          <reference field="5" count="1">
            <x v="58"/>
          </reference>
        </references>
      </pivotArea>
    </format>
    <format dxfId="791">
      <pivotArea dataOnly="0" labelOnly="1" outline="0" fieldPosition="0">
        <references count="2">
          <reference field="4" count="1" selected="0">
            <x v="1"/>
          </reference>
          <reference field="5" count="1">
            <x v="13"/>
          </reference>
        </references>
      </pivotArea>
    </format>
    <format dxfId="790">
      <pivotArea dataOnly="0" labelOnly="1" outline="0" fieldPosition="0">
        <references count="2">
          <reference field="4" count="1" selected="0">
            <x v="2"/>
          </reference>
          <reference field="5" count="1">
            <x v="54"/>
          </reference>
        </references>
      </pivotArea>
    </format>
    <format dxfId="789">
      <pivotArea dataOnly="0" labelOnly="1" outline="0" fieldPosition="0">
        <references count="2">
          <reference field="4" count="1" selected="0">
            <x v="3"/>
          </reference>
          <reference field="5" count="1">
            <x v="25"/>
          </reference>
        </references>
      </pivotArea>
    </format>
    <format dxfId="788">
      <pivotArea dataOnly="0" labelOnly="1" outline="0" fieldPosition="0">
        <references count="2">
          <reference field="4" count="1" selected="0">
            <x v="4"/>
          </reference>
          <reference field="5" count="1">
            <x v="0"/>
          </reference>
        </references>
      </pivotArea>
    </format>
    <format dxfId="787">
      <pivotArea dataOnly="0" labelOnly="1" outline="0" fieldPosition="0">
        <references count="2">
          <reference field="4" count="1" selected="0">
            <x v="5"/>
          </reference>
          <reference field="5" count="1">
            <x v="19"/>
          </reference>
        </references>
      </pivotArea>
    </format>
    <format dxfId="786">
      <pivotArea dataOnly="0" labelOnly="1" outline="0" fieldPosition="0">
        <references count="2">
          <reference field="4" count="1" selected="0">
            <x v="6"/>
          </reference>
          <reference field="5" count="1">
            <x v="33"/>
          </reference>
        </references>
      </pivotArea>
    </format>
    <format dxfId="785">
      <pivotArea dataOnly="0" labelOnly="1" outline="0" fieldPosition="0">
        <references count="2">
          <reference field="4" count="1" selected="0">
            <x v="7"/>
          </reference>
          <reference field="5" count="1">
            <x v="46"/>
          </reference>
        </references>
      </pivotArea>
    </format>
    <format dxfId="784">
      <pivotArea dataOnly="0" labelOnly="1" outline="0" fieldPosition="0">
        <references count="2">
          <reference field="4" count="1" selected="0">
            <x v="8"/>
          </reference>
          <reference field="5" count="1">
            <x v="16"/>
          </reference>
        </references>
      </pivotArea>
    </format>
    <format dxfId="783">
      <pivotArea dataOnly="0" labelOnly="1" outline="0" fieldPosition="0">
        <references count="2">
          <reference field="4" count="1" selected="0">
            <x v="9"/>
          </reference>
          <reference field="5" count="1">
            <x v="7"/>
          </reference>
        </references>
      </pivotArea>
    </format>
    <format dxfId="782">
      <pivotArea dataOnly="0" labelOnly="1" outline="0" fieldPosition="0">
        <references count="2">
          <reference field="4" count="1" selected="0">
            <x v="10"/>
          </reference>
          <reference field="5" count="1">
            <x v="1"/>
          </reference>
        </references>
      </pivotArea>
    </format>
    <format dxfId="781">
      <pivotArea dataOnly="0" labelOnly="1" outline="0" fieldPosition="0">
        <references count="2">
          <reference field="4" count="1" selected="0">
            <x v="11"/>
          </reference>
          <reference field="5" count="1">
            <x v="60"/>
          </reference>
        </references>
      </pivotArea>
    </format>
    <format dxfId="780">
      <pivotArea dataOnly="0" labelOnly="1" outline="0" fieldPosition="0">
        <references count="2">
          <reference field="4" count="1" selected="0">
            <x v="12"/>
          </reference>
          <reference field="5" count="1">
            <x v="2"/>
          </reference>
        </references>
      </pivotArea>
    </format>
    <format dxfId="779">
      <pivotArea dataOnly="0" labelOnly="1" outline="0" fieldPosition="0">
        <references count="2">
          <reference field="4" count="1" selected="0">
            <x v="13"/>
          </reference>
          <reference field="5" count="1">
            <x v="41"/>
          </reference>
        </references>
      </pivotArea>
    </format>
    <format dxfId="778">
      <pivotArea dataOnly="0" labelOnly="1" outline="0" fieldPosition="0">
        <references count="2">
          <reference field="4" count="1" selected="0">
            <x v="14"/>
          </reference>
          <reference field="5" count="1">
            <x v="23"/>
          </reference>
        </references>
      </pivotArea>
    </format>
    <format dxfId="777">
      <pivotArea dataOnly="0" labelOnly="1" outline="0" fieldPosition="0">
        <references count="2">
          <reference field="4" count="1" selected="0">
            <x v="15"/>
          </reference>
          <reference field="5" count="1">
            <x v="20"/>
          </reference>
        </references>
      </pivotArea>
    </format>
    <format dxfId="776">
      <pivotArea dataOnly="0" labelOnly="1" outline="0" fieldPosition="0">
        <references count="2">
          <reference field="4" count="1" selected="0">
            <x v="16"/>
          </reference>
          <reference field="5" count="1">
            <x v="27"/>
          </reference>
        </references>
      </pivotArea>
    </format>
    <format dxfId="775">
      <pivotArea dataOnly="0" labelOnly="1" outline="0" fieldPosition="0">
        <references count="2">
          <reference field="4" count="1" selected="0">
            <x v="17"/>
          </reference>
          <reference field="5" count="1">
            <x v="3"/>
          </reference>
        </references>
      </pivotArea>
    </format>
    <format dxfId="774">
      <pivotArea dataOnly="0" labelOnly="1" outline="0" fieldPosition="0">
        <references count="2">
          <reference field="4" count="1" selected="0">
            <x v="18"/>
          </reference>
          <reference field="5" count="1">
            <x v="42"/>
          </reference>
        </references>
      </pivotArea>
    </format>
    <format dxfId="773">
      <pivotArea dataOnly="0" labelOnly="1" outline="0" fieldPosition="0">
        <references count="2">
          <reference field="4" count="1" selected="0">
            <x v="19"/>
          </reference>
          <reference field="5" count="1">
            <x v="45"/>
          </reference>
        </references>
      </pivotArea>
    </format>
    <format dxfId="772">
      <pivotArea dataOnly="0" labelOnly="1" outline="0" fieldPosition="0">
        <references count="2">
          <reference field="4" count="1" selected="0">
            <x v="20"/>
          </reference>
          <reference field="5" count="1">
            <x v="52"/>
          </reference>
        </references>
      </pivotArea>
    </format>
    <format dxfId="771">
      <pivotArea dataOnly="0" labelOnly="1" outline="0" fieldPosition="0">
        <references count="2">
          <reference field="4" count="1" selected="0">
            <x v="21"/>
          </reference>
          <reference field="5" count="1">
            <x v="24"/>
          </reference>
        </references>
      </pivotArea>
    </format>
    <format dxfId="770">
      <pivotArea dataOnly="0" labelOnly="1" outline="0" fieldPosition="0">
        <references count="2">
          <reference field="4" count="1" selected="0">
            <x v="22"/>
          </reference>
          <reference field="5" count="1">
            <x v="31"/>
          </reference>
        </references>
      </pivotArea>
    </format>
    <format dxfId="769">
      <pivotArea dataOnly="0" labelOnly="1" outline="0" fieldPosition="0">
        <references count="2">
          <reference field="4" count="1" selected="0">
            <x v="23"/>
          </reference>
          <reference field="5" count="1">
            <x v="28"/>
          </reference>
        </references>
      </pivotArea>
    </format>
    <format dxfId="768">
      <pivotArea dataOnly="0" labelOnly="1" outline="0" fieldPosition="0">
        <references count="2">
          <reference field="4" count="1" selected="0">
            <x v="24"/>
          </reference>
          <reference field="5" count="1">
            <x v="9"/>
          </reference>
        </references>
      </pivotArea>
    </format>
    <format dxfId="767">
      <pivotArea dataOnly="0" labelOnly="1" outline="0" fieldPosition="0">
        <references count="2">
          <reference field="4" count="1" selected="0">
            <x v="25"/>
          </reference>
          <reference field="5" count="1">
            <x v="56"/>
          </reference>
        </references>
      </pivotArea>
    </format>
    <format dxfId="766">
      <pivotArea dataOnly="0" labelOnly="1" outline="0" fieldPosition="0">
        <references count="2">
          <reference field="4" count="1" selected="0">
            <x v="26"/>
          </reference>
          <reference field="5" count="1">
            <x v="63"/>
          </reference>
        </references>
      </pivotArea>
    </format>
    <format dxfId="765">
      <pivotArea dataOnly="0" labelOnly="1" outline="0" fieldPosition="0">
        <references count="2">
          <reference field="4" count="1" selected="0">
            <x v="27"/>
          </reference>
          <reference field="5" count="1">
            <x v="26"/>
          </reference>
        </references>
      </pivotArea>
    </format>
    <format dxfId="764">
      <pivotArea dataOnly="0" labelOnly="1" outline="0" fieldPosition="0">
        <references count="2">
          <reference field="4" count="1" selected="0">
            <x v="28"/>
          </reference>
          <reference field="5" count="1">
            <x v="44"/>
          </reference>
        </references>
      </pivotArea>
    </format>
    <format dxfId="763">
      <pivotArea dataOnly="0" labelOnly="1" outline="0" fieldPosition="0">
        <references count="2">
          <reference field="4" count="1" selected="0">
            <x v="29"/>
          </reference>
          <reference field="5" count="1">
            <x v="62"/>
          </reference>
        </references>
      </pivotArea>
    </format>
    <format dxfId="762">
      <pivotArea dataOnly="0" labelOnly="1" outline="0" fieldPosition="0">
        <references count="2">
          <reference field="4" count="1" selected="0">
            <x v="30"/>
          </reference>
          <reference field="5" count="1">
            <x v="55"/>
          </reference>
        </references>
      </pivotArea>
    </format>
    <format dxfId="761">
      <pivotArea dataOnly="0" labelOnly="1" outline="0" fieldPosition="0">
        <references count="2">
          <reference field="4" count="1" selected="0">
            <x v="31"/>
          </reference>
          <reference field="5" count="1">
            <x v="64"/>
          </reference>
        </references>
      </pivotArea>
    </format>
    <format dxfId="760">
      <pivotArea dataOnly="0" labelOnly="1" outline="0" fieldPosition="0">
        <references count="2">
          <reference field="4" count="1" selected="0">
            <x v="32"/>
          </reference>
          <reference field="5" count="1">
            <x v="61"/>
          </reference>
        </references>
      </pivotArea>
    </format>
    <format dxfId="759">
      <pivotArea dataOnly="0" labelOnly="1" outline="0" fieldPosition="0">
        <references count="2">
          <reference field="4" count="1" selected="0">
            <x v="33"/>
          </reference>
          <reference field="5" count="1">
            <x v="36"/>
          </reference>
        </references>
      </pivotArea>
    </format>
    <format dxfId="758">
      <pivotArea dataOnly="0" labelOnly="1" outline="0" fieldPosition="0">
        <references count="2">
          <reference field="4" count="1" selected="0">
            <x v="34"/>
          </reference>
          <reference field="5" count="1">
            <x v="65"/>
          </reference>
        </references>
      </pivotArea>
    </format>
    <format dxfId="757">
      <pivotArea dataOnly="0" labelOnly="1" outline="0" fieldPosition="0">
        <references count="2">
          <reference field="4" count="1" selected="0">
            <x v="35"/>
          </reference>
          <reference field="5" count="1">
            <x v="4"/>
          </reference>
        </references>
      </pivotArea>
    </format>
    <format dxfId="756">
      <pivotArea dataOnly="0" labelOnly="1" outline="0" fieldPosition="0">
        <references count="2">
          <reference field="4" count="1" selected="0">
            <x v="36"/>
          </reference>
          <reference field="5" count="1">
            <x v="47"/>
          </reference>
        </references>
      </pivotArea>
    </format>
    <format dxfId="755">
      <pivotArea dataOnly="0" labelOnly="1" outline="0" fieldPosition="0">
        <references count="2">
          <reference field="4" count="1" selected="0">
            <x v="37"/>
          </reference>
          <reference field="5" count="1">
            <x v="50"/>
          </reference>
        </references>
      </pivotArea>
    </format>
    <format dxfId="754">
      <pivotArea dataOnly="0" labelOnly="1" outline="0" fieldPosition="0">
        <references count="2">
          <reference field="4" count="1" selected="0">
            <x v="38"/>
          </reference>
          <reference field="5" count="1">
            <x v="51"/>
          </reference>
        </references>
      </pivotArea>
    </format>
    <format dxfId="753">
      <pivotArea dataOnly="0" labelOnly="1" outline="0" fieldPosition="0">
        <references count="2">
          <reference field="4" count="1" selected="0">
            <x v="39"/>
          </reference>
          <reference field="5" count="1">
            <x v="66"/>
          </reference>
        </references>
      </pivotArea>
    </format>
    <format dxfId="752">
      <pivotArea dataOnly="0" labelOnly="1" outline="0" fieldPosition="0">
        <references count="2">
          <reference field="4" count="1" selected="0">
            <x v="40"/>
          </reference>
          <reference field="5" count="1">
            <x v="35"/>
          </reference>
        </references>
      </pivotArea>
    </format>
    <format dxfId="751">
      <pivotArea dataOnly="0" labelOnly="1" outline="0" fieldPosition="0">
        <references count="2">
          <reference field="4" count="1" selected="0">
            <x v="41"/>
          </reference>
          <reference field="5" count="1">
            <x v="37"/>
          </reference>
        </references>
      </pivotArea>
    </format>
    <format dxfId="750">
      <pivotArea dataOnly="0" labelOnly="1" outline="0" fieldPosition="0">
        <references count="2">
          <reference field="4" count="1" selected="0">
            <x v="42"/>
          </reference>
          <reference field="5" count="1">
            <x v="40"/>
          </reference>
        </references>
      </pivotArea>
    </format>
    <format dxfId="749">
      <pivotArea dataOnly="0" labelOnly="1" outline="0" fieldPosition="0">
        <references count="2">
          <reference field="4" count="1" selected="0">
            <x v="43"/>
          </reference>
          <reference field="5" count="1">
            <x v="49"/>
          </reference>
        </references>
      </pivotArea>
    </format>
    <format dxfId="748">
      <pivotArea dataOnly="0" labelOnly="1" outline="0" fieldPosition="0">
        <references count="2">
          <reference field="4" count="1" selected="0">
            <x v="44"/>
          </reference>
          <reference field="5" count="1">
            <x v="39"/>
          </reference>
        </references>
      </pivotArea>
    </format>
    <format dxfId="747">
      <pivotArea dataOnly="0" labelOnly="1" outline="0" fieldPosition="0">
        <references count="2">
          <reference field="4" count="1" selected="0">
            <x v="45"/>
          </reference>
          <reference field="5" count="1">
            <x v="21"/>
          </reference>
        </references>
      </pivotArea>
    </format>
    <format dxfId="746">
      <pivotArea dataOnly="0" labelOnly="1" outline="0" fieldPosition="0">
        <references count="2">
          <reference field="4" count="1" selected="0">
            <x v="46"/>
          </reference>
          <reference field="5" count="1">
            <x v="67"/>
          </reference>
        </references>
      </pivotArea>
    </format>
    <format dxfId="745">
      <pivotArea dataOnly="0" labelOnly="1" outline="0" fieldPosition="0">
        <references count="2">
          <reference field="4" count="1" selected="0">
            <x v="47"/>
          </reference>
          <reference field="5" count="1">
            <x v="6"/>
          </reference>
        </references>
      </pivotArea>
    </format>
    <format dxfId="744">
      <pivotArea dataOnly="0" labelOnly="1" outline="0" fieldPosition="0">
        <references count="2">
          <reference field="4" count="1" selected="0">
            <x v="48"/>
          </reference>
          <reference field="5" count="1">
            <x v="12"/>
          </reference>
        </references>
      </pivotArea>
    </format>
    <format dxfId="743">
      <pivotArea dataOnly="0" labelOnly="1" outline="0" fieldPosition="0">
        <references count="2">
          <reference field="4" count="1" selected="0">
            <x v="49"/>
          </reference>
          <reference field="5" count="1">
            <x v="29"/>
          </reference>
        </references>
      </pivotArea>
    </format>
    <format dxfId="742">
      <pivotArea dataOnly="0" labelOnly="1" outline="0" fieldPosition="0">
        <references count="2">
          <reference field="4" count="1" selected="0">
            <x v="50"/>
          </reference>
          <reference field="5" count="1">
            <x v="5"/>
          </reference>
        </references>
      </pivotArea>
    </format>
    <format dxfId="741">
      <pivotArea dataOnly="0" labelOnly="1" outline="0" fieldPosition="0">
        <references count="2">
          <reference field="4" count="1" selected="0">
            <x v="51"/>
          </reference>
          <reference field="5" count="1">
            <x v="8"/>
          </reference>
        </references>
      </pivotArea>
    </format>
    <format dxfId="740">
      <pivotArea dataOnly="0" labelOnly="1" outline="0" fieldPosition="0">
        <references count="2">
          <reference field="4" count="1" selected="0">
            <x v="52"/>
          </reference>
          <reference field="5" count="1">
            <x v="11"/>
          </reference>
        </references>
      </pivotArea>
    </format>
    <format dxfId="739">
      <pivotArea dataOnly="0" labelOnly="1" outline="0" fieldPosition="0">
        <references count="2">
          <reference field="4" count="1" selected="0">
            <x v="53"/>
          </reference>
          <reference field="5" count="1">
            <x v="43"/>
          </reference>
        </references>
      </pivotArea>
    </format>
    <format dxfId="738">
      <pivotArea dataOnly="0" labelOnly="1" outline="0" fieldPosition="0">
        <references count="2">
          <reference field="4" count="1" selected="0">
            <x v="54"/>
          </reference>
          <reference field="5" count="1">
            <x v="53"/>
          </reference>
        </references>
      </pivotArea>
    </format>
    <format dxfId="737">
      <pivotArea dataOnly="0" labelOnly="1" outline="0" fieldPosition="0">
        <references count="2">
          <reference field="4" count="1" selected="0">
            <x v="55"/>
          </reference>
          <reference field="5" count="1">
            <x v="59"/>
          </reference>
        </references>
      </pivotArea>
    </format>
    <format dxfId="736">
      <pivotArea dataOnly="0" labelOnly="1" outline="0" fieldPosition="0">
        <references count="2">
          <reference field="4" count="1" selected="0">
            <x v="56"/>
          </reference>
          <reference field="5" count="1">
            <x v="38"/>
          </reference>
        </references>
      </pivotArea>
    </format>
    <format dxfId="735">
      <pivotArea dataOnly="0" labelOnly="1" outline="0" fieldPosition="0">
        <references count="2">
          <reference field="4" count="1" selected="0">
            <x v="57"/>
          </reference>
          <reference field="5" count="1">
            <x v="14"/>
          </reference>
        </references>
      </pivotArea>
    </format>
    <format dxfId="734">
      <pivotArea dataOnly="0" labelOnly="1" outline="0" fieldPosition="0">
        <references count="2">
          <reference field="4" count="1" selected="0">
            <x v="58"/>
          </reference>
          <reference field="5" count="1">
            <x v="57"/>
          </reference>
        </references>
      </pivotArea>
    </format>
    <format dxfId="733">
      <pivotArea dataOnly="0" labelOnly="1" outline="0" fieldPosition="0">
        <references count="2">
          <reference field="4" count="1" selected="0">
            <x v="59"/>
          </reference>
          <reference field="5" count="1">
            <x v="15"/>
          </reference>
        </references>
      </pivotArea>
    </format>
    <format dxfId="732">
      <pivotArea dataOnly="0" labelOnly="1" outline="0" fieldPosition="0">
        <references count="2">
          <reference field="4" count="1" selected="0">
            <x v="60"/>
          </reference>
          <reference field="5" count="1">
            <x v="22"/>
          </reference>
        </references>
      </pivotArea>
    </format>
    <format dxfId="731">
      <pivotArea dataOnly="0" labelOnly="1" outline="0" fieldPosition="0">
        <references count="2">
          <reference field="4" count="1" selected="0">
            <x v="61"/>
          </reference>
          <reference field="5" count="1">
            <x v="30"/>
          </reference>
        </references>
      </pivotArea>
    </format>
    <format dxfId="730">
      <pivotArea dataOnly="0" labelOnly="1" outline="0" fieldPosition="0">
        <references count="2">
          <reference field="4" count="1" selected="0">
            <x v="62"/>
          </reference>
          <reference field="5" count="1">
            <x v="34"/>
          </reference>
        </references>
      </pivotArea>
    </format>
    <format dxfId="729">
      <pivotArea dataOnly="0" labelOnly="1" outline="0" fieldPosition="0">
        <references count="2">
          <reference field="4" count="1" selected="0">
            <x v="63"/>
          </reference>
          <reference field="5" count="1">
            <x v="18"/>
          </reference>
        </references>
      </pivotArea>
    </format>
    <format dxfId="728">
      <pivotArea dataOnly="0" labelOnly="1" outline="0" fieldPosition="0">
        <references count="2">
          <reference field="4" count="1" selected="0">
            <x v="64"/>
          </reference>
          <reference field="5" count="1">
            <x v="17"/>
          </reference>
        </references>
      </pivotArea>
    </format>
    <format dxfId="727">
      <pivotArea dataOnly="0" labelOnly="1" outline="0" fieldPosition="0">
        <references count="2">
          <reference field="4" count="1" selected="0">
            <x v="65"/>
          </reference>
          <reference field="5" count="1">
            <x v="48"/>
          </reference>
        </references>
      </pivotArea>
    </format>
    <format dxfId="726">
      <pivotArea dataOnly="0" labelOnly="1" outline="0" fieldPosition="0">
        <references count="2">
          <reference field="4" count="1" selected="0">
            <x v="66"/>
          </reference>
          <reference field="5" count="1">
            <x v="10"/>
          </reference>
        </references>
      </pivotArea>
    </format>
    <format dxfId="725">
      <pivotArea dataOnly="0" labelOnly="1" outline="0" fieldPosition="0">
        <references count="2">
          <reference field="4" count="1" selected="0">
            <x v="67"/>
          </reference>
          <reference field="5" count="1">
            <x v="32"/>
          </reference>
        </references>
      </pivotArea>
    </format>
    <format dxfId="724">
      <pivotArea dataOnly="0" labelOnly="1" outline="0" fieldPosition="0">
        <references count="2">
          <reference field="4" count="1" selected="0">
            <x v="68"/>
          </reference>
          <reference field="5" count="1">
            <x v="76"/>
          </reference>
        </references>
      </pivotArea>
    </format>
    <format dxfId="723">
      <pivotArea dataOnly="0" labelOnly="1" outline="0" fieldPosition="0">
        <references count="2">
          <reference field="4" count="1" selected="0">
            <x v="0"/>
          </reference>
          <reference field="5" count="1">
            <x v="58"/>
          </reference>
        </references>
      </pivotArea>
    </format>
    <format dxfId="722">
      <pivotArea dataOnly="0" labelOnly="1" outline="0" fieldPosition="0">
        <references count="2">
          <reference field="4" count="1" selected="0">
            <x v="1"/>
          </reference>
          <reference field="5" count="1">
            <x v="13"/>
          </reference>
        </references>
      </pivotArea>
    </format>
    <format dxfId="721">
      <pivotArea dataOnly="0" labelOnly="1" outline="0" fieldPosition="0">
        <references count="2">
          <reference field="4" count="1" selected="0">
            <x v="2"/>
          </reference>
          <reference field="5" count="1">
            <x v="54"/>
          </reference>
        </references>
      </pivotArea>
    </format>
    <format dxfId="720">
      <pivotArea dataOnly="0" labelOnly="1" outline="0" fieldPosition="0">
        <references count="2">
          <reference field="4" count="1" selected="0">
            <x v="3"/>
          </reference>
          <reference field="5" count="1">
            <x v="25"/>
          </reference>
        </references>
      </pivotArea>
    </format>
    <format dxfId="719">
      <pivotArea dataOnly="0" labelOnly="1" outline="0" fieldPosition="0">
        <references count="2">
          <reference field="4" count="1" selected="0">
            <x v="4"/>
          </reference>
          <reference field="5" count="1">
            <x v="0"/>
          </reference>
        </references>
      </pivotArea>
    </format>
    <format dxfId="718">
      <pivotArea dataOnly="0" labelOnly="1" outline="0" fieldPosition="0">
        <references count="2">
          <reference field="4" count="1" selected="0">
            <x v="5"/>
          </reference>
          <reference field="5" count="1">
            <x v="19"/>
          </reference>
        </references>
      </pivotArea>
    </format>
    <format dxfId="717">
      <pivotArea dataOnly="0" labelOnly="1" outline="0" fieldPosition="0">
        <references count="2">
          <reference field="4" count="1" selected="0">
            <x v="6"/>
          </reference>
          <reference field="5" count="1">
            <x v="33"/>
          </reference>
        </references>
      </pivotArea>
    </format>
    <format dxfId="716">
      <pivotArea dataOnly="0" labelOnly="1" outline="0" fieldPosition="0">
        <references count="2">
          <reference field="4" count="1" selected="0">
            <x v="7"/>
          </reference>
          <reference field="5" count="1">
            <x v="46"/>
          </reference>
        </references>
      </pivotArea>
    </format>
    <format dxfId="715">
      <pivotArea dataOnly="0" labelOnly="1" outline="0" fieldPosition="0">
        <references count="2">
          <reference field="4" count="1" selected="0">
            <x v="8"/>
          </reference>
          <reference field="5" count="1">
            <x v="16"/>
          </reference>
        </references>
      </pivotArea>
    </format>
    <format dxfId="714">
      <pivotArea dataOnly="0" labelOnly="1" outline="0" fieldPosition="0">
        <references count="2">
          <reference field="4" count="1" selected="0">
            <x v="9"/>
          </reference>
          <reference field="5" count="1">
            <x v="7"/>
          </reference>
        </references>
      </pivotArea>
    </format>
    <format dxfId="713">
      <pivotArea dataOnly="0" labelOnly="1" outline="0" fieldPosition="0">
        <references count="2">
          <reference field="4" count="1" selected="0">
            <x v="10"/>
          </reference>
          <reference field="5" count="1">
            <x v="1"/>
          </reference>
        </references>
      </pivotArea>
    </format>
    <format dxfId="712">
      <pivotArea dataOnly="0" labelOnly="1" outline="0" fieldPosition="0">
        <references count="2">
          <reference field="4" count="1" selected="0">
            <x v="11"/>
          </reference>
          <reference field="5" count="1">
            <x v="60"/>
          </reference>
        </references>
      </pivotArea>
    </format>
    <format dxfId="711">
      <pivotArea dataOnly="0" labelOnly="1" outline="0" fieldPosition="0">
        <references count="2">
          <reference field="4" count="1" selected="0">
            <x v="12"/>
          </reference>
          <reference field="5" count="1">
            <x v="2"/>
          </reference>
        </references>
      </pivotArea>
    </format>
    <format dxfId="710">
      <pivotArea dataOnly="0" labelOnly="1" outline="0" fieldPosition="0">
        <references count="2">
          <reference field="4" count="1" selected="0">
            <x v="13"/>
          </reference>
          <reference field="5" count="1">
            <x v="41"/>
          </reference>
        </references>
      </pivotArea>
    </format>
    <format dxfId="709">
      <pivotArea dataOnly="0" labelOnly="1" outline="0" fieldPosition="0">
        <references count="2">
          <reference field="4" count="1" selected="0">
            <x v="14"/>
          </reference>
          <reference field="5" count="1">
            <x v="23"/>
          </reference>
        </references>
      </pivotArea>
    </format>
    <format dxfId="708">
      <pivotArea dataOnly="0" labelOnly="1" outline="0" fieldPosition="0">
        <references count="2">
          <reference field="4" count="1" selected="0">
            <x v="15"/>
          </reference>
          <reference field="5" count="1">
            <x v="20"/>
          </reference>
        </references>
      </pivotArea>
    </format>
    <format dxfId="707">
      <pivotArea dataOnly="0" labelOnly="1" outline="0" fieldPosition="0">
        <references count="2">
          <reference field="4" count="1" selected="0">
            <x v="16"/>
          </reference>
          <reference field="5" count="1">
            <x v="27"/>
          </reference>
        </references>
      </pivotArea>
    </format>
    <format dxfId="706">
      <pivotArea dataOnly="0" labelOnly="1" outline="0" fieldPosition="0">
        <references count="2">
          <reference field="4" count="1" selected="0">
            <x v="17"/>
          </reference>
          <reference field="5" count="1">
            <x v="3"/>
          </reference>
        </references>
      </pivotArea>
    </format>
    <format dxfId="705">
      <pivotArea dataOnly="0" labelOnly="1" outline="0" fieldPosition="0">
        <references count="2">
          <reference field="4" count="1" selected="0">
            <x v="18"/>
          </reference>
          <reference field="5" count="1">
            <x v="42"/>
          </reference>
        </references>
      </pivotArea>
    </format>
    <format dxfId="704">
      <pivotArea dataOnly="0" labelOnly="1" outline="0" fieldPosition="0">
        <references count="2">
          <reference field="4" count="1" selected="0">
            <x v="19"/>
          </reference>
          <reference field="5" count="1">
            <x v="45"/>
          </reference>
        </references>
      </pivotArea>
    </format>
    <format dxfId="703">
      <pivotArea dataOnly="0" labelOnly="1" outline="0" fieldPosition="0">
        <references count="2">
          <reference field="4" count="1" selected="0">
            <x v="20"/>
          </reference>
          <reference field="5" count="1">
            <x v="52"/>
          </reference>
        </references>
      </pivotArea>
    </format>
    <format dxfId="702">
      <pivotArea dataOnly="0" labelOnly="1" outline="0" fieldPosition="0">
        <references count="2">
          <reference field="4" count="1" selected="0">
            <x v="21"/>
          </reference>
          <reference field="5" count="1">
            <x v="24"/>
          </reference>
        </references>
      </pivotArea>
    </format>
    <format dxfId="701">
      <pivotArea dataOnly="0" labelOnly="1" outline="0" fieldPosition="0">
        <references count="2">
          <reference field="4" count="1" selected="0">
            <x v="22"/>
          </reference>
          <reference field="5" count="1">
            <x v="31"/>
          </reference>
        </references>
      </pivotArea>
    </format>
    <format dxfId="700">
      <pivotArea dataOnly="0" labelOnly="1" outline="0" fieldPosition="0">
        <references count="2">
          <reference field="4" count="1" selected="0">
            <x v="23"/>
          </reference>
          <reference field="5" count="1">
            <x v="28"/>
          </reference>
        </references>
      </pivotArea>
    </format>
    <format dxfId="699">
      <pivotArea dataOnly="0" labelOnly="1" outline="0" fieldPosition="0">
        <references count="2">
          <reference field="4" count="1" selected="0">
            <x v="24"/>
          </reference>
          <reference field="5" count="1">
            <x v="9"/>
          </reference>
        </references>
      </pivotArea>
    </format>
    <format dxfId="698">
      <pivotArea dataOnly="0" labelOnly="1" outline="0" fieldPosition="0">
        <references count="2">
          <reference field="4" count="1" selected="0">
            <x v="25"/>
          </reference>
          <reference field="5" count="1">
            <x v="56"/>
          </reference>
        </references>
      </pivotArea>
    </format>
    <format dxfId="697">
      <pivotArea dataOnly="0" labelOnly="1" outline="0" fieldPosition="0">
        <references count="2">
          <reference field="4" count="1" selected="0">
            <x v="26"/>
          </reference>
          <reference field="5" count="1">
            <x v="63"/>
          </reference>
        </references>
      </pivotArea>
    </format>
    <format dxfId="696">
      <pivotArea dataOnly="0" labelOnly="1" outline="0" fieldPosition="0">
        <references count="2">
          <reference field="4" count="1" selected="0">
            <x v="27"/>
          </reference>
          <reference field="5" count="1">
            <x v="26"/>
          </reference>
        </references>
      </pivotArea>
    </format>
    <format dxfId="695">
      <pivotArea dataOnly="0" labelOnly="1" outline="0" fieldPosition="0">
        <references count="2">
          <reference field="4" count="1" selected="0">
            <x v="28"/>
          </reference>
          <reference field="5" count="1">
            <x v="44"/>
          </reference>
        </references>
      </pivotArea>
    </format>
    <format dxfId="694">
      <pivotArea dataOnly="0" labelOnly="1" outline="0" fieldPosition="0">
        <references count="2">
          <reference field="4" count="1" selected="0">
            <x v="29"/>
          </reference>
          <reference field="5" count="1">
            <x v="62"/>
          </reference>
        </references>
      </pivotArea>
    </format>
    <format dxfId="693">
      <pivotArea dataOnly="0" labelOnly="1" outline="0" fieldPosition="0">
        <references count="2">
          <reference field="4" count="1" selected="0">
            <x v="30"/>
          </reference>
          <reference field="5" count="1">
            <x v="55"/>
          </reference>
        </references>
      </pivotArea>
    </format>
    <format dxfId="692">
      <pivotArea dataOnly="0" labelOnly="1" outline="0" fieldPosition="0">
        <references count="2">
          <reference field="4" count="1" selected="0">
            <x v="31"/>
          </reference>
          <reference field="5" count="1">
            <x v="64"/>
          </reference>
        </references>
      </pivotArea>
    </format>
    <format dxfId="691">
      <pivotArea dataOnly="0" labelOnly="1" outline="0" fieldPosition="0">
        <references count="2">
          <reference field="4" count="1" selected="0">
            <x v="32"/>
          </reference>
          <reference field="5" count="1">
            <x v="61"/>
          </reference>
        </references>
      </pivotArea>
    </format>
    <format dxfId="690">
      <pivotArea dataOnly="0" labelOnly="1" outline="0" fieldPosition="0">
        <references count="2">
          <reference field="4" count="1" selected="0">
            <x v="33"/>
          </reference>
          <reference field="5" count="1">
            <x v="36"/>
          </reference>
        </references>
      </pivotArea>
    </format>
    <format dxfId="689">
      <pivotArea dataOnly="0" labelOnly="1" outline="0" fieldPosition="0">
        <references count="2">
          <reference field="4" count="1" selected="0">
            <x v="34"/>
          </reference>
          <reference field="5" count="1">
            <x v="65"/>
          </reference>
        </references>
      </pivotArea>
    </format>
    <format dxfId="688">
      <pivotArea dataOnly="0" labelOnly="1" outline="0" fieldPosition="0">
        <references count="2">
          <reference field="4" count="1" selected="0">
            <x v="35"/>
          </reference>
          <reference field="5" count="1">
            <x v="4"/>
          </reference>
        </references>
      </pivotArea>
    </format>
    <format dxfId="687">
      <pivotArea dataOnly="0" labelOnly="1" outline="0" fieldPosition="0">
        <references count="2">
          <reference field="4" count="1" selected="0">
            <x v="36"/>
          </reference>
          <reference field="5" count="1">
            <x v="47"/>
          </reference>
        </references>
      </pivotArea>
    </format>
    <format dxfId="686">
      <pivotArea dataOnly="0" labelOnly="1" outline="0" fieldPosition="0">
        <references count="2">
          <reference field="4" count="1" selected="0">
            <x v="37"/>
          </reference>
          <reference field="5" count="1">
            <x v="50"/>
          </reference>
        </references>
      </pivotArea>
    </format>
    <format dxfId="685">
      <pivotArea dataOnly="0" labelOnly="1" outline="0" fieldPosition="0">
        <references count="2">
          <reference field="4" count="1" selected="0">
            <x v="38"/>
          </reference>
          <reference field="5" count="1">
            <x v="51"/>
          </reference>
        </references>
      </pivotArea>
    </format>
    <format dxfId="684">
      <pivotArea dataOnly="0" labelOnly="1" outline="0" fieldPosition="0">
        <references count="2">
          <reference field="4" count="1" selected="0">
            <x v="39"/>
          </reference>
          <reference field="5" count="1">
            <x v="66"/>
          </reference>
        </references>
      </pivotArea>
    </format>
    <format dxfId="683">
      <pivotArea dataOnly="0" labelOnly="1" outline="0" fieldPosition="0">
        <references count="2">
          <reference field="4" count="1" selected="0">
            <x v="40"/>
          </reference>
          <reference field="5" count="1">
            <x v="35"/>
          </reference>
        </references>
      </pivotArea>
    </format>
    <format dxfId="682">
      <pivotArea dataOnly="0" labelOnly="1" outline="0" fieldPosition="0">
        <references count="2">
          <reference field="4" count="1" selected="0">
            <x v="41"/>
          </reference>
          <reference field="5" count="1">
            <x v="37"/>
          </reference>
        </references>
      </pivotArea>
    </format>
    <format dxfId="681">
      <pivotArea dataOnly="0" labelOnly="1" outline="0" fieldPosition="0">
        <references count="2">
          <reference field="4" count="1" selected="0">
            <x v="42"/>
          </reference>
          <reference field="5" count="1">
            <x v="40"/>
          </reference>
        </references>
      </pivotArea>
    </format>
    <format dxfId="680">
      <pivotArea dataOnly="0" labelOnly="1" outline="0" fieldPosition="0">
        <references count="2">
          <reference field="4" count="1" selected="0">
            <x v="43"/>
          </reference>
          <reference field="5" count="1">
            <x v="49"/>
          </reference>
        </references>
      </pivotArea>
    </format>
    <format dxfId="679">
      <pivotArea dataOnly="0" labelOnly="1" outline="0" fieldPosition="0">
        <references count="2">
          <reference field="4" count="1" selected="0">
            <x v="44"/>
          </reference>
          <reference field="5" count="1">
            <x v="39"/>
          </reference>
        </references>
      </pivotArea>
    </format>
    <format dxfId="678">
      <pivotArea dataOnly="0" labelOnly="1" outline="0" fieldPosition="0">
        <references count="2">
          <reference field="4" count="1" selected="0">
            <x v="45"/>
          </reference>
          <reference field="5" count="1">
            <x v="21"/>
          </reference>
        </references>
      </pivotArea>
    </format>
    <format dxfId="677">
      <pivotArea dataOnly="0" labelOnly="1" outline="0" fieldPosition="0">
        <references count="2">
          <reference field="4" count="1" selected="0">
            <x v="46"/>
          </reference>
          <reference field="5" count="1">
            <x v="67"/>
          </reference>
        </references>
      </pivotArea>
    </format>
    <format dxfId="676">
      <pivotArea dataOnly="0" labelOnly="1" outline="0" fieldPosition="0">
        <references count="2">
          <reference field="4" count="1" selected="0">
            <x v="47"/>
          </reference>
          <reference field="5" count="1">
            <x v="6"/>
          </reference>
        </references>
      </pivotArea>
    </format>
    <format dxfId="675">
      <pivotArea dataOnly="0" labelOnly="1" outline="0" fieldPosition="0">
        <references count="2">
          <reference field="4" count="1" selected="0">
            <x v="48"/>
          </reference>
          <reference field="5" count="1">
            <x v="12"/>
          </reference>
        </references>
      </pivotArea>
    </format>
    <format dxfId="674">
      <pivotArea dataOnly="0" labelOnly="1" outline="0" fieldPosition="0">
        <references count="2">
          <reference field="4" count="1" selected="0">
            <x v="49"/>
          </reference>
          <reference field="5" count="1">
            <x v="29"/>
          </reference>
        </references>
      </pivotArea>
    </format>
    <format dxfId="673">
      <pivotArea dataOnly="0" labelOnly="1" outline="0" fieldPosition="0">
        <references count="2">
          <reference field="4" count="1" selected="0">
            <x v="50"/>
          </reference>
          <reference field="5" count="1">
            <x v="5"/>
          </reference>
        </references>
      </pivotArea>
    </format>
    <format dxfId="672">
      <pivotArea dataOnly="0" labelOnly="1" outline="0" fieldPosition="0">
        <references count="2">
          <reference field="4" count="1" selected="0">
            <x v="51"/>
          </reference>
          <reference field="5" count="1">
            <x v="8"/>
          </reference>
        </references>
      </pivotArea>
    </format>
    <format dxfId="671">
      <pivotArea dataOnly="0" labelOnly="1" outline="0" fieldPosition="0">
        <references count="2">
          <reference field="4" count="1" selected="0">
            <x v="52"/>
          </reference>
          <reference field="5" count="1">
            <x v="11"/>
          </reference>
        </references>
      </pivotArea>
    </format>
    <format dxfId="670">
      <pivotArea dataOnly="0" labelOnly="1" outline="0" fieldPosition="0">
        <references count="2">
          <reference field="4" count="1" selected="0">
            <x v="53"/>
          </reference>
          <reference field="5" count="1">
            <x v="43"/>
          </reference>
        </references>
      </pivotArea>
    </format>
    <format dxfId="669">
      <pivotArea dataOnly="0" labelOnly="1" outline="0" fieldPosition="0">
        <references count="2">
          <reference field="4" count="1" selected="0">
            <x v="54"/>
          </reference>
          <reference field="5" count="1">
            <x v="53"/>
          </reference>
        </references>
      </pivotArea>
    </format>
    <format dxfId="668">
      <pivotArea dataOnly="0" labelOnly="1" outline="0" fieldPosition="0">
        <references count="2">
          <reference field="4" count="1" selected="0">
            <x v="55"/>
          </reference>
          <reference field="5" count="1">
            <x v="59"/>
          </reference>
        </references>
      </pivotArea>
    </format>
    <format dxfId="667">
      <pivotArea dataOnly="0" labelOnly="1" outline="0" fieldPosition="0">
        <references count="2">
          <reference field="4" count="1" selected="0">
            <x v="56"/>
          </reference>
          <reference field="5" count="1">
            <x v="38"/>
          </reference>
        </references>
      </pivotArea>
    </format>
    <format dxfId="666">
      <pivotArea dataOnly="0" labelOnly="1" outline="0" fieldPosition="0">
        <references count="2">
          <reference field="4" count="1" selected="0">
            <x v="57"/>
          </reference>
          <reference field="5" count="1">
            <x v="14"/>
          </reference>
        </references>
      </pivotArea>
    </format>
    <format dxfId="665">
      <pivotArea dataOnly="0" labelOnly="1" outline="0" fieldPosition="0">
        <references count="2">
          <reference field="4" count="1" selected="0">
            <x v="58"/>
          </reference>
          <reference field="5" count="1">
            <x v="57"/>
          </reference>
        </references>
      </pivotArea>
    </format>
    <format dxfId="664">
      <pivotArea dataOnly="0" labelOnly="1" outline="0" fieldPosition="0">
        <references count="2">
          <reference field="4" count="1" selected="0">
            <x v="59"/>
          </reference>
          <reference field="5" count="1">
            <x v="15"/>
          </reference>
        </references>
      </pivotArea>
    </format>
    <format dxfId="663">
      <pivotArea dataOnly="0" labelOnly="1" outline="0" fieldPosition="0">
        <references count="2">
          <reference field="4" count="1" selected="0">
            <x v="60"/>
          </reference>
          <reference field="5" count="1">
            <x v="22"/>
          </reference>
        </references>
      </pivotArea>
    </format>
    <format dxfId="662">
      <pivotArea dataOnly="0" labelOnly="1" outline="0" fieldPosition="0">
        <references count="2">
          <reference field="4" count="1" selected="0">
            <x v="61"/>
          </reference>
          <reference field="5" count="1">
            <x v="30"/>
          </reference>
        </references>
      </pivotArea>
    </format>
    <format dxfId="661">
      <pivotArea dataOnly="0" labelOnly="1" outline="0" fieldPosition="0">
        <references count="2">
          <reference field="4" count="1" selected="0">
            <x v="62"/>
          </reference>
          <reference field="5" count="1">
            <x v="34"/>
          </reference>
        </references>
      </pivotArea>
    </format>
    <format dxfId="660">
      <pivotArea dataOnly="0" labelOnly="1" outline="0" fieldPosition="0">
        <references count="2">
          <reference field="4" count="1" selected="0">
            <x v="63"/>
          </reference>
          <reference field="5" count="1">
            <x v="18"/>
          </reference>
        </references>
      </pivotArea>
    </format>
    <format dxfId="659">
      <pivotArea dataOnly="0" labelOnly="1" outline="0" fieldPosition="0">
        <references count="2">
          <reference field="4" count="1" selected="0">
            <x v="64"/>
          </reference>
          <reference field="5" count="1">
            <x v="17"/>
          </reference>
        </references>
      </pivotArea>
    </format>
    <format dxfId="658">
      <pivotArea dataOnly="0" labelOnly="1" outline="0" fieldPosition="0">
        <references count="2">
          <reference field="4" count="1" selected="0">
            <x v="65"/>
          </reference>
          <reference field="5" count="1">
            <x v="48"/>
          </reference>
        </references>
      </pivotArea>
    </format>
    <format dxfId="657">
      <pivotArea dataOnly="0" labelOnly="1" outline="0" fieldPosition="0">
        <references count="2">
          <reference field="4" count="1" selected="0">
            <x v="66"/>
          </reference>
          <reference field="5" count="1">
            <x v="10"/>
          </reference>
        </references>
      </pivotArea>
    </format>
    <format dxfId="656">
      <pivotArea dataOnly="0" labelOnly="1" outline="0" fieldPosition="0">
        <references count="2">
          <reference field="4" count="1" selected="0">
            <x v="67"/>
          </reference>
          <reference field="5" count="1">
            <x v="32"/>
          </reference>
        </references>
      </pivotArea>
    </format>
    <format dxfId="655">
      <pivotArea dataOnly="0" labelOnly="1" outline="0" fieldPosition="0">
        <references count="2">
          <reference field="4" count="1" selected="0">
            <x v="68"/>
          </reference>
          <reference field="5" count="1">
            <x v="76"/>
          </reference>
        </references>
      </pivotArea>
    </format>
    <format dxfId="654">
      <pivotArea dataOnly="0" labelOnly="1" outline="0" fieldPosition="0">
        <references count="2">
          <reference field="4" count="1" selected="0">
            <x v="0"/>
          </reference>
          <reference field="5" count="1">
            <x v="58"/>
          </reference>
        </references>
      </pivotArea>
    </format>
    <format dxfId="653">
      <pivotArea dataOnly="0" labelOnly="1" outline="0" fieldPosition="0">
        <references count="2">
          <reference field="4" count="1" selected="0">
            <x v="1"/>
          </reference>
          <reference field="5" count="1">
            <x v="13"/>
          </reference>
        </references>
      </pivotArea>
    </format>
    <format dxfId="652">
      <pivotArea dataOnly="0" labelOnly="1" outline="0" fieldPosition="0">
        <references count="2">
          <reference field="4" count="1" selected="0">
            <x v="2"/>
          </reference>
          <reference field="5" count="1">
            <x v="54"/>
          </reference>
        </references>
      </pivotArea>
    </format>
    <format dxfId="651">
      <pivotArea dataOnly="0" labelOnly="1" outline="0" fieldPosition="0">
        <references count="2">
          <reference field="4" count="1" selected="0">
            <x v="3"/>
          </reference>
          <reference field="5" count="1">
            <x v="25"/>
          </reference>
        </references>
      </pivotArea>
    </format>
    <format dxfId="650">
      <pivotArea dataOnly="0" labelOnly="1" outline="0" fieldPosition="0">
        <references count="2">
          <reference field="4" count="1" selected="0">
            <x v="4"/>
          </reference>
          <reference field="5" count="1">
            <x v="0"/>
          </reference>
        </references>
      </pivotArea>
    </format>
    <format dxfId="649">
      <pivotArea dataOnly="0" labelOnly="1" outline="0" fieldPosition="0">
        <references count="2">
          <reference field="4" count="1" selected="0">
            <x v="5"/>
          </reference>
          <reference field="5" count="1">
            <x v="19"/>
          </reference>
        </references>
      </pivotArea>
    </format>
    <format dxfId="648">
      <pivotArea dataOnly="0" labelOnly="1" outline="0" fieldPosition="0">
        <references count="2">
          <reference field="4" count="1" selected="0">
            <x v="6"/>
          </reference>
          <reference field="5" count="1">
            <x v="33"/>
          </reference>
        </references>
      </pivotArea>
    </format>
    <format dxfId="647">
      <pivotArea dataOnly="0" labelOnly="1" outline="0" fieldPosition="0">
        <references count="2">
          <reference field="4" count="1" selected="0">
            <x v="7"/>
          </reference>
          <reference field="5" count="1">
            <x v="46"/>
          </reference>
        </references>
      </pivotArea>
    </format>
    <format dxfId="646">
      <pivotArea dataOnly="0" labelOnly="1" outline="0" fieldPosition="0">
        <references count="2">
          <reference field="4" count="1" selected="0">
            <x v="8"/>
          </reference>
          <reference field="5" count="1">
            <x v="16"/>
          </reference>
        </references>
      </pivotArea>
    </format>
    <format dxfId="645">
      <pivotArea dataOnly="0" labelOnly="1" outline="0" fieldPosition="0">
        <references count="2">
          <reference field="4" count="1" selected="0">
            <x v="9"/>
          </reference>
          <reference field="5" count="1">
            <x v="7"/>
          </reference>
        </references>
      </pivotArea>
    </format>
    <format dxfId="644">
      <pivotArea dataOnly="0" labelOnly="1" outline="0" fieldPosition="0">
        <references count="2">
          <reference field="4" count="1" selected="0">
            <x v="10"/>
          </reference>
          <reference field="5" count="1">
            <x v="1"/>
          </reference>
        </references>
      </pivotArea>
    </format>
    <format dxfId="643">
      <pivotArea dataOnly="0" labelOnly="1" outline="0" fieldPosition="0">
        <references count="2">
          <reference field="4" count="1" selected="0">
            <x v="11"/>
          </reference>
          <reference field="5" count="1">
            <x v="60"/>
          </reference>
        </references>
      </pivotArea>
    </format>
    <format dxfId="642">
      <pivotArea dataOnly="0" labelOnly="1" outline="0" fieldPosition="0">
        <references count="2">
          <reference field="4" count="1" selected="0">
            <x v="12"/>
          </reference>
          <reference field="5" count="1">
            <x v="2"/>
          </reference>
        </references>
      </pivotArea>
    </format>
    <format dxfId="641">
      <pivotArea dataOnly="0" labelOnly="1" outline="0" fieldPosition="0">
        <references count="2">
          <reference field="4" count="1" selected="0">
            <x v="13"/>
          </reference>
          <reference field="5" count="1">
            <x v="41"/>
          </reference>
        </references>
      </pivotArea>
    </format>
    <format dxfId="640">
      <pivotArea dataOnly="0" labelOnly="1" outline="0" fieldPosition="0">
        <references count="2">
          <reference field="4" count="1" selected="0">
            <x v="14"/>
          </reference>
          <reference field="5" count="1">
            <x v="23"/>
          </reference>
        </references>
      </pivotArea>
    </format>
    <format dxfId="639">
      <pivotArea dataOnly="0" labelOnly="1" outline="0" fieldPosition="0">
        <references count="2">
          <reference field="4" count="1" selected="0">
            <x v="15"/>
          </reference>
          <reference field="5" count="1">
            <x v="20"/>
          </reference>
        </references>
      </pivotArea>
    </format>
    <format dxfId="638">
      <pivotArea dataOnly="0" labelOnly="1" outline="0" fieldPosition="0">
        <references count="2">
          <reference field="4" count="1" selected="0">
            <x v="16"/>
          </reference>
          <reference field="5" count="1">
            <x v="27"/>
          </reference>
        </references>
      </pivotArea>
    </format>
    <format dxfId="637">
      <pivotArea dataOnly="0" labelOnly="1" outline="0" fieldPosition="0">
        <references count="2">
          <reference field="4" count="1" selected="0">
            <x v="17"/>
          </reference>
          <reference field="5" count="1">
            <x v="3"/>
          </reference>
        </references>
      </pivotArea>
    </format>
    <format dxfId="636">
      <pivotArea dataOnly="0" labelOnly="1" outline="0" fieldPosition="0">
        <references count="2">
          <reference field="4" count="1" selected="0">
            <x v="18"/>
          </reference>
          <reference field="5" count="1">
            <x v="42"/>
          </reference>
        </references>
      </pivotArea>
    </format>
    <format dxfId="635">
      <pivotArea dataOnly="0" labelOnly="1" outline="0" fieldPosition="0">
        <references count="2">
          <reference field="4" count="1" selected="0">
            <x v="19"/>
          </reference>
          <reference field="5" count="1">
            <x v="45"/>
          </reference>
        </references>
      </pivotArea>
    </format>
    <format dxfId="634">
      <pivotArea dataOnly="0" labelOnly="1" outline="0" fieldPosition="0">
        <references count="2">
          <reference field="4" count="1" selected="0">
            <x v="20"/>
          </reference>
          <reference field="5" count="1">
            <x v="52"/>
          </reference>
        </references>
      </pivotArea>
    </format>
    <format dxfId="633">
      <pivotArea dataOnly="0" labelOnly="1" outline="0" fieldPosition="0">
        <references count="2">
          <reference field="4" count="1" selected="0">
            <x v="21"/>
          </reference>
          <reference field="5" count="1">
            <x v="24"/>
          </reference>
        </references>
      </pivotArea>
    </format>
    <format dxfId="632">
      <pivotArea dataOnly="0" labelOnly="1" outline="0" fieldPosition="0">
        <references count="2">
          <reference field="4" count="1" selected="0">
            <x v="22"/>
          </reference>
          <reference field="5" count="1">
            <x v="31"/>
          </reference>
        </references>
      </pivotArea>
    </format>
    <format dxfId="631">
      <pivotArea dataOnly="0" labelOnly="1" outline="0" fieldPosition="0">
        <references count="2">
          <reference field="4" count="1" selected="0">
            <x v="23"/>
          </reference>
          <reference field="5" count="1">
            <x v="28"/>
          </reference>
        </references>
      </pivotArea>
    </format>
    <format dxfId="630">
      <pivotArea dataOnly="0" labelOnly="1" outline="0" fieldPosition="0">
        <references count="2">
          <reference field="4" count="1" selected="0">
            <x v="24"/>
          </reference>
          <reference field="5" count="1">
            <x v="9"/>
          </reference>
        </references>
      </pivotArea>
    </format>
    <format dxfId="629">
      <pivotArea dataOnly="0" labelOnly="1" outline="0" fieldPosition="0">
        <references count="2">
          <reference field="4" count="1" selected="0">
            <x v="25"/>
          </reference>
          <reference field="5" count="1">
            <x v="56"/>
          </reference>
        </references>
      </pivotArea>
    </format>
    <format dxfId="628">
      <pivotArea dataOnly="0" labelOnly="1" outline="0" fieldPosition="0">
        <references count="2">
          <reference field="4" count="1" selected="0">
            <x v="26"/>
          </reference>
          <reference field="5" count="1">
            <x v="63"/>
          </reference>
        </references>
      </pivotArea>
    </format>
    <format dxfId="627">
      <pivotArea dataOnly="0" labelOnly="1" outline="0" fieldPosition="0">
        <references count="2">
          <reference field="4" count="1" selected="0">
            <x v="27"/>
          </reference>
          <reference field="5" count="1">
            <x v="26"/>
          </reference>
        </references>
      </pivotArea>
    </format>
    <format dxfId="626">
      <pivotArea dataOnly="0" labelOnly="1" outline="0" fieldPosition="0">
        <references count="2">
          <reference field="4" count="1" selected="0">
            <x v="28"/>
          </reference>
          <reference field="5" count="1">
            <x v="44"/>
          </reference>
        </references>
      </pivotArea>
    </format>
    <format dxfId="625">
      <pivotArea dataOnly="0" labelOnly="1" outline="0" fieldPosition="0">
        <references count="2">
          <reference field="4" count="1" selected="0">
            <x v="29"/>
          </reference>
          <reference field="5" count="1">
            <x v="62"/>
          </reference>
        </references>
      </pivotArea>
    </format>
    <format dxfId="624">
      <pivotArea dataOnly="0" labelOnly="1" outline="0" fieldPosition="0">
        <references count="2">
          <reference field="4" count="1" selected="0">
            <x v="30"/>
          </reference>
          <reference field="5" count="1">
            <x v="55"/>
          </reference>
        </references>
      </pivotArea>
    </format>
    <format dxfId="623">
      <pivotArea dataOnly="0" labelOnly="1" outline="0" fieldPosition="0">
        <references count="2">
          <reference field="4" count="1" selected="0">
            <x v="31"/>
          </reference>
          <reference field="5" count="1">
            <x v="64"/>
          </reference>
        </references>
      </pivotArea>
    </format>
    <format dxfId="622">
      <pivotArea dataOnly="0" labelOnly="1" outline="0" fieldPosition="0">
        <references count="2">
          <reference field="4" count="1" selected="0">
            <x v="32"/>
          </reference>
          <reference field="5" count="1">
            <x v="61"/>
          </reference>
        </references>
      </pivotArea>
    </format>
    <format dxfId="621">
      <pivotArea dataOnly="0" labelOnly="1" outline="0" fieldPosition="0">
        <references count="2">
          <reference field="4" count="1" selected="0">
            <x v="33"/>
          </reference>
          <reference field="5" count="1">
            <x v="36"/>
          </reference>
        </references>
      </pivotArea>
    </format>
    <format dxfId="620">
      <pivotArea dataOnly="0" labelOnly="1" outline="0" fieldPosition="0">
        <references count="2">
          <reference field="4" count="1" selected="0">
            <x v="34"/>
          </reference>
          <reference field="5" count="1">
            <x v="65"/>
          </reference>
        </references>
      </pivotArea>
    </format>
    <format dxfId="619">
      <pivotArea dataOnly="0" labelOnly="1" outline="0" fieldPosition="0">
        <references count="2">
          <reference field="4" count="1" selected="0">
            <x v="35"/>
          </reference>
          <reference field="5" count="1">
            <x v="4"/>
          </reference>
        </references>
      </pivotArea>
    </format>
    <format dxfId="618">
      <pivotArea dataOnly="0" labelOnly="1" outline="0" fieldPosition="0">
        <references count="2">
          <reference field="4" count="1" selected="0">
            <x v="36"/>
          </reference>
          <reference field="5" count="1">
            <x v="47"/>
          </reference>
        </references>
      </pivotArea>
    </format>
    <format dxfId="617">
      <pivotArea dataOnly="0" labelOnly="1" outline="0" fieldPosition="0">
        <references count="2">
          <reference field="4" count="1" selected="0">
            <x v="37"/>
          </reference>
          <reference field="5" count="1">
            <x v="50"/>
          </reference>
        </references>
      </pivotArea>
    </format>
    <format dxfId="616">
      <pivotArea dataOnly="0" labelOnly="1" outline="0" fieldPosition="0">
        <references count="2">
          <reference field="4" count="1" selected="0">
            <x v="38"/>
          </reference>
          <reference field="5" count="1">
            <x v="51"/>
          </reference>
        </references>
      </pivotArea>
    </format>
    <format dxfId="615">
      <pivotArea dataOnly="0" labelOnly="1" outline="0" fieldPosition="0">
        <references count="2">
          <reference field="4" count="1" selected="0">
            <x v="39"/>
          </reference>
          <reference field="5" count="1">
            <x v="66"/>
          </reference>
        </references>
      </pivotArea>
    </format>
    <format dxfId="614">
      <pivotArea dataOnly="0" labelOnly="1" outline="0" fieldPosition="0">
        <references count="2">
          <reference field="4" count="1" selected="0">
            <x v="40"/>
          </reference>
          <reference field="5" count="1">
            <x v="35"/>
          </reference>
        </references>
      </pivotArea>
    </format>
    <format dxfId="613">
      <pivotArea dataOnly="0" labelOnly="1" outline="0" fieldPosition="0">
        <references count="2">
          <reference field="4" count="1" selected="0">
            <x v="41"/>
          </reference>
          <reference field="5" count="1">
            <x v="37"/>
          </reference>
        </references>
      </pivotArea>
    </format>
    <format dxfId="612">
      <pivotArea dataOnly="0" labelOnly="1" outline="0" fieldPosition="0">
        <references count="2">
          <reference field="4" count="1" selected="0">
            <x v="42"/>
          </reference>
          <reference field="5" count="1">
            <x v="40"/>
          </reference>
        </references>
      </pivotArea>
    </format>
    <format dxfId="611">
      <pivotArea dataOnly="0" labelOnly="1" outline="0" fieldPosition="0">
        <references count="2">
          <reference field="4" count="1" selected="0">
            <x v="43"/>
          </reference>
          <reference field="5" count="1">
            <x v="49"/>
          </reference>
        </references>
      </pivotArea>
    </format>
    <format dxfId="610">
      <pivotArea dataOnly="0" labelOnly="1" outline="0" fieldPosition="0">
        <references count="2">
          <reference field="4" count="1" selected="0">
            <x v="44"/>
          </reference>
          <reference field="5" count="1">
            <x v="39"/>
          </reference>
        </references>
      </pivotArea>
    </format>
    <format dxfId="609">
      <pivotArea dataOnly="0" labelOnly="1" outline="0" fieldPosition="0">
        <references count="2">
          <reference field="4" count="1" selected="0">
            <x v="45"/>
          </reference>
          <reference field="5" count="1">
            <x v="21"/>
          </reference>
        </references>
      </pivotArea>
    </format>
    <format dxfId="608">
      <pivotArea dataOnly="0" labelOnly="1" outline="0" fieldPosition="0">
        <references count="2">
          <reference field="4" count="1" selected="0">
            <x v="46"/>
          </reference>
          <reference field="5" count="1">
            <x v="67"/>
          </reference>
        </references>
      </pivotArea>
    </format>
    <format dxfId="607">
      <pivotArea dataOnly="0" labelOnly="1" outline="0" fieldPosition="0">
        <references count="2">
          <reference field="4" count="1" selected="0">
            <x v="47"/>
          </reference>
          <reference field="5" count="1">
            <x v="6"/>
          </reference>
        </references>
      </pivotArea>
    </format>
    <format dxfId="606">
      <pivotArea dataOnly="0" labelOnly="1" outline="0" fieldPosition="0">
        <references count="2">
          <reference field="4" count="1" selected="0">
            <x v="48"/>
          </reference>
          <reference field="5" count="1">
            <x v="12"/>
          </reference>
        </references>
      </pivotArea>
    </format>
    <format dxfId="605">
      <pivotArea dataOnly="0" labelOnly="1" outline="0" fieldPosition="0">
        <references count="2">
          <reference field="4" count="1" selected="0">
            <x v="49"/>
          </reference>
          <reference field="5" count="1">
            <x v="29"/>
          </reference>
        </references>
      </pivotArea>
    </format>
    <format dxfId="604">
      <pivotArea dataOnly="0" labelOnly="1" outline="0" fieldPosition="0">
        <references count="2">
          <reference field="4" count="1" selected="0">
            <x v="50"/>
          </reference>
          <reference field="5" count="1">
            <x v="5"/>
          </reference>
        </references>
      </pivotArea>
    </format>
    <format dxfId="603">
      <pivotArea dataOnly="0" labelOnly="1" outline="0" fieldPosition="0">
        <references count="2">
          <reference field="4" count="1" selected="0">
            <x v="51"/>
          </reference>
          <reference field="5" count="1">
            <x v="8"/>
          </reference>
        </references>
      </pivotArea>
    </format>
    <format dxfId="602">
      <pivotArea dataOnly="0" labelOnly="1" outline="0" fieldPosition="0">
        <references count="2">
          <reference field="4" count="1" selected="0">
            <x v="52"/>
          </reference>
          <reference field="5" count="1">
            <x v="11"/>
          </reference>
        </references>
      </pivotArea>
    </format>
    <format dxfId="601">
      <pivotArea dataOnly="0" labelOnly="1" outline="0" fieldPosition="0">
        <references count="2">
          <reference field="4" count="1" selected="0">
            <x v="53"/>
          </reference>
          <reference field="5" count="1">
            <x v="43"/>
          </reference>
        </references>
      </pivotArea>
    </format>
    <format dxfId="600">
      <pivotArea dataOnly="0" labelOnly="1" outline="0" fieldPosition="0">
        <references count="2">
          <reference field="4" count="1" selected="0">
            <x v="54"/>
          </reference>
          <reference field="5" count="1">
            <x v="53"/>
          </reference>
        </references>
      </pivotArea>
    </format>
    <format dxfId="599">
      <pivotArea dataOnly="0" labelOnly="1" outline="0" fieldPosition="0">
        <references count="2">
          <reference field="4" count="1" selected="0">
            <x v="55"/>
          </reference>
          <reference field="5" count="1">
            <x v="59"/>
          </reference>
        </references>
      </pivotArea>
    </format>
    <format dxfId="598">
      <pivotArea dataOnly="0" labelOnly="1" outline="0" fieldPosition="0">
        <references count="2">
          <reference field="4" count="1" selected="0">
            <x v="56"/>
          </reference>
          <reference field="5" count="1">
            <x v="38"/>
          </reference>
        </references>
      </pivotArea>
    </format>
    <format dxfId="597">
      <pivotArea dataOnly="0" labelOnly="1" outline="0" fieldPosition="0">
        <references count="2">
          <reference field="4" count="1" selected="0">
            <x v="57"/>
          </reference>
          <reference field="5" count="1">
            <x v="14"/>
          </reference>
        </references>
      </pivotArea>
    </format>
    <format dxfId="596">
      <pivotArea dataOnly="0" labelOnly="1" outline="0" fieldPosition="0">
        <references count="2">
          <reference field="4" count="1" selected="0">
            <x v="58"/>
          </reference>
          <reference field="5" count="1">
            <x v="57"/>
          </reference>
        </references>
      </pivotArea>
    </format>
    <format dxfId="595">
      <pivotArea dataOnly="0" labelOnly="1" outline="0" fieldPosition="0">
        <references count="2">
          <reference field="4" count="1" selected="0">
            <x v="59"/>
          </reference>
          <reference field="5" count="1">
            <x v="15"/>
          </reference>
        </references>
      </pivotArea>
    </format>
    <format dxfId="594">
      <pivotArea dataOnly="0" labelOnly="1" outline="0" fieldPosition="0">
        <references count="2">
          <reference field="4" count="1" selected="0">
            <x v="60"/>
          </reference>
          <reference field="5" count="1">
            <x v="22"/>
          </reference>
        </references>
      </pivotArea>
    </format>
    <format dxfId="593">
      <pivotArea dataOnly="0" labelOnly="1" outline="0" fieldPosition="0">
        <references count="2">
          <reference field="4" count="1" selected="0">
            <x v="61"/>
          </reference>
          <reference field="5" count="1">
            <x v="30"/>
          </reference>
        </references>
      </pivotArea>
    </format>
    <format dxfId="592">
      <pivotArea dataOnly="0" labelOnly="1" outline="0" fieldPosition="0">
        <references count="2">
          <reference field="4" count="1" selected="0">
            <x v="62"/>
          </reference>
          <reference field="5" count="1">
            <x v="34"/>
          </reference>
        </references>
      </pivotArea>
    </format>
    <format dxfId="591">
      <pivotArea dataOnly="0" labelOnly="1" outline="0" fieldPosition="0">
        <references count="2">
          <reference field="4" count="1" selected="0">
            <x v="63"/>
          </reference>
          <reference field="5" count="1">
            <x v="18"/>
          </reference>
        </references>
      </pivotArea>
    </format>
    <format dxfId="590">
      <pivotArea dataOnly="0" labelOnly="1" outline="0" fieldPosition="0">
        <references count="2">
          <reference field="4" count="1" selected="0">
            <x v="64"/>
          </reference>
          <reference field="5" count="1">
            <x v="17"/>
          </reference>
        </references>
      </pivotArea>
    </format>
    <format dxfId="589">
      <pivotArea dataOnly="0" labelOnly="1" outline="0" fieldPosition="0">
        <references count="2">
          <reference field="4" count="1" selected="0">
            <x v="65"/>
          </reference>
          <reference field="5" count="1">
            <x v="48"/>
          </reference>
        </references>
      </pivotArea>
    </format>
    <format dxfId="588">
      <pivotArea dataOnly="0" labelOnly="1" outline="0" fieldPosition="0">
        <references count="2">
          <reference field="4" count="1" selected="0">
            <x v="66"/>
          </reference>
          <reference field="5" count="1">
            <x v="10"/>
          </reference>
        </references>
      </pivotArea>
    </format>
    <format dxfId="587">
      <pivotArea dataOnly="0" labelOnly="1" outline="0" fieldPosition="0">
        <references count="2">
          <reference field="4" count="1" selected="0">
            <x v="67"/>
          </reference>
          <reference field="5" count="1">
            <x v="32"/>
          </reference>
        </references>
      </pivotArea>
    </format>
    <format dxfId="586">
      <pivotArea dataOnly="0" labelOnly="1" outline="0" fieldPosition="0">
        <references count="2">
          <reference field="4" count="1" selected="0">
            <x v="68"/>
          </reference>
          <reference field="5" count="1">
            <x v="76"/>
          </reference>
        </references>
      </pivotArea>
    </format>
    <format dxfId="585">
      <pivotArea dataOnly="0" labelOnly="1" outline="0" fieldPosition="0">
        <references count="2">
          <reference field="4" count="1" selected="0">
            <x v="0"/>
          </reference>
          <reference field="5" count="1">
            <x v="58"/>
          </reference>
        </references>
      </pivotArea>
    </format>
    <format dxfId="584">
      <pivotArea dataOnly="0" labelOnly="1" outline="0" fieldPosition="0">
        <references count="2">
          <reference field="4" count="1" selected="0">
            <x v="1"/>
          </reference>
          <reference field="5" count="1">
            <x v="13"/>
          </reference>
        </references>
      </pivotArea>
    </format>
    <format dxfId="583">
      <pivotArea dataOnly="0" labelOnly="1" outline="0" fieldPosition="0">
        <references count="2">
          <reference field="4" count="1" selected="0">
            <x v="2"/>
          </reference>
          <reference field="5" count="1">
            <x v="54"/>
          </reference>
        </references>
      </pivotArea>
    </format>
    <format dxfId="582">
      <pivotArea dataOnly="0" labelOnly="1" outline="0" fieldPosition="0">
        <references count="2">
          <reference field="4" count="1" selected="0">
            <x v="3"/>
          </reference>
          <reference field="5" count="1">
            <x v="25"/>
          </reference>
        </references>
      </pivotArea>
    </format>
    <format dxfId="581">
      <pivotArea dataOnly="0" labelOnly="1" outline="0" fieldPosition="0">
        <references count="2">
          <reference field="4" count="1" selected="0">
            <x v="4"/>
          </reference>
          <reference field="5" count="1">
            <x v="0"/>
          </reference>
        </references>
      </pivotArea>
    </format>
    <format dxfId="580">
      <pivotArea dataOnly="0" labelOnly="1" outline="0" fieldPosition="0">
        <references count="2">
          <reference field="4" count="1" selected="0">
            <x v="5"/>
          </reference>
          <reference field="5" count="1">
            <x v="19"/>
          </reference>
        </references>
      </pivotArea>
    </format>
    <format dxfId="579">
      <pivotArea dataOnly="0" labelOnly="1" outline="0" fieldPosition="0">
        <references count="2">
          <reference field="4" count="1" selected="0">
            <x v="6"/>
          </reference>
          <reference field="5" count="1">
            <x v="33"/>
          </reference>
        </references>
      </pivotArea>
    </format>
    <format dxfId="578">
      <pivotArea dataOnly="0" labelOnly="1" outline="0" fieldPosition="0">
        <references count="2">
          <reference field="4" count="1" selected="0">
            <x v="7"/>
          </reference>
          <reference field="5" count="1">
            <x v="46"/>
          </reference>
        </references>
      </pivotArea>
    </format>
    <format dxfId="577">
      <pivotArea dataOnly="0" labelOnly="1" outline="0" fieldPosition="0">
        <references count="2">
          <reference field="4" count="1" selected="0">
            <x v="8"/>
          </reference>
          <reference field="5" count="1">
            <x v="16"/>
          </reference>
        </references>
      </pivotArea>
    </format>
    <format dxfId="576">
      <pivotArea dataOnly="0" labelOnly="1" outline="0" fieldPosition="0">
        <references count="2">
          <reference field="4" count="1" selected="0">
            <x v="9"/>
          </reference>
          <reference field="5" count="1">
            <x v="7"/>
          </reference>
        </references>
      </pivotArea>
    </format>
    <format dxfId="575">
      <pivotArea dataOnly="0" labelOnly="1" outline="0" fieldPosition="0">
        <references count="2">
          <reference field="4" count="1" selected="0">
            <x v="10"/>
          </reference>
          <reference field="5" count="1">
            <x v="1"/>
          </reference>
        </references>
      </pivotArea>
    </format>
    <format dxfId="574">
      <pivotArea dataOnly="0" labelOnly="1" outline="0" fieldPosition="0">
        <references count="2">
          <reference field="4" count="1" selected="0">
            <x v="11"/>
          </reference>
          <reference field="5" count="1">
            <x v="60"/>
          </reference>
        </references>
      </pivotArea>
    </format>
    <format dxfId="573">
      <pivotArea dataOnly="0" labelOnly="1" outline="0" fieldPosition="0">
        <references count="2">
          <reference field="4" count="1" selected="0">
            <x v="12"/>
          </reference>
          <reference field="5" count="1">
            <x v="2"/>
          </reference>
        </references>
      </pivotArea>
    </format>
    <format dxfId="572">
      <pivotArea dataOnly="0" labelOnly="1" outline="0" fieldPosition="0">
        <references count="2">
          <reference field="4" count="1" selected="0">
            <x v="13"/>
          </reference>
          <reference field="5" count="1">
            <x v="41"/>
          </reference>
        </references>
      </pivotArea>
    </format>
    <format dxfId="571">
      <pivotArea dataOnly="0" labelOnly="1" outline="0" fieldPosition="0">
        <references count="2">
          <reference field="4" count="1" selected="0">
            <x v="14"/>
          </reference>
          <reference field="5" count="1">
            <x v="23"/>
          </reference>
        </references>
      </pivotArea>
    </format>
    <format dxfId="570">
      <pivotArea dataOnly="0" labelOnly="1" outline="0" fieldPosition="0">
        <references count="2">
          <reference field="4" count="1" selected="0">
            <x v="15"/>
          </reference>
          <reference field="5" count="1">
            <x v="20"/>
          </reference>
        </references>
      </pivotArea>
    </format>
    <format dxfId="569">
      <pivotArea dataOnly="0" labelOnly="1" outline="0" fieldPosition="0">
        <references count="2">
          <reference field="4" count="1" selected="0">
            <x v="16"/>
          </reference>
          <reference field="5" count="1">
            <x v="27"/>
          </reference>
        </references>
      </pivotArea>
    </format>
    <format dxfId="568">
      <pivotArea dataOnly="0" labelOnly="1" outline="0" fieldPosition="0">
        <references count="2">
          <reference field="4" count="1" selected="0">
            <x v="17"/>
          </reference>
          <reference field="5" count="1">
            <x v="3"/>
          </reference>
        </references>
      </pivotArea>
    </format>
    <format dxfId="567">
      <pivotArea dataOnly="0" labelOnly="1" outline="0" fieldPosition="0">
        <references count="2">
          <reference field="4" count="1" selected="0">
            <x v="18"/>
          </reference>
          <reference field="5" count="1">
            <x v="42"/>
          </reference>
        </references>
      </pivotArea>
    </format>
    <format dxfId="566">
      <pivotArea dataOnly="0" labelOnly="1" outline="0" fieldPosition="0">
        <references count="2">
          <reference field="4" count="1" selected="0">
            <x v="19"/>
          </reference>
          <reference field="5" count="1">
            <x v="45"/>
          </reference>
        </references>
      </pivotArea>
    </format>
    <format dxfId="565">
      <pivotArea dataOnly="0" labelOnly="1" outline="0" fieldPosition="0">
        <references count="2">
          <reference field="4" count="1" selected="0">
            <x v="20"/>
          </reference>
          <reference field="5" count="1">
            <x v="52"/>
          </reference>
        </references>
      </pivotArea>
    </format>
    <format dxfId="564">
      <pivotArea dataOnly="0" labelOnly="1" outline="0" fieldPosition="0">
        <references count="2">
          <reference field="4" count="1" selected="0">
            <x v="21"/>
          </reference>
          <reference field="5" count="1">
            <x v="24"/>
          </reference>
        </references>
      </pivotArea>
    </format>
    <format dxfId="563">
      <pivotArea dataOnly="0" labelOnly="1" outline="0" fieldPosition="0">
        <references count="2">
          <reference field="4" count="1" selected="0">
            <x v="22"/>
          </reference>
          <reference field="5" count="1">
            <x v="31"/>
          </reference>
        </references>
      </pivotArea>
    </format>
    <format dxfId="562">
      <pivotArea dataOnly="0" labelOnly="1" outline="0" fieldPosition="0">
        <references count="2">
          <reference field="4" count="1" selected="0">
            <x v="23"/>
          </reference>
          <reference field="5" count="1">
            <x v="28"/>
          </reference>
        </references>
      </pivotArea>
    </format>
    <format dxfId="561">
      <pivotArea dataOnly="0" labelOnly="1" outline="0" fieldPosition="0">
        <references count="2">
          <reference field="4" count="1" selected="0">
            <x v="24"/>
          </reference>
          <reference field="5" count="1">
            <x v="9"/>
          </reference>
        </references>
      </pivotArea>
    </format>
    <format dxfId="560">
      <pivotArea dataOnly="0" labelOnly="1" outline="0" fieldPosition="0">
        <references count="2">
          <reference field="4" count="1" selected="0">
            <x v="25"/>
          </reference>
          <reference field="5" count="1">
            <x v="56"/>
          </reference>
        </references>
      </pivotArea>
    </format>
    <format dxfId="559">
      <pivotArea dataOnly="0" labelOnly="1" outline="0" fieldPosition="0">
        <references count="2">
          <reference field="4" count="1" selected="0">
            <x v="26"/>
          </reference>
          <reference field="5" count="1">
            <x v="63"/>
          </reference>
        </references>
      </pivotArea>
    </format>
    <format dxfId="558">
      <pivotArea dataOnly="0" labelOnly="1" outline="0" fieldPosition="0">
        <references count="2">
          <reference field="4" count="1" selected="0">
            <x v="27"/>
          </reference>
          <reference field="5" count="1">
            <x v="26"/>
          </reference>
        </references>
      </pivotArea>
    </format>
    <format dxfId="557">
      <pivotArea dataOnly="0" labelOnly="1" outline="0" fieldPosition="0">
        <references count="2">
          <reference field="4" count="1" selected="0">
            <x v="28"/>
          </reference>
          <reference field="5" count="1">
            <x v="44"/>
          </reference>
        </references>
      </pivotArea>
    </format>
    <format dxfId="556">
      <pivotArea dataOnly="0" labelOnly="1" outline="0" fieldPosition="0">
        <references count="2">
          <reference field="4" count="1" selected="0">
            <x v="29"/>
          </reference>
          <reference field="5" count="1">
            <x v="62"/>
          </reference>
        </references>
      </pivotArea>
    </format>
    <format dxfId="555">
      <pivotArea dataOnly="0" labelOnly="1" outline="0" fieldPosition="0">
        <references count="2">
          <reference field="4" count="1" selected="0">
            <x v="30"/>
          </reference>
          <reference field="5" count="1">
            <x v="55"/>
          </reference>
        </references>
      </pivotArea>
    </format>
    <format dxfId="554">
      <pivotArea dataOnly="0" labelOnly="1" outline="0" fieldPosition="0">
        <references count="2">
          <reference field="4" count="1" selected="0">
            <x v="31"/>
          </reference>
          <reference field="5" count="1">
            <x v="64"/>
          </reference>
        </references>
      </pivotArea>
    </format>
    <format dxfId="553">
      <pivotArea dataOnly="0" labelOnly="1" outline="0" fieldPosition="0">
        <references count="2">
          <reference field="4" count="1" selected="0">
            <x v="32"/>
          </reference>
          <reference field="5" count="1">
            <x v="61"/>
          </reference>
        </references>
      </pivotArea>
    </format>
    <format dxfId="552">
      <pivotArea dataOnly="0" labelOnly="1" outline="0" fieldPosition="0">
        <references count="2">
          <reference field="4" count="1" selected="0">
            <x v="33"/>
          </reference>
          <reference field="5" count="1">
            <x v="36"/>
          </reference>
        </references>
      </pivotArea>
    </format>
    <format dxfId="551">
      <pivotArea dataOnly="0" labelOnly="1" outline="0" fieldPosition="0">
        <references count="2">
          <reference field="4" count="1" selected="0">
            <x v="34"/>
          </reference>
          <reference field="5" count="1">
            <x v="65"/>
          </reference>
        </references>
      </pivotArea>
    </format>
    <format dxfId="550">
      <pivotArea dataOnly="0" labelOnly="1" outline="0" fieldPosition="0">
        <references count="2">
          <reference field="4" count="1" selected="0">
            <x v="35"/>
          </reference>
          <reference field="5" count="1">
            <x v="4"/>
          </reference>
        </references>
      </pivotArea>
    </format>
    <format dxfId="549">
      <pivotArea dataOnly="0" labelOnly="1" outline="0" fieldPosition="0">
        <references count="2">
          <reference field="4" count="1" selected="0">
            <x v="36"/>
          </reference>
          <reference field="5" count="1">
            <x v="47"/>
          </reference>
        </references>
      </pivotArea>
    </format>
    <format dxfId="548">
      <pivotArea dataOnly="0" labelOnly="1" outline="0" fieldPosition="0">
        <references count="2">
          <reference field="4" count="1" selected="0">
            <x v="37"/>
          </reference>
          <reference field="5" count="1">
            <x v="50"/>
          </reference>
        </references>
      </pivotArea>
    </format>
    <format dxfId="547">
      <pivotArea dataOnly="0" labelOnly="1" outline="0" fieldPosition="0">
        <references count="2">
          <reference field="4" count="1" selected="0">
            <x v="38"/>
          </reference>
          <reference field="5" count="1">
            <x v="51"/>
          </reference>
        </references>
      </pivotArea>
    </format>
    <format dxfId="546">
      <pivotArea dataOnly="0" labelOnly="1" outline="0" fieldPosition="0">
        <references count="2">
          <reference field="4" count="1" selected="0">
            <x v="39"/>
          </reference>
          <reference field="5" count="1">
            <x v="66"/>
          </reference>
        </references>
      </pivotArea>
    </format>
    <format dxfId="545">
      <pivotArea dataOnly="0" labelOnly="1" outline="0" fieldPosition="0">
        <references count="2">
          <reference field="4" count="1" selected="0">
            <x v="40"/>
          </reference>
          <reference field="5" count="1">
            <x v="35"/>
          </reference>
        </references>
      </pivotArea>
    </format>
    <format dxfId="544">
      <pivotArea dataOnly="0" labelOnly="1" outline="0" fieldPosition="0">
        <references count="2">
          <reference field="4" count="1" selected="0">
            <x v="41"/>
          </reference>
          <reference field="5" count="1">
            <x v="37"/>
          </reference>
        </references>
      </pivotArea>
    </format>
    <format dxfId="543">
      <pivotArea dataOnly="0" labelOnly="1" outline="0" fieldPosition="0">
        <references count="2">
          <reference field="4" count="1" selected="0">
            <x v="42"/>
          </reference>
          <reference field="5" count="1">
            <x v="40"/>
          </reference>
        </references>
      </pivotArea>
    </format>
    <format dxfId="542">
      <pivotArea dataOnly="0" labelOnly="1" outline="0" fieldPosition="0">
        <references count="2">
          <reference field="4" count="1" selected="0">
            <x v="43"/>
          </reference>
          <reference field="5" count="1">
            <x v="49"/>
          </reference>
        </references>
      </pivotArea>
    </format>
    <format dxfId="541">
      <pivotArea dataOnly="0" labelOnly="1" outline="0" fieldPosition="0">
        <references count="2">
          <reference field="4" count="1" selected="0">
            <x v="44"/>
          </reference>
          <reference field="5" count="1">
            <x v="39"/>
          </reference>
        </references>
      </pivotArea>
    </format>
    <format dxfId="540">
      <pivotArea dataOnly="0" labelOnly="1" outline="0" fieldPosition="0">
        <references count="2">
          <reference field="4" count="1" selected="0">
            <x v="45"/>
          </reference>
          <reference field="5" count="1">
            <x v="21"/>
          </reference>
        </references>
      </pivotArea>
    </format>
    <format dxfId="539">
      <pivotArea dataOnly="0" labelOnly="1" outline="0" fieldPosition="0">
        <references count="2">
          <reference field="4" count="1" selected="0">
            <x v="46"/>
          </reference>
          <reference field="5" count="1">
            <x v="67"/>
          </reference>
        </references>
      </pivotArea>
    </format>
    <format dxfId="538">
      <pivotArea dataOnly="0" labelOnly="1" outline="0" fieldPosition="0">
        <references count="2">
          <reference field="4" count="1" selected="0">
            <x v="47"/>
          </reference>
          <reference field="5" count="1">
            <x v="6"/>
          </reference>
        </references>
      </pivotArea>
    </format>
    <format dxfId="537">
      <pivotArea dataOnly="0" labelOnly="1" outline="0" fieldPosition="0">
        <references count="2">
          <reference field="4" count="1" selected="0">
            <x v="48"/>
          </reference>
          <reference field="5" count="1">
            <x v="12"/>
          </reference>
        </references>
      </pivotArea>
    </format>
    <format dxfId="536">
      <pivotArea dataOnly="0" labelOnly="1" outline="0" fieldPosition="0">
        <references count="2">
          <reference field="4" count="1" selected="0">
            <x v="49"/>
          </reference>
          <reference field="5" count="1">
            <x v="29"/>
          </reference>
        </references>
      </pivotArea>
    </format>
    <format dxfId="535">
      <pivotArea dataOnly="0" labelOnly="1" outline="0" fieldPosition="0">
        <references count="2">
          <reference field="4" count="1" selected="0">
            <x v="50"/>
          </reference>
          <reference field="5" count="1">
            <x v="5"/>
          </reference>
        </references>
      </pivotArea>
    </format>
    <format dxfId="534">
      <pivotArea dataOnly="0" labelOnly="1" outline="0" fieldPosition="0">
        <references count="2">
          <reference field="4" count="1" selected="0">
            <x v="51"/>
          </reference>
          <reference field="5" count="1">
            <x v="8"/>
          </reference>
        </references>
      </pivotArea>
    </format>
    <format dxfId="533">
      <pivotArea dataOnly="0" labelOnly="1" outline="0" fieldPosition="0">
        <references count="2">
          <reference field="4" count="1" selected="0">
            <x v="52"/>
          </reference>
          <reference field="5" count="1">
            <x v="11"/>
          </reference>
        </references>
      </pivotArea>
    </format>
    <format dxfId="532">
      <pivotArea dataOnly="0" labelOnly="1" outline="0" fieldPosition="0">
        <references count="2">
          <reference field="4" count="1" selected="0">
            <x v="53"/>
          </reference>
          <reference field="5" count="1">
            <x v="43"/>
          </reference>
        </references>
      </pivotArea>
    </format>
    <format dxfId="531">
      <pivotArea dataOnly="0" labelOnly="1" outline="0" fieldPosition="0">
        <references count="2">
          <reference field="4" count="1" selected="0">
            <x v="54"/>
          </reference>
          <reference field="5" count="1">
            <x v="53"/>
          </reference>
        </references>
      </pivotArea>
    </format>
    <format dxfId="530">
      <pivotArea dataOnly="0" labelOnly="1" outline="0" fieldPosition="0">
        <references count="2">
          <reference field="4" count="1" selected="0">
            <x v="55"/>
          </reference>
          <reference field="5" count="1">
            <x v="59"/>
          </reference>
        </references>
      </pivotArea>
    </format>
    <format dxfId="529">
      <pivotArea dataOnly="0" labelOnly="1" outline="0" fieldPosition="0">
        <references count="2">
          <reference field="4" count="1" selected="0">
            <x v="56"/>
          </reference>
          <reference field="5" count="1">
            <x v="38"/>
          </reference>
        </references>
      </pivotArea>
    </format>
    <format dxfId="528">
      <pivotArea dataOnly="0" labelOnly="1" outline="0" fieldPosition="0">
        <references count="2">
          <reference field="4" count="1" selected="0">
            <x v="57"/>
          </reference>
          <reference field="5" count="1">
            <x v="14"/>
          </reference>
        </references>
      </pivotArea>
    </format>
    <format dxfId="527">
      <pivotArea dataOnly="0" labelOnly="1" outline="0" fieldPosition="0">
        <references count="2">
          <reference field="4" count="1" selected="0">
            <x v="58"/>
          </reference>
          <reference field="5" count="1">
            <x v="57"/>
          </reference>
        </references>
      </pivotArea>
    </format>
    <format dxfId="526">
      <pivotArea dataOnly="0" labelOnly="1" outline="0" fieldPosition="0">
        <references count="2">
          <reference field="4" count="1" selected="0">
            <x v="59"/>
          </reference>
          <reference field="5" count="1">
            <x v="15"/>
          </reference>
        </references>
      </pivotArea>
    </format>
    <format dxfId="525">
      <pivotArea dataOnly="0" labelOnly="1" outline="0" fieldPosition="0">
        <references count="2">
          <reference field="4" count="1" selected="0">
            <x v="60"/>
          </reference>
          <reference field="5" count="1">
            <x v="22"/>
          </reference>
        </references>
      </pivotArea>
    </format>
    <format dxfId="524">
      <pivotArea dataOnly="0" labelOnly="1" outline="0" fieldPosition="0">
        <references count="2">
          <reference field="4" count="1" selected="0">
            <x v="61"/>
          </reference>
          <reference field="5" count="1">
            <x v="30"/>
          </reference>
        </references>
      </pivotArea>
    </format>
    <format dxfId="523">
      <pivotArea dataOnly="0" labelOnly="1" outline="0" fieldPosition="0">
        <references count="2">
          <reference field="4" count="1" selected="0">
            <x v="62"/>
          </reference>
          <reference field="5" count="1">
            <x v="34"/>
          </reference>
        </references>
      </pivotArea>
    </format>
    <format dxfId="522">
      <pivotArea dataOnly="0" labelOnly="1" outline="0" fieldPosition="0">
        <references count="2">
          <reference field="4" count="1" selected="0">
            <x v="63"/>
          </reference>
          <reference field="5" count="1">
            <x v="18"/>
          </reference>
        </references>
      </pivotArea>
    </format>
    <format dxfId="521">
      <pivotArea dataOnly="0" labelOnly="1" outline="0" fieldPosition="0">
        <references count="2">
          <reference field="4" count="1" selected="0">
            <x v="64"/>
          </reference>
          <reference field="5" count="1">
            <x v="17"/>
          </reference>
        </references>
      </pivotArea>
    </format>
    <format dxfId="520">
      <pivotArea dataOnly="0" labelOnly="1" outline="0" fieldPosition="0">
        <references count="2">
          <reference field="4" count="1" selected="0">
            <x v="65"/>
          </reference>
          <reference field="5" count="1">
            <x v="48"/>
          </reference>
        </references>
      </pivotArea>
    </format>
    <format dxfId="519">
      <pivotArea dataOnly="0" labelOnly="1" outline="0" fieldPosition="0">
        <references count="2">
          <reference field="4" count="1" selected="0">
            <x v="66"/>
          </reference>
          <reference field="5" count="1">
            <x v="10"/>
          </reference>
        </references>
      </pivotArea>
    </format>
    <format dxfId="518">
      <pivotArea dataOnly="0" labelOnly="1" outline="0" fieldPosition="0">
        <references count="2">
          <reference field="4" count="1" selected="0">
            <x v="67"/>
          </reference>
          <reference field="5" count="1">
            <x v="32"/>
          </reference>
        </references>
      </pivotArea>
    </format>
    <format dxfId="517">
      <pivotArea dataOnly="0" labelOnly="1" outline="0" fieldPosition="0">
        <references count="2">
          <reference field="4" count="1" selected="0">
            <x v="68"/>
          </reference>
          <reference field="5" count="1">
            <x v="76"/>
          </reference>
        </references>
      </pivotArea>
    </format>
    <format dxfId="516">
      <pivotArea dataOnly="0" labelOnly="1" outline="0" fieldPosition="0">
        <references count="1">
          <reference field="4" count="0"/>
        </references>
      </pivotArea>
    </format>
    <format dxfId="515">
      <pivotArea dataOnly="0" labelOnly="1" outline="0" fieldPosition="0">
        <references count="2">
          <reference field="4" count="1" selected="0">
            <x v="0"/>
          </reference>
          <reference field="5" count="1">
            <x v="58"/>
          </reference>
        </references>
      </pivotArea>
    </format>
    <format dxfId="514">
      <pivotArea dataOnly="0" labelOnly="1" outline="0" fieldPosition="0">
        <references count="2">
          <reference field="4" count="1" selected="0">
            <x v="1"/>
          </reference>
          <reference field="5" count="1">
            <x v="13"/>
          </reference>
        </references>
      </pivotArea>
    </format>
    <format dxfId="513">
      <pivotArea dataOnly="0" labelOnly="1" outline="0" fieldPosition="0">
        <references count="2">
          <reference field="4" count="1" selected="0">
            <x v="2"/>
          </reference>
          <reference field="5" count="1">
            <x v="54"/>
          </reference>
        </references>
      </pivotArea>
    </format>
    <format dxfId="512">
      <pivotArea dataOnly="0" labelOnly="1" outline="0" fieldPosition="0">
        <references count="2">
          <reference field="4" count="1" selected="0">
            <x v="3"/>
          </reference>
          <reference field="5" count="1">
            <x v="25"/>
          </reference>
        </references>
      </pivotArea>
    </format>
    <format dxfId="511">
      <pivotArea dataOnly="0" labelOnly="1" outline="0" fieldPosition="0">
        <references count="2">
          <reference field="4" count="1" selected="0">
            <x v="4"/>
          </reference>
          <reference field="5" count="1">
            <x v="0"/>
          </reference>
        </references>
      </pivotArea>
    </format>
    <format dxfId="510">
      <pivotArea dataOnly="0" labelOnly="1" outline="0" fieldPosition="0">
        <references count="2">
          <reference field="4" count="1" selected="0">
            <x v="5"/>
          </reference>
          <reference field="5" count="1">
            <x v="19"/>
          </reference>
        </references>
      </pivotArea>
    </format>
    <format dxfId="509">
      <pivotArea dataOnly="0" labelOnly="1" outline="0" fieldPosition="0">
        <references count="2">
          <reference field="4" count="1" selected="0">
            <x v="6"/>
          </reference>
          <reference field="5" count="1">
            <x v="33"/>
          </reference>
        </references>
      </pivotArea>
    </format>
    <format dxfId="508">
      <pivotArea dataOnly="0" labelOnly="1" outline="0" fieldPosition="0">
        <references count="2">
          <reference field="4" count="1" selected="0">
            <x v="7"/>
          </reference>
          <reference field="5" count="1">
            <x v="46"/>
          </reference>
        </references>
      </pivotArea>
    </format>
    <format dxfId="507">
      <pivotArea dataOnly="0" labelOnly="1" outline="0" fieldPosition="0">
        <references count="2">
          <reference field="4" count="1" selected="0">
            <x v="8"/>
          </reference>
          <reference field="5" count="1">
            <x v="16"/>
          </reference>
        </references>
      </pivotArea>
    </format>
    <format dxfId="506">
      <pivotArea dataOnly="0" labelOnly="1" outline="0" fieldPosition="0">
        <references count="2">
          <reference field="4" count="1" selected="0">
            <x v="9"/>
          </reference>
          <reference field="5" count="1">
            <x v="7"/>
          </reference>
        </references>
      </pivotArea>
    </format>
    <format dxfId="505">
      <pivotArea dataOnly="0" labelOnly="1" outline="0" fieldPosition="0">
        <references count="2">
          <reference field="4" count="1" selected="0">
            <x v="10"/>
          </reference>
          <reference field="5" count="1">
            <x v="1"/>
          </reference>
        </references>
      </pivotArea>
    </format>
    <format dxfId="504">
      <pivotArea dataOnly="0" labelOnly="1" outline="0" fieldPosition="0">
        <references count="2">
          <reference field="4" count="1" selected="0">
            <x v="11"/>
          </reference>
          <reference field="5" count="1">
            <x v="60"/>
          </reference>
        </references>
      </pivotArea>
    </format>
    <format dxfId="503">
      <pivotArea dataOnly="0" labelOnly="1" outline="0" fieldPosition="0">
        <references count="2">
          <reference field="4" count="1" selected="0">
            <x v="12"/>
          </reference>
          <reference field="5" count="1">
            <x v="2"/>
          </reference>
        </references>
      </pivotArea>
    </format>
    <format dxfId="502">
      <pivotArea dataOnly="0" labelOnly="1" outline="0" fieldPosition="0">
        <references count="2">
          <reference field="4" count="1" selected="0">
            <x v="13"/>
          </reference>
          <reference field="5" count="1">
            <x v="41"/>
          </reference>
        </references>
      </pivotArea>
    </format>
    <format dxfId="501">
      <pivotArea dataOnly="0" labelOnly="1" outline="0" fieldPosition="0">
        <references count="2">
          <reference field="4" count="1" selected="0">
            <x v="14"/>
          </reference>
          <reference field="5" count="1">
            <x v="23"/>
          </reference>
        </references>
      </pivotArea>
    </format>
    <format dxfId="500">
      <pivotArea dataOnly="0" labelOnly="1" outline="0" fieldPosition="0">
        <references count="2">
          <reference field="4" count="1" selected="0">
            <x v="15"/>
          </reference>
          <reference field="5" count="1">
            <x v="20"/>
          </reference>
        </references>
      </pivotArea>
    </format>
    <format dxfId="499">
      <pivotArea dataOnly="0" labelOnly="1" outline="0" fieldPosition="0">
        <references count="2">
          <reference field="4" count="1" selected="0">
            <x v="16"/>
          </reference>
          <reference field="5" count="1">
            <x v="27"/>
          </reference>
        </references>
      </pivotArea>
    </format>
    <format dxfId="498">
      <pivotArea dataOnly="0" labelOnly="1" outline="0" fieldPosition="0">
        <references count="2">
          <reference field="4" count="1" selected="0">
            <x v="17"/>
          </reference>
          <reference field="5" count="1">
            <x v="3"/>
          </reference>
        </references>
      </pivotArea>
    </format>
    <format dxfId="497">
      <pivotArea dataOnly="0" labelOnly="1" outline="0" fieldPosition="0">
        <references count="2">
          <reference field="4" count="1" selected="0">
            <x v="18"/>
          </reference>
          <reference field="5" count="1">
            <x v="42"/>
          </reference>
        </references>
      </pivotArea>
    </format>
    <format dxfId="496">
      <pivotArea dataOnly="0" labelOnly="1" outline="0" fieldPosition="0">
        <references count="2">
          <reference field="4" count="1" selected="0">
            <x v="19"/>
          </reference>
          <reference field="5" count="1">
            <x v="45"/>
          </reference>
        </references>
      </pivotArea>
    </format>
    <format dxfId="495">
      <pivotArea dataOnly="0" labelOnly="1" outline="0" fieldPosition="0">
        <references count="2">
          <reference field="4" count="1" selected="0">
            <x v="20"/>
          </reference>
          <reference field="5" count="1">
            <x v="52"/>
          </reference>
        </references>
      </pivotArea>
    </format>
    <format dxfId="494">
      <pivotArea dataOnly="0" labelOnly="1" outline="0" fieldPosition="0">
        <references count="2">
          <reference field="4" count="1" selected="0">
            <x v="21"/>
          </reference>
          <reference field="5" count="1">
            <x v="24"/>
          </reference>
        </references>
      </pivotArea>
    </format>
    <format dxfId="493">
      <pivotArea dataOnly="0" labelOnly="1" outline="0" fieldPosition="0">
        <references count="2">
          <reference field="4" count="1" selected="0">
            <x v="22"/>
          </reference>
          <reference field="5" count="1">
            <x v="31"/>
          </reference>
        </references>
      </pivotArea>
    </format>
    <format dxfId="492">
      <pivotArea dataOnly="0" labelOnly="1" outline="0" fieldPosition="0">
        <references count="2">
          <reference field="4" count="1" selected="0">
            <x v="23"/>
          </reference>
          <reference field="5" count="1">
            <x v="28"/>
          </reference>
        </references>
      </pivotArea>
    </format>
    <format dxfId="491">
      <pivotArea dataOnly="0" labelOnly="1" outline="0" fieldPosition="0">
        <references count="2">
          <reference field="4" count="1" selected="0">
            <x v="24"/>
          </reference>
          <reference field="5" count="1">
            <x v="9"/>
          </reference>
        </references>
      </pivotArea>
    </format>
    <format dxfId="490">
      <pivotArea dataOnly="0" labelOnly="1" outline="0" fieldPosition="0">
        <references count="2">
          <reference field="4" count="1" selected="0">
            <x v="25"/>
          </reference>
          <reference field="5" count="1">
            <x v="56"/>
          </reference>
        </references>
      </pivotArea>
    </format>
    <format dxfId="489">
      <pivotArea dataOnly="0" labelOnly="1" outline="0" fieldPosition="0">
        <references count="2">
          <reference field="4" count="1" selected="0">
            <x v="26"/>
          </reference>
          <reference field="5" count="1">
            <x v="63"/>
          </reference>
        </references>
      </pivotArea>
    </format>
    <format dxfId="488">
      <pivotArea dataOnly="0" labelOnly="1" outline="0" fieldPosition="0">
        <references count="2">
          <reference field="4" count="1" selected="0">
            <x v="27"/>
          </reference>
          <reference field="5" count="1">
            <x v="26"/>
          </reference>
        </references>
      </pivotArea>
    </format>
    <format dxfId="487">
      <pivotArea dataOnly="0" labelOnly="1" outline="0" fieldPosition="0">
        <references count="2">
          <reference field="4" count="1" selected="0">
            <x v="28"/>
          </reference>
          <reference field="5" count="1">
            <x v="44"/>
          </reference>
        </references>
      </pivotArea>
    </format>
    <format dxfId="486">
      <pivotArea dataOnly="0" labelOnly="1" outline="0" fieldPosition="0">
        <references count="2">
          <reference field="4" count="1" selected="0">
            <x v="29"/>
          </reference>
          <reference field="5" count="1">
            <x v="62"/>
          </reference>
        </references>
      </pivotArea>
    </format>
    <format dxfId="485">
      <pivotArea dataOnly="0" labelOnly="1" outline="0" fieldPosition="0">
        <references count="2">
          <reference field="4" count="1" selected="0">
            <x v="30"/>
          </reference>
          <reference field="5" count="1">
            <x v="55"/>
          </reference>
        </references>
      </pivotArea>
    </format>
    <format dxfId="484">
      <pivotArea dataOnly="0" labelOnly="1" outline="0" fieldPosition="0">
        <references count="2">
          <reference field="4" count="1" selected="0">
            <x v="31"/>
          </reference>
          <reference field="5" count="1">
            <x v="64"/>
          </reference>
        </references>
      </pivotArea>
    </format>
    <format dxfId="483">
      <pivotArea dataOnly="0" labelOnly="1" outline="0" fieldPosition="0">
        <references count="2">
          <reference field="4" count="1" selected="0">
            <x v="32"/>
          </reference>
          <reference field="5" count="1">
            <x v="61"/>
          </reference>
        </references>
      </pivotArea>
    </format>
    <format dxfId="482">
      <pivotArea dataOnly="0" labelOnly="1" outline="0" fieldPosition="0">
        <references count="2">
          <reference field="4" count="1" selected="0">
            <x v="33"/>
          </reference>
          <reference field="5" count="1">
            <x v="36"/>
          </reference>
        </references>
      </pivotArea>
    </format>
    <format dxfId="481">
      <pivotArea dataOnly="0" labelOnly="1" outline="0" fieldPosition="0">
        <references count="2">
          <reference field="4" count="1" selected="0">
            <x v="34"/>
          </reference>
          <reference field="5" count="1">
            <x v="65"/>
          </reference>
        </references>
      </pivotArea>
    </format>
    <format dxfId="480">
      <pivotArea dataOnly="0" labelOnly="1" outline="0" fieldPosition="0">
        <references count="2">
          <reference field="4" count="1" selected="0">
            <x v="35"/>
          </reference>
          <reference field="5" count="1">
            <x v="4"/>
          </reference>
        </references>
      </pivotArea>
    </format>
    <format dxfId="479">
      <pivotArea dataOnly="0" labelOnly="1" outline="0" fieldPosition="0">
        <references count="2">
          <reference field="4" count="1" selected="0">
            <x v="36"/>
          </reference>
          <reference field="5" count="1">
            <x v="47"/>
          </reference>
        </references>
      </pivotArea>
    </format>
    <format dxfId="478">
      <pivotArea dataOnly="0" labelOnly="1" outline="0" fieldPosition="0">
        <references count="2">
          <reference field="4" count="1" selected="0">
            <x v="37"/>
          </reference>
          <reference field="5" count="1">
            <x v="50"/>
          </reference>
        </references>
      </pivotArea>
    </format>
    <format dxfId="477">
      <pivotArea dataOnly="0" labelOnly="1" outline="0" fieldPosition="0">
        <references count="2">
          <reference field="4" count="1" selected="0">
            <x v="38"/>
          </reference>
          <reference field="5" count="1">
            <x v="51"/>
          </reference>
        </references>
      </pivotArea>
    </format>
    <format dxfId="476">
      <pivotArea dataOnly="0" labelOnly="1" outline="0" fieldPosition="0">
        <references count="2">
          <reference field="4" count="1" selected="0">
            <x v="39"/>
          </reference>
          <reference field="5" count="1">
            <x v="66"/>
          </reference>
        </references>
      </pivotArea>
    </format>
    <format dxfId="475">
      <pivotArea dataOnly="0" labelOnly="1" outline="0" fieldPosition="0">
        <references count="2">
          <reference field="4" count="1" selected="0">
            <x v="40"/>
          </reference>
          <reference field="5" count="1">
            <x v="35"/>
          </reference>
        </references>
      </pivotArea>
    </format>
    <format dxfId="474">
      <pivotArea dataOnly="0" labelOnly="1" outline="0" fieldPosition="0">
        <references count="2">
          <reference field="4" count="1" selected="0">
            <x v="41"/>
          </reference>
          <reference field="5" count="1">
            <x v="37"/>
          </reference>
        </references>
      </pivotArea>
    </format>
    <format dxfId="473">
      <pivotArea dataOnly="0" labelOnly="1" outline="0" fieldPosition="0">
        <references count="2">
          <reference field="4" count="1" selected="0">
            <x v="42"/>
          </reference>
          <reference field="5" count="1">
            <x v="40"/>
          </reference>
        </references>
      </pivotArea>
    </format>
    <format dxfId="472">
      <pivotArea dataOnly="0" labelOnly="1" outline="0" fieldPosition="0">
        <references count="2">
          <reference field="4" count="1" selected="0">
            <x v="43"/>
          </reference>
          <reference field="5" count="1">
            <x v="49"/>
          </reference>
        </references>
      </pivotArea>
    </format>
    <format dxfId="471">
      <pivotArea dataOnly="0" labelOnly="1" outline="0" fieldPosition="0">
        <references count="2">
          <reference field="4" count="1" selected="0">
            <x v="44"/>
          </reference>
          <reference field="5" count="1">
            <x v="39"/>
          </reference>
        </references>
      </pivotArea>
    </format>
    <format dxfId="470">
      <pivotArea dataOnly="0" labelOnly="1" outline="0" fieldPosition="0">
        <references count="2">
          <reference field="4" count="1" selected="0">
            <x v="45"/>
          </reference>
          <reference field="5" count="1">
            <x v="21"/>
          </reference>
        </references>
      </pivotArea>
    </format>
    <format dxfId="469">
      <pivotArea dataOnly="0" labelOnly="1" outline="0" fieldPosition="0">
        <references count="2">
          <reference field="4" count="1" selected="0">
            <x v="46"/>
          </reference>
          <reference field="5" count="1">
            <x v="67"/>
          </reference>
        </references>
      </pivotArea>
    </format>
    <format dxfId="468">
      <pivotArea dataOnly="0" labelOnly="1" outline="0" fieldPosition="0">
        <references count="2">
          <reference field="4" count="1" selected="0">
            <x v="47"/>
          </reference>
          <reference field="5" count="1">
            <x v="6"/>
          </reference>
        </references>
      </pivotArea>
    </format>
    <format dxfId="467">
      <pivotArea dataOnly="0" labelOnly="1" outline="0" fieldPosition="0">
        <references count="2">
          <reference field="4" count="1" selected="0">
            <x v="48"/>
          </reference>
          <reference field="5" count="1">
            <x v="12"/>
          </reference>
        </references>
      </pivotArea>
    </format>
    <format dxfId="466">
      <pivotArea dataOnly="0" labelOnly="1" outline="0" fieldPosition="0">
        <references count="2">
          <reference field="4" count="1" selected="0">
            <x v="49"/>
          </reference>
          <reference field="5" count="1">
            <x v="29"/>
          </reference>
        </references>
      </pivotArea>
    </format>
    <format dxfId="465">
      <pivotArea dataOnly="0" labelOnly="1" outline="0" fieldPosition="0">
        <references count="2">
          <reference field="4" count="1" selected="0">
            <x v="50"/>
          </reference>
          <reference field="5" count="1">
            <x v="5"/>
          </reference>
        </references>
      </pivotArea>
    </format>
    <format dxfId="464">
      <pivotArea dataOnly="0" labelOnly="1" outline="0" fieldPosition="0">
        <references count="2">
          <reference field="4" count="1" selected="0">
            <x v="51"/>
          </reference>
          <reference field="5" count="1">
            <x v="8"/>
          </reference>
        </references>
      </pivotArea>
    </format>
    <format dxfId="463">
      <pivotArea dataOnly="0" labelOnly="1" outline="0" fieldPosition="0">
        <references count="2">
          <reference field="4" count="1" selected="0">
            <x v="52"/>
          </reference>
          <reference field="5" count="1">
            <x v="11"/>
          </reference>
        </references>
      </pivotArea>
    </format>
    <format dxfId="462">
      <pivotArea dataOnly="0" labelOnly="1" outline="0" fieldPosition="0">
        <references count="2">
          <reference field="4" count="1" selected="0">
            <x v="53"/>
          </reference>
          <reference field="5" count="1">
            <x v="43"/>
          </reference>
        </references>
      </pivotArea>
    </format>
    <format dxfId="461">
      <pivotArea dataOnly="0" labelOnly="1" outline="0" fieldPosition="0">
        <references count="2">
          <reference field="4" count="1" selected="0">
            <x v="54"/>
          </reference>
          <reference field="5" count="1">
            <x v="53"/>
          </reference>
        </references>
      </pivotArea>
    </format>
    <format dxfId="460">
      <pivotArea dataOnly="0" labelOnly="1" outline="0" fieldPosition="0">
        <references count="2">
          <reference field="4" count="1" selected="0">
            <x v="55"/>
          </reference>
          <reference field="5" count="1">
            <x v="59"/>
          </reference>
        </references>
      </pivotArea>
    </format>
    <format dxfId="459">
      <pivotArea dataOnly="0" labelOnly="1" outline="0" fieldPosition="0">
        <references count="2">
          <reference field="4" count="1" selected="0">
            <x v="56"/>
          </reference>
          <reference field="5" count="1">
            <x v="38"/>
          </reference>
        </references>
      </pivotArea>
    </format>
    <format dxfId="458">
      <pivotArea dataOnly="0" labelOnly="1" outline="0" fieldPosition="0">
        <references count="2">
          <reference field="4" count="1" selected="0">
            <x v="57"/>
          </reference>
          <reference field="5" count="1">
            <x v="14"/>
          </reference>
        </references>
      </pivotArea>
    </format>
    <format dxfId="457">
      <pivotArea dataOnly="0" labelOnly="1" outline="0" fieldPosition="0">
        <references count="2">
          <reference field="4" count="1" selected="0">
            <x v="58"/>
          </reference>
          <reference field="5" count="1">
            <x v="57"/>
          </reference>
        </references>
      </pivotArea>
    </format>
    <format dxfId="456">
      <pivotArea dataOnly="0" labelOnly="1" outline="0" fieldPosition="0">
        <references count="2">
          <reference field="4" count="1" selected="0">
            <x v="59"/>
          </reference>
          <reference field="5" count="1">
            <x v="15"/>
          </reference>
        </references>
      </pivotArea>
    </format>
    <format dxfId="455">
      <pivotArea dataOnly="0" labelOnly="1" outline="0" fieldPosition="0">
        <references count="2">
          <reference field="4" count="1" selected="0">
            <x v="60"/>
          </reference>
          <reference field="5" count="1">
            <x v="22"/>
          </reference>
        </references>
      </pivotArea>
    </format>
    <format dxfId="454">
      <pivotArea dataOnly="0" labelOnly="1" outline="0" fieldPosition="0">
        <references count="2">
          <reference field="4" count="1" selected="0">
            <x v="61"/>
          </reference>
          <reference field="5" count="1">
            <x v="30"/>
          </reference>
        </references>
      </pivotArea>
    </format>
    <format dxfId="453">
      <pivotArea dataOnly="0" labelOnly="1" outline="0" fieldPosition="0">
        <references count="2">
          <reference field="4" count="1" selected="0">
            <x v="62"/>
          </reference>
          <reference field="5" count="1">
            <x v="34"/>
          </reference>
        </references>
      </pivotArea>
    </format>
    <format dxfId="452">
      <pivotArea dataOnly="0" labelOnly="1" outline="0" fieldPosition="0">
        <references count="2">
          <reference field="4" count="1" selected="0">
            <x v="63"/>
          </reference>
          <reference field="5" count="1">
            <x v="18"/>
          </reference>
        </references>
      </pivotArea>
    </format>
    <format dxfId="451">
      <pivotArea dataOnly="0" labelOnly="1" outline="0" fieldPosition="0">
        <references count="2">
          <reference field="4" count="1" selected="0">
            <x v="64"/>
          </reference>
          <reference field="5" count="1">
            <x v="17"/>
          </reference>
        </references>
      </pivotArea>
    </format>
    <format dxfId="450">
      <pivotArea dataOnly="0" labelOnly="1" outline="0" fieldPosition="0">
        <references count="2">
          <reference field="4" count="1" selected="0">
            <x v="65"/>
          </reference>
          <reference field="5" count="1">
            <x v="48"/>
          </reference>
        </references>
      </pivotArea>
    </format>
    <format dxfId="449">
      <pivotArea dataOnly="0" labelOnly="1" outline="0" fieldPosition="0">
        <references count="2">
          <reference field="4" count="1" selected="0">
            <x v="66"/>
          </reference>
          <reference field="5" count="1">
            <x v="10"/>
          </reference>
        </references>
      </pivotArea>
    </format>
    <format dxfId="448">
      <pivotArea dataOnly="0" labelOnly="1" outline="0" fieldPosition="0">
        <references count="2">
          <reference field="4" count="1" selected="0">
            <x v="67"/>
          </reference>
          <reference field="5" count="1">
            <x v="32"/>
          </reference>
        </references>
      </pivotArea>
    </format>
    <format dxfId="447">
      <pivotArea dataOnly="0" labelOnly="1" outline="0" fieldPosition="0">
        <references count="2">
          <reference field="4" count="1" selected="0">
            <x v="68"/>
          </reference>
          <reference field="5" count="1">
            <x v="76"/>
          </reference>
        </references>
      </pivotArea>
    </format>
    <format dxfId="446">
      <pivotArea outline="0" fieldPosition="0">
        <references count="3">
          <reference field="4294967294" count="1" selected="0">
            <x v="4"/>
          </reference>
          <reference field="4" count="0" selected="0"/>
          <reference field="5" count="0" selected="0"/>
        </references>
      </pivotArea>
    </format>
    <format dxfId="445">
      <pivotArea outline="0" fieldPosition="0">
        <references count="3">
          <reference field="4294967294" count="1" selected="0">
            <x v="4"/>
          </reference>
          <reference field="4" count="0" selected="0"/>
          <reference field="5" count="0" selected="0"/>
        </references>
      </pivotArea>
    </format>
    <format dxfId="444">
      <pivotArea outline="0" fieldPosition="0">
        <references count="3">
          <reference field="4294967294" count="1" selected="0">
            <x v="4"/>
          </reference>
          <reference field="4" count="0" selected="0"/>
          <reference field="5" count="0" selected="0"/>
        </references>
      </pivotArea>
    </format>
    <format dxfId="443">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42">
      <pivotArea dataOnly="0" labelOnly="1" outline="0" fieldPosition="0">
        <references count="1">
          <reference field="4" count="19">
            <x v="50"/>
            <x v="51"/>
            <x v="52"/>
            <x v="53"/>
            <x v="54"/>
            <x v="55"/>
            <x v="56"/>
            <x v="57"/>
            <x v="58"/>
            <x v="59"/>
            <x v="60"/>
            <x v="61"/>
            <x v="62"/>
            <x v="63"/>
            <x v="64"/>
            <x v="65"/>
            <x v="66"/>
            <x v="67"/>
            <x v="68"/>
          </reference>
        </references>
      </pivotArea>
    </format>
    <format dxfId="441">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40">
      <pivotArea dataOnly="0" labelOnly="1" outline="0" fieldPosition="0">
        <references count="1">
          <reference field="4" count="19">
            <x v="50"/>
            <x v="51"/>
            <x v="52"/>
            <x v="53"/>
            <x v="54"/>
            <x v="55"/>
            <x v="56"/>
            <x v="57"/>
            <x v="58"/>
            <x v="59"/>
            <x v="60"/>
            <x v="61"/>
            <x v="62"/>
            <x v="63"/>
            <x v="64"/>
            <x v="65"/>
            <x v="66"/>
            <x v="67"/>
            <x v="68"/>
          </reference>
        </references>
      </pivotArea>
    </format>
    <format dxfId="439">
      <pivotArea dataOnly="0" labelOnly="1" outline="0" fieldPosition="0">
        <references count="1">
          <reference field="4" count="0"/>
        </references>
      </pivotArea>
    </format>
    <format dxfId="438">
      <pivotArea dataOnly="0" labelOnly="1" outline="0" fieldPosition="0">
        <references count="1">
          <reference field="4" count="0"/>
        </references>
      </pivotArea>
    </format>
    <format dxfId="437">
      <pivotArea outline="0" fieldPosition="0">
        <references count="2">
          <reference field="4" count="26" selected="0">
            <x v="0"/>
            <x v="2"/>
            <x v="3"/>
            <x v="4"/>
            <x v="5"/>
            <x v="7"/>
            <x v="8"/>
            <x v="10"/>
            <x v="13"/>
            <x v="15"/>
            <x v="23"/>
            <x v="25"/>
            <x v="26"/>
            <x v="32"/>
            <x v="38"/>
            <x v="39"/>
            <x v="40"/>
            <x v="45"/>
            <x v="51"/>
            <x v="54"/>
            <x v="57"/>
            <x v="60"/>
            <x v="63"/>
            <x v="64"/>
            <x v="67"/>
            <x v="68"/>
          </reference>
          <reference field="5" count="26" selected="0">
            <x v="0"/>
            <x v="1"/>
            <x v="8"/>
            <x v="14"/>
            <x v="16"/>
            <x v="17"/>
            <x v="18"/>
            <x v="19"/>
            <x v="20"/>
            <x v="21"/>
            <x v="22"/>
            <x v="25"/>
            <x v="28"/>
            <x v="32"/>
            <x v="35"/>
            <x v="41"/>
            <x v="46"/>
            <x v="51"/>
            <x v="53"/>
            <x v="54"/>
            <x v="56"/>
            <x v="58"/>
            <x v="61"/>
            <x v="63"/>
            <x v="66"/>
            <x v="76"/>
          </reference>
        </references>
      </pivotArea>
    </format>
    <format dxfId="436">
      <pivotArea outline="0" fieldPosition="0">
        <references count="2">
          <reference field="4" count="26" selected="0">
            <x v="0"/>
            <x v="2"/>
            <x v="3"/>
            <x v="4"/>
            <x v="5"/>
            <x v="7"/>
            <x v="8"/>
            <x v="10"/>
            <x v="13"/>
            <x v="15"/>
            <x v="23"/>
            <x v="25"/>
            <x v="26"/>
            <x v="32"/>
            <x v="38"/>
            <x v="39"/>
            <x v="40"/>
            <x v="45"/>
            <x v="51"/>
            <x v="54"/>
            <x v="57"/>
            <x v="60"/>
            <x v="63"/>
            <x v="64"/>
            <x v="67"/>
            <x v="68"/>
          </reference>
          <reference field="5" count="26" selected="0">
            <x v="0"/>
            <x v="1"/>
            <x v="8"/>
            <x v="14"/>
            <x v="16"/>
            <x v="17"/>
            <x v="18"/>
            <x v="19"/>
            <x v="20"/>
            <x v="21"/>
            <x v="22"/>
            <x v="25"/>
            <x v="28"/>
            <x v="32"/>
            <x v="35"/>
            <x v="41"/>
            <x v="46"/>
            <x v="51"/>
            <x v="53"/>
            <x v="54"/>
            <x v="56"/>
            <x v="58"/>
            <x v="61"/>
            <x v="63"/>
            <x v="66"/>
            <x v="76"/>
          </reference>
        </references>
      </pivotArea>
    </format>
    <format dxfId="435">
      <pivotArea grandRow="1" outline="0" collapsedLevelsAreSubtotals="1" fieldPosition="0"/>
    </format>
    <format dxfId="434">
      <pivotArea dataOnly="0" labelOnly="1" outline="0" fieldPosition="0">
        <references count="1">
          <reference field="4" count="19">
            <x v="50"/>
            <x v="51"/>
            <x v="52"/>
            <x v="53"/>
            <x v="54"/>
            <x v="55"/>
            <x v="56"/>
            <x v="57"/>
            <x v="58"/>
            <x v="59"/>
            <x v="60"/>
            <x v="61"/>
            <x v="62"/>
            <x v="63"/>
            <x v="64"/>
            <x v="65"/>
            <x v="66"/>
            <x v="67"/>
            <x v="68"/>
          </reference>
        </references>
      </pivotArea>
    </format>
    <format dxfId="433">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32">
      <pivotArea dataOnly="0" labelOnly="1" outline="0" fieldPosition="0">
        <references count="1">
          <reference field="4" count="19">
            <x v="50"/>
            <x v="51"/>
            <x v="52"/>
            <x v="53"/>
            <x v="54"/>
            <x v="55"/>
            <x v="56"/>
            <x v="57"/>
            <x v="58"/>
            <x v="59"/>
            <x v="60"/>
            <x v="61"/>
            <x v="62"/>
            <x v="63"/>
            <x v="64"/>
            <x v="65"/>
            <x v="66"/>
            <x v="67"/>
            <x v="68"/>
          </reference>
        </references>
      </pivotArea>
    </format>
    <format dxfId="431">
      <pivotArea dataOnly="0" labelOnly="1" outline="0" fieldPosition="0">
        <references count="1">
          <reference field="4" count="1">
            <x v="69"/>
          </reference>
        </references>
      </pivotArea>
    </format>
    <format dxfId="430">
      <pivotArea dataOnly="0" labelOnly="1" outline="0" fieldPosition="0">
        <references count="2">
          <reference field="4" count="1" selected="0">
            <x v="69"/>
          </reference>
          <reference field="5" count="1">
            <x v="68"/>
          </reference>
        </references>
      </pivotArea>
    </format>
    <format dxfId="429">
      <pivotArea dataOnly="0" labelOnly="1" outline="0" fieldPosition="0">
        <references count="1">
          <reference field="4" count="0"/>
        </references>
      </pivotArea>
    </format>
    <format dxfId="428">
      <pivotArea dataOnly="0" labelOnly="1" outline="0" fieldPosition="0">
        <references count="1">
          <reference field="4" count="1">
            <x v="0"/>
          </reference>
        </references>
      </pivotArea>
    </format>
    <format dxfId="427">
      <pivotArea dataOnly="0" labelOnly="1" outline="0" fieldPosition="0">
        <references count="1">
          <reference field="4" count="1">
            <x v="0"/>
          </reference>
        </references>
      </pivotArea>
    </format>
    <format dxfId="426">
      <pivotArea dataOnly="0" labelOnly="1" outline="0" fieldPosition="0">
        <references count="1">
          <reference field="4" count="1">
            <x v="0"/>
          </reference>
        </references>
      </pivotArea>
    </format>
    <format dxfId="425">
      <pivotArea dataOnly="0" labelOnly="1" outline="0"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24">
      <pivotArea dataOnly="0" labelOnly="1" outline="0" fieldPosition="0">
        <references count="1">
          <reference field="4" count="20">
            <x v="50"/>
            <x v="51"/>
            <x v="52"/>
            <x v="53"/>
            <x v="54"/>
            <x v="55"/>
            <x v="56"/>
            <x v="57"/>
            <x v="58"/>
            <x v="59"/>
            <x v="60"/>
            <x v="61"/>
            <x v="62"/>
            <x v="63"/>
            <x v="64"/>
            <x v="65"/>
            <x v="66"/>
            <x v="67"/>
            <x v="68"/>
            <x v="69"/>
          </reference>
        </references>
      </pivotArea>
    </format>
    <format dxfId="423">
      <pivotArea outline="0" fieldPosition="0">
        <references count="2">
          <reference field="4" count="69" selected="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reference>
          <reference field="5" count="69"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9"/>
            <x v="60"/>
            <x v="61"/>
            <x v="62"/>
            <x v="63"/>
            <x v="64"/>
            <x v="65"/>
            <x v="66"/>
            <x v="67"/>
            <x v="68"/>
            <x v="76"/>
          </reference>
        </references>
      </pivotArea>
    </format>
    <format dxfId="422">
      <pivotArea dataOnly="0" labelOnly="1" outline="0" fieldPosition="0">
        <references count="1">
          <reference field="4" count="2">
            <x v="70"/>
            <x v="71"/>
          </reference>
        </references>
      </pivotArea>
    </format>
    <format dxfId="421">
      <pivotArea dataOnly="0" labelOnly="1" outline="0" fieldPosition="0">
        <references count="2">
          <reference field="4" count="1" selected="0">
            <x v="70"/>
          </reference>
          <reference field="5" count="1">
            <x v="69"/>
          </reference>
        </references>
      </pivotArea>
    </format>
    <format dxfId="420">
      <pivotArea dataOnly="0" labelOnly="1" outline="0" fieldPosition="0">
        <references count="2">
          <reference field="4" count="1" selected="0">
            <x v="71"/>
          </reference>
          <reference field="5" count="1">
            <x v="70"/>
          </reference>
        </references>
      </pivotArea>
    </format>
    <format dxfId="419">
      <pivotArea outline="0" fieldPosition="0">
        <references count="2">
          <reference field="4" count="2" selected="0">
            <x v="70"/>
            <x v="71"/>
          </reference>
          <reference field="5" count="2" selected="0">
            <x v="69"/>
            <x v="70"/>
          </reference>
        </references>
      </pivotArea>
    </format>
    <format dxfId="418">
      <pivotArea dataOnly="0" labelOnly="1" outline="0" fieldPosition="0">
        <references count="1">
          <reference field="4" count="1">
            <x v="72"/>
          </reference>
        </references>
      </pivotArea>
    </format>
    <format dxfId="417">
      <pivotArea grandRow="1" outline="0" collapsedLevelsAreSubtotals="1" fieldPosition="0"/>
    </format>
    <format dxfId="416">
      <pivotArea dataOnly="0" labelOnly="1" grandRow="1" outline="0" fieldPosition="0"/>
    </format>
    <format dxfId="415">
      <pivotArea grandRow="1" outline="0" collapsedLevelsAreSubtotals="1" fieldPosition="0"/>
    </format>
    <format dxfId="414">
      <pivotArea grandRow="1" outline="0" collapsedLevelsAreSubtotals="1" fieldPosition="0"/>
    </format>
    <format dxfId="413">
      <pivotArea outline="0" fieldPosition="0">
        <references count="2">
          <reference field="4" count="1" selected="0">
            <x v="73"/>
          </reference>
          <reference field="5" count="1" selected="0">
            <x v="72"/>
          </reference>
        </references>
      </pivotArea>
    </format>
    <format dxfId="412">
      <pivotArea dataOnly="0" labelOnly="1" outline="0" fieldPosition="0">
        <references count="1">
          <reference field="4" count="1">
            <x v="73"/>
          </reference>
        </references>
      </pivotArea>
    </format>
    <format dxfId="411">
      <pivotArea dataOnly="0" labelOnly="1" outline="0" fieldPosition="0">
        <references count="2">
          <reference field="4" count="1" selected="0">
            <x v="73"/>
          </reference>
          <reference field="5" count="1">
            <x v="72"/>
          </reference>
        </references>
      </pivotArea>
    </format>
    <format dxfId="410">
      <pivotArea grandRow="1" outline="0" collapsedLevelsAreSubtotals="1" fieldPosition="0"/>
    </format>
    <format dxfId="409">
      <pivotArea dataOnly="0" labelOnly="1" grandRow="1" outline="0" fieldPosition="0"/>
    </format>
    <format dxfId="408">
      <pivotArea dataOnly="0" labelOnly="1" outline="0" fieldPosition="0">
        <references count="1">
          <reference field="4" count="1">
            <x v="75"/>
          </reference>
        </references>
      </pivotArea>
    </format>
    <format dxfId="407">
      <pivotArea dataOnly="0" labelOnly="1" outline="0" fieldPosition="0">
        <references count="1">
          <reference field="4" count="1">
            <x v="76"/>
          </reference>
        </references>
      </pivotArea>
    </format>
    <format dxfId="406">
      <pivotArea field="4" type="button" dataOnly="0" labelOnly="1" outline="0" axis="axisRow" fieldPosition="0"/>
    </format>
    <format dxfId="405">
      <pivotArea field="5" type="button" dataOnly="0" labelOnly="1" outline="0" axis="axisRow" fieldPosition="1"/>
    </format>
    <format dxfId="404">
      <pivotArea dataOnly="0" labelOnly="1" outline="0" fieldPosition="0">
        <references count="1">
          <reference field="4294967294" count="3">
            <x v="0"/>
            <x v="3"/>
            <x v="4"/>
          </reference>
        </references>
      </pivotArea>
    </format>
    <format dxfId="403">
      <pivotArea dataOnly="0" labelOnly="1" outline="0" fieldPosition="0">
        <references count="2">
          <reference field="4" count="1" selected="0">
            <x v="75"/>
          </reference>
          <reference field="5" count="1">
            <x v="74"/>
          </reference>
        </references>
      </pivotArea>
    </format>
    <format dxfId="402">
      <pivotArea dataOnly="0" labelOnly="1" outline="0" fieldPosition="0">
        <references count="2">
          <reference field="4" count="1" selected="0">
            <x v="76"/>
          </reference>
          <reference field="5" count="1">
            <x v="75"/>
          </reference>
        </references>
      </pivotArea>
    </format>
    <format dxfId="401">
      <pivotArea dataOnly="0" labelOnly="1" outline="0" fieldPosition="0">
        <references count="2">
          <reference field="4" count="1" selected="0">
            <x v="75"/>
          </reference>
          <reference field="5" count="1">
            <x v="74"/>
          </reference>
        </references>
      </pivotArea>
    </format>
    <format dxfId="400">
      <pivotArea dataOnly="0" labelOnly="1" outline="0" fieldPosition="0">
        <references count="2">
          <reference field="4" count="1" selected="0">
            <x v="75"/>
          </reference>
          <reference field="5" count="1">
            <x v="74"/>
          </reference>
        </references>
      </pivotArea>
    </format>
    <format dxfId="399">
      <pivotArea dataOnly="0" labelOnly="1" outline="0" fieldPosition="0">
        <references count="2">
          <reference field="4" count="1" selected="0">
            <x v="75"/>
          </reference>
          <reference field="5" count="1">
            <x v="74"/>
          </reference>
        </references>
      </pivotArea>
    </format>
    <format dxfId="398">
      <pivotArea dataOnly="0" labelOnly="1" outline="0" fieldPosition="0">
        <references count="2">
          <reference field="4" count="1" selected="0">
            <x v="76"/>
          </reference>
          <reference field="5" count="1">
            <x v="75"/>
          </reference>
        </references>
      </pivotArea>
    </format>
    <format dxfId="397">
      <pivotArea dataOnly="0" labelOnly="1" outline="0" fieldPosition="0">
        <references count="2">
          <reference field="4" count="1" selected="0">
            <x v="76"/>
          </reference>
          <reference field="5" count="1">
            <x v="75"/>
          </reference>
        </references>
      </pivotArea>
    </format>
    <format dxfId="396">
      <pivotArea dataOnly="0" labelOnly="1" outline="0" fieldPosition="0">
        <references count="2">
          <reference field="4" count="1" selected="0">
            <x v="76"/>
          </reference>
          <reference field="5" count="1">
            <x v="75"/>
          </reference>
        </references>
      </pivotArea>
    </format>
    <format dxfId="395">
      <pivotArea outline="0" fieldPosition="0">
        <references count="2">
          <reference field="4" count="2" selected="0">
            <x v="75"/>
            <x v="76"/>
          </reference>
          <reference field="5" count="2" selected="0">
            <x v="74"/>
            <x v="75"/>
          </reference>
        </references>
      </pivotArea>
    </format>
    <format dxfId="394">
      <pivotArea outline="0" fieldPosition="0">
        <references count="2">
          <reference field="4" count="2" selected="0">
            <x v="75"/>
            <x v="76"/>
          </reference>
          <reference field="5" count="2" selected="0">
            <x v="74"/>
            <x v="75"/>
          </reference>
        </references>
      </pivotArea>
    </format>
    <format dxfId="393">
      <pivotArea dataOnly="0" labelOnly="1" outline="0" fieldPosition="0">
        <references count="1">
          <reference field="4" count="1">
            <x v="77"/>
          </reference>
        </references>
      </pivotArea>
    </format>
    <format dxfId="392">
      <pivotArea dataOnly="0" labelOnly="1" outline="0" fieldPosition="0">
        <references count="1">
          <reference field="4" count="1">
            <x v="77"/>
          </reference>
        </references>
      </pivotArea>
    </format>
    <format dxfId="391">
      <pivotArea dataOnly="0" labelOnly="1" outline="0" fieldPosition="0">
        <references count="1">
          <reference field="4" count="1">
            <x v="77"/>
          </reference>
        </references>
      </pivotArea>
    </format>
    <format dxfId="390">
      <pivotArea dataOnly="0" labelOnly="1" outline="0" fieldPosition="0">
        <references count="2">
          <reference field="4" count="1" selected="0">
            <x v="77"/>
          </reference>
          <reference field="5" count="1">
            <x v="77"/>
          </reference>
        </references>
      </pivotArea>
    </format>
    <format dxfId="389">
      <pivotArea dataOnly="0" labelOnly="1" outline="0" fieldPosition="0">
        <references count="2">
          <reference field="4" count="1" selected="0">
            <x v="77"/>
          </reference>
          <reference field="5" count="1">
            <x v="77"/>
          </reference>
        </references>
      </pivotArea>
    </format>
    <format dxfId="388">
      <pivotArea dataOnly="0" labelOnly="1" outline="0" fieldPosition="0">
        <references count="2">
          <reference field="4" count="1" selected="0">
            <x v="77"/>
          </reference>
          <reference field="5" count="1">
            <x v="77"/>
          </reference>
        </references>
      </pivotArea>
    </format>
    <format dxfId="387">
      <pivotArea dataOnly="0" labelOnly="1" outline="0" fieldPosition="0">
        <references count="2">
          <reference field="4" count="1" selected="0">
            <x v="77"/>
          </reference>
          <reference field="5" count="1">
            <x v="77"/>
          </reference>
        </references>
      </pivotArea>
    </format>
    <format dxfId="386">
      <pivotArea outline="0" fieldPosition="0">
        <references count="2">
          <reference field="4" count="1" selected="0">
            <x v="77"/>
          </reference>
          <reference field="5" count="1" selected="0">
            <x v="77"/>
          </reference>
        </references>
      </pivotArea>
    </format>
    <format dxfId="385">
      <pivotArea outline="0" fieldPosition="0">
        <references count="2">
          <reference field="4" count="1" selected="0">
            <x v="77"/>
          </reference>
          <reference field="5" count="1" selected="0">
            <x v="77"/>
          </reference>
        </references>
      </pivotArea>
    </format>
    <format dxfId="384">
      <pivotArea outline="0" fieldPosition="0">
        <references count="3">
          <reference field="4294967294" count="1" selected="0">
            <x v="3"/>
          </reference>
          <reference field="4" count="1" selected="0">
            <x v="23"/>
          </reference>
          <reference field="5" count="1" selected="0">
            <x v="28"/>
          </reference>
        </references>
      </pivotArea>
    </format>
    <format dxfId="383">
      <pivotArea outline="0" fieldPosition="0">
        <references count="1">
          <reference field="4294967294" count="1">
            <x v="2"/>
          </reference>
        </references>
      </pivotArea>
    </format>
    <format dxfId="382">
      <pivotArea dataOnly="0" labelOnly="1" outline="0" fieldPosition="0">
        <references count="1">
          <reference field="4294967294" count="1">
            <x v="2"/>
          </reference>
        </references>
      </pivotArea>
    </format>
    <format dxfId="381">
      <pivotArea dataOnly="0" labelOnly="1" outline="0" fieldPosition="0">
        <references count="1">
          <reference field="4" count="2">
            <x v="78"/>
            <x v="79"/>
          </reference>
        </references>
      </pivotArea>
    </format>
    <format dxfId="380">
      <pivotArea dataOnly="0" labelOnly="1" outline="0" fieldPosition="0">
        <references count="1">
          <reference field="4" count="2">
            <x v="78"/>
            <x v="79"/>
          </reference>
        </references>
      </pivotArea>
    </format>
    <format dxfId="379">
      <pivotArea dataOnly="0" labelOnly="1" outline="0" fieldPosition="0">
        <references count="2">
          <reference field="4" count="1" selected="0">
            <x v="78"/>
          </reference>
          <reference field="5" count="1">
            <x v="78"/>
          </reference>
        </references>
      </pivotArea>
    </format>
    <format dxfId="378">
      <pivotArea dataOnly="0" labelOnly="1" outline="0" fieldPosition="0">
        <references count="2">
          <reference field="4" count="1" selected="0">
            <x v="79"/>
          </reference>
          <reference field="5" count="1">
            <x v="79"/>
          </reference>
        </references>
      </pivotArea>
    </format>
    <format dxfId="377">
      <pivotArea dataOnly="0" labelOnly="1" outline="0" fieldPosition="0">
        <references count="2">
          <reference field="4" count="1" selected="0">
            <x v="78"/>
          </reference>
          <reference field="5" count="1">
            <x v="78"/>
          </reference>
        </references>
      </pivotArea>
    </format>
    <format dxfId="376">
      <pivotArea dataOnly="0" labelOnly="1" outline="0" fieldPosition="0">
        <references count="2">
          <reference field="4" count="1" selected="0">
            <x v="79"/>
          </reference>
          <reference field="5" count="1">
            <x v="79"/>
          </reference>
        </references>
      </pivotArea>
    </format>
    <format dxfId="375">
      <pivotArea dataOnly="0" labelOnly="1" outline="0" fieldPosition="0">
        <references count="2">
          <reference field="4" count="1" selected="0">
            <x v="78"/>
          </reference>
          <reference field="5" count="1">
            <x v="78"/>
          </reference>
        </references>
      </pivotArea>
    </format>
    <format dxfId="374">
      <pivotArea dataOnly="0" labelOnly="1" outline="0" fieldPosition="0">
        <references count="2">
          <reference field="4" count="1" selected="0">
            <x v="79"/>
          </reference>
          <reference field="5" count="1">
            <x v="79"/>
          </reference>
        </references>
      </pivotArea>
    </format>
    <format dxfId="373">
      <pivotArea dataOnly="0" labelOnly="1" outline="0" fieldPosition="0">
        <references count="1">
          <reference field="4" count="2">
            <x v="78"/>
            <x v="79"/>
          </reference>
        </references>
      </pivotArea>
    </format>
    <format dxfId="372">
      <pivotArea dataOnly="0" labelOnly="1" outline="0" fieldPosition="0">
        <references count="2">
          <reference field="4" count="1" selected="0">
            <x v="78"/>
          </reference>
          <reference field="5" count="1">
            <x v="78"/>
          </reference>
        </references>
      </pivotArea>
    </format>
    <format dxfId="371">
      <pivotArea dataOnly="0" labelOnly="1" outline="0" fieldPosition="0">
        <references count="2">
          <reference field="4" count="1" selected="0">
            <x v="79"/>
          </reference>
          <reference field="5" count="1">
            <x v="79"/>
          </reference>
        </references>
      </pivotArea>
    </format>
    <format dxfId="370">
      <pivotArea outline="0" fieldPosition="0">
        <references count="2">
          <reference field="4" count="2" selected="0">
            <x v="78"/>
            <x v="79"/>
          </reference>
          <reference field="5" count="2" selected="0">
            <x v="78"/>
            <x v="79"/>
          </reference>
        </references>
      </pivotArea>
    </format>
    <format dxfId="369">
      <pivotArea outline="0" fieldPosition="0">
        <references count="2">
          <reference field="4" count="2" selected="0">
            <x v="78"/>
            <x v="79"/>
          </reference>
          <reference field="5" count="2" selected="0">
            <x v="78"/>
            <x v="79"/>
          </reference>
        </references>
      </pivotArea>
    </format>
    <format dxfId="368">
      <pivotArea dataOnly="0" labelOnly="1" outline="0" fieldPosition="0">
        <references count="1">
          <reference field="4294967294" count="1">
            <x v="2"/>
          </reference>
        </references>
      </pivotArea>
    </format>
    <format dxfId="367">
      <pivotArea dataOnly="0" labelOnly="1" outline="0" fieldPosition="0">
        <references count="1">
          <reference field="4294967294" count="4">
            <x v="0"/>
            <x v="2"/>
            <x v="3"/>
            <x v="4"/>
          </reference>
        </references>
      </pivotArea>
    </format>
    <format dxfId="366">
      <pivotArea dataOnly="0" labelOnly="1" outline="0" fieldPosition="0">
        <references count="1">
          <reference field="4294967294" count="1">
            <x v="2"/>
          </reference>
        </references>
      </pivotArea>
    </format>
    <format dxfId="365">
      <pivotArea dataOnly="0" labelOnly="1" outline="0" fieldPosition="0">
        <references count="1">
          <reference field="4294967294" count="1">
            <x v="2"/>
          </reference>
        </references>
      </pivotArea>
    </format>
    <format dxfId="364">
      <pivotArea dataOnly="0" labelOnly="1" outline="0" fieldPosition="0">
        <references count="1">
          <reference field="4294967294" count="1">
            <x v="2"/>
          </reference>
        </references>
      </pivotArea>
    </format>
    <format dxfId="363">
      <pivotArea field="4" type="button" dataOnly="0" labelOnly="1" outline="0" axis="axisRow" fieldPosition="0"/>
    </format>
    <format dxfId="362">
      <pivotArea field="5" type="button" dataOnly="0" labelOnly="1" outline="0" axis="axisRow" fieldPosition="1"/>
    </format>
    <format dxfId="361">
      <pivotArea dataOnly="0" labelOnly="1" outline="0" fieldPosition="0">
        <references count="1">
          <reference field="4294967294" count="4">
            <x v="0"/>
            <x v="2"/>
            <x v="3"/>
            <x v="4"/>
          </reference>
        </references>
      </pivotArea>
    </format>
    <format dxfId="360">
      <pivotArea dataOnly="0" labelOnly="1" outline="0" fieldPosition="0">
        <references count="1">
          <reference field="4" count="1">
            <x v="81"/>
          </reference>
        </references>
      </pivotArea>
    </format>
    <format dxfId="359">
      <pivotArea dataOnly="0" labelOnly="1" outline="0" fieldPosition="0">
        <references count="2">
          <reference field="4" count="1" selected="0">
            <x v="81"/>
          </reference>
          <reference field="5" count="1">
            <x v="81"/>
          </reference>
        </references>
      </pivotArea>
    </format>
    <format dxfId="358">
      <pivotArea dataOnly="0" labelOnly="1" outline="0" fieldPosition="0">
        <references count="2">
          <reference field="4" count="1" selected="0">
            <x v="81"/>
          </reference>
          <reference field="5" count="1">
            <x v="81"/>
          </reference>
        </references>
      </pivotArea>
    </format>
    <format dxfId="357">
      <pivotArea dataOnly="0" labelOnly="1" outline="0" fieldPosition="0">
        <references count="2">
          <reference field="4" count="1" selected="0">
            <x v="81"/>
          </reference>
          <reference field="5" count="1">
            <x v="81"/>
          </reference>
        </references>
      </pivotArea>
    </format>
    <format dxfId="356">
      <pivotArea dataOnly="0" labelOnly="1" outline="0" fieldPosition="0">
        <references count="1">
          <reference field="4" count="1">
            <x v="81"/>
          </reference>
        </references>
      </pivotArea>
    </format>
    <format dxfId="355">
      <pivotArea dataOnly="0" labelOnly="1" outline="0" fieldPosition="0">
        <references count="1">
          <reference field="4" count="1">
            <x v="81"/>
          </reference>
        </references>
      </pivotArea>
    </format>
    <format dxfId="354">
      <pivotArea dataOnly="0" labelOnly="1" outline="0" fieldPosition="0">
        <references count="2">
          <reference field="4" count="1" selected="0">
            <x v="81"/>
          </reference>
          <reference field="5" count="1">
            <x v="81"/>
          </reference>
        </references>
      </pivotArea>
    </format>
    <format dxfId="353">
      <pivotArea outline="0" fieldPosition="0">
        <references count="2">
          <reference field="4" count="1" selected="0">
            <x v="81"/>
          </reference>
          <reference field="5" count="1" selected="0">
            <x v="81"/>
          </reference>
        </references>
      </pivotArea>
    </format>
    <format dxfId="352">
      <pivotArea outline="0" fieldPosition="0">
        <references count="2">
          <reference field="4" count="1" selected="0">
            <x v="81"/>
          </reference>
          <reference field="5" count="1" selected="0">
            <x v="81"/>
          </reference>
        </references>
      </pivotArea>
    </format>
    <format dxfId="351">
      <pivotArea dataOnly="0" labelOnly="1" outline="0" fieldPosition="0">
        <references count="2">
          <reference field="4" count="1" selected="0">
            <x v="70"/>
          </reference>
          <reference field="5" count="1">
            <x v="69"/>
          </reference>
        </references>
      </pivotArea>
    </format>
    <format dxfId="350">
      <pivotArea dataOnly="0" labelOnly="1" outline="0" fieldPosition="0">
        <references count="2">
          <reference field="4" count="1" selected="0">
            <x v="70"/>
          </reference>
          <reference field="5" count="1">
            <x v="69"/>
          </reference>
        </references>
      </pivotArea>
    </format>
    <format dxfId="349">
      <pivotArea dataOnly="0" labelOnly="1" outline="0" fieldPosition="0">
        <references count="2">
          <reference field="4" count="1" selected="0">
            <x v="70"/>
          </reference>
          <reference field="5" count="1">
            <x v="69"/>
          </reference>
        </references>
      </pivotArea>
    </format>
    <format dxfId="348">
      <pivotArea outline="0" fieldPosition="0">
        <references count="2">
          <reference field="4" count="1" selected="0">
            <x v="72"/>
          </reference>
          <reference field="5" count="1" selected="0">
            <x v="71"/>
          </reference>
        </references>
      </pivotArea>
    </format>
    <format dxfId="347">
      <pivotArea dataOnly="0" labelOnly="1" outline="0" fieldPosition="0">
        <references count="2">
          <reference field="4" count="1" selected="0">
            <x v="72"/>
          </reference>
          <reference field="5" count="1">
            <x v="71"/>
          </reference>
        </references>
      </pivotArea>
    </format>
    <format dxfId="346">
      <pivotArea outline="0" fieldPosition="0">
        <references count="2">
          <reference field="4" count="1" selected="0">
            <x v="72"/>
          </reference>
          <reference field="5" count="1" selected="0">
            <x v="71"/>
          </reference>
        </references>
      </pivotArea>
    </format>
    <format dxfId="345">
      <pivotArea dataOnly="0" labelOnly="1" outline="0" fieldPosition="0">
        <references count="2">
          <reference field="4" count="1" selected="0">
            <x v="72"/>
          </reference>
          <reference field="5" count="1">
            <x v="71"/>
          </reference>
        </references>
      </pivotArea>
    </format>
    <format dxfId="344">
      <pivotArea dataOnly="0" labelOnly="1" outline="0" fieldPosition="0">
        <references count="2">
          <reference field="4" count="1" selected="0">
            <x v="72"/>
          </reference>
          <reference field="5" count="1">
            <x v="71"/>
          </reference>
        </references>
      </pivotArea>
    </format>
    <format dxfId="343">
      <pivotArea dataOnly="0" labelOnly="1" outline="0" fieldPosition="0">
        <references count="2">
          <reference field="4" count="1" selected="0">
            <x v="72"/>
          </reference>
          <reference field="5" count="1">
            <x v="71"/>
          </reference>
        </references>
      </pivotArea>
    </format>
    <format dxfId="342">
      <pivotArea dataOnly="0" labelOnly="1" outline="0" fieldPosition="0">
        <references count="1">
          <reference field="4" count="1">
            <x v="82"/>
          </reference>
        </references>
      </pivotArea>
    </format>
    <format dxfId="341">
      <pivotArea dataOnly="0" labelOnly="1" outline="0" fieldPosition="0">
        <references count="1">
          <reference field="4" count="1">
            <x v="83"/>
          </reference>
        </references>
      </pivotArea>
    </format>
    <format dxfId="340">
      <pivotArea dataOnly="0" labelOnly="1" outline="0" fieldPosition="0">
        <references count="2">
          <reference field="4" count="1" selected="0">
            <x v="82"/>
          </reference>
          <reference field="5" count="1">
            <x v="82"/>
          </reference>
        </references>
      </pivotArea>
    </format>
    <format dxfId="339">
      <pivotArea dataOnly="0" labelOnly="1" outline="0" fieldPosition="0">
        <references count="2">
          <reference field="4" count="1" selected="0">
            <x v="83"/>
          </reference>
          <reference field="5" count="1">
            <x v="83"/>
          </reference>
        </references>
      </pivotArea>
    </format>
    <format dxfId="338">
      <pivotArea dataOnly="0" labelOnly="1" outline="0" fieldPosition="0">
        <references count="2">
          <reference field="4" count="1" selected="0">
            <x v="82"/>
          </reference>
          <reference field="5" count="1">
            <x v="82"/>
          </reference>
        </references>
      </pivotArea>
    </format>
    <format dxfId="337">
      <pivotArea dataOnly="0" labelOnly="1" outline="0" fieldPosition="0">
        <references count="2">
          <reference field="4" count="1" selected="0">
            <x v="83"/>
          </reference>
          <reference field="5" count="1">
            <x v="83"/>
          </reference>
        </references>
      </pivotArea>
    </format>
    <format dxfId="336">
      <pivotArea dataOnly="0" labelOnly="1" outline="0" fieldPosition="0">
        <references count="2">
          <reference field="4" count="1" selected="0">
            <x v="82"/>
          </reference>
          <reference field="5" count="1">
            <x v="82"/>
          </reference>
        </references>
      </pivotArea>
    </format>
    <format dxfId="335">
      <pivotArea dataOnly="0" labelOnly="1" outline="0" fieldPosition="0">
        <references count="2">
          <reference field="4" count="1" selected="0">
            <x v="83"/>
          </reference>
          <reference field="5" count="1">
            <x v="83"/>
          </reference>
        </references>
      </pivotArea>
    </format>
    <format dxfId="334">
      <pivotArea dataOnly="0" labelOnly="1" outline="0" fieldPosition="0">
        <references count="1">
          <reference field="4" count="2">
            <x v="82"/>
            <x v="83"/>
          </reference>
        </references>
      </pivotArea>
    </format>
    <format dxfId="333">
      <pivotArea dataOnly="0" labelOnly="1" outline="0" fieldPosition="0">
        <references count="1">
          <reference field="4" count="2">
            <x v="82"/>
            <x v="83"/>
          </reference>
        </references>
      </pivotArea>
    </format>
    <format dxfId="332">
      <pivotArea dataOnly="0" labelOnly="1" outline="0" fieldPosition="0">
        <references count="2">
          <reference field="4" count="1" selected="0">
            <x v="82"/>
          </reference>
          <reference field="5" count="1">
            <x v="82"/>
          </reference>
        </references>
      </pivotArea>
    </format>
    <format dxfId="331">
      <pivotArea dataOnly="0" labelOnly="1" outline="0" fieldPosition="0">
        <references count="2">
          <reference field="4" count="1" selected="0">
            <x v="83"/>
          </reference>
          <reference field="5" count="1">
            <x v="83"/>
          </reference>
        </references>
      </pivotArea>
    </format>
    <format dxfId="330">
      <pivotArea dataOnly="0" labelOnly="1" outline="0" fieldPosition="0">
        <references count="1">
          <reference field="4" count="1">
            <x v="84"/>
          </reference>
        </references>
      </pivotArea>
    </format>
    <format dxfId="329">
      <pivotArea dataOnly="0" labelOnly="1" outline="0" fieldPosition="0">
        <references count="2">
          <reference field="4" count="1" selected="0">
            <x v="84"/>
          </reference>
          <reference field="5" count="1">
            <x v="84"/>
          </reference>
        </references>
      </pivotArea>
    </format>
    <format dxfId="328">
      <pivotArea dataOnly="0" labelOnly="1" outline="0" fieldPosition="0">
        <references count="1">
          <reference field="4" count="1">
            <x v="84"/>
          </reference>
        </references>
      </pivotArea>
    </format>
    <format dxfId="327">
      <pivotArea dataOnly="0" labelOnly="1" outline="0" fieldPosition="0">
        <references count="1">
          <reference field="4" count="1">
            <x v="84"/>
          </reference>
        </references>
      </pivotArea>
    </format>
    <format dxfId="326">
      <pivotArea dataOnly="0" labelOnly="1" outline="0" fieldPosition="0">
        <references count="2">
          <reference field="4" count="1" selected="0">
            <x v="84"/>
          </reference>
          <reference field="5" count="1">
            <x v="84"/>
          </reference>
        </references>
      </pivotArea>
    </format>
    <format dxfId="325">
      <pivotArea dataOnly="0" labelOnly="1" outline="0" fieldPosition="0">
        <references count="2">
          <reference field="4" count="1" selected="0">
            <x v="84"/>
          </reference>
          <reference field="5" count="1">
            <x v="84"/>
          </reference>
        </references>
      </pivotArea>
    </format>
    <format dxfId="324">
      <pivotArea dataOnly="0" labelOnly="1" outline="0" fieldPosition="0">
        <references count="2">
          <reference field="4" count="1" selected="0">
            <x v="84"/>
          </reference>
          <reference field="5" count="1">
            <x v="84"/>
          </reference>
        </references>
      </pivotArea>
    </format>
    <format dxfId="323">
      <pivotArea outline="0" fieldPosition="0">
        <references count="2">
          <reference field="4" count="3" selected="0">
            <x v="82"/>
            <x v="83"/>
            <x v="84"/>
          </reference>
          <reference field="5" count="3" selected="0">
            <x v="82"/>
            <x v="83"/>
            <x v="84"/>
          </reference>
        </references>
      </pivotArea>
    </format>
    <format dxfId="322">
      <pivotArea outline="0" fieldPosition="0">
        <references count="2">
          <reference field="4" count="3" selected="0">
            <x v="82"/>
            <x v="83"/>
            <x v="84"/>
          </reference>
          <reference field="5" count="3" selected="0">
            <x v="82"/>
            <x v="83"/>
            <x v="84"/>
          </reference>
        </references>
      </pivotArea>
    </format>
    <format dxfId="321">
      <pivotArea dataOnly="0" labelOnly="1" outline="0" fieldPosition="0">
        <references count="1">
          <reference field="4" count="2">
            <x v="85"/>
            <x v="86"/>
          </reference>
        </references>
      </pivotArea>
    </format>
    <format dxfId="320">
      <pivotArea dataOnly="0" labelOnly="1" outline="0" fieldPosition="0">
        <references count="1">
          <reference field="4" count="2">
            <x v="85"/>
            <x v="86"/>
          </reference>
        </references>
      </pivotArea>
    </format>
    <format dxfId="319">
      <pivotArea dataOnly="0" labelOnly="1" outline="0" fieldPosition="0">
        <references count="2">
          <reference field="4" count="1" selected="0">
            <x v="85"/>
          </reference>
          <reference field="5" count="1">
            <x v="85"/>
          </reference>
        </references>
      </pivotArea>
    </format>
    <format dxfId="318">
      <pivotArea dataOnly="0" labelOnly="1" outline="0" fieldPosition="0">
        <references count="2">
          <reference field="4" count="1" selected="0">
            <x v="86"/>
          </reference>
          <reference field="5" count="1">
            <x v="86"/>
          </reference>
        </references>
      </pivotArea>
    </format>
    <format dxfId="317">
      <pivotArea dataOnly="0" labelOnly="1" outline="0" fieldPosition="0">
        <references count="2">
          <reference field="4" count="1" selected="0">
            <x v="85"/>
          </reference>
          <reference field="5" count="1">
            <x v="85"/>
          </reference>
        </references>
      </pivotArea>
    </format>
    <format dxfId="316">
      <pivotArea dataOnly="0" labelOnly="1" outline="0" fieldPosition="0">
        <references count="2">
          <reference field="4" count="1" selected="0">
            <x v="86"/>
          </reference>
          <reference field="5" count="1">
            <x v="86"/>
          </reference>
        </references>
      </pivotArea>
    </format>
    <format dxfId="315">
      <pivotArea dataOnly="0" labelOnly="1" outline="0" fieldPosition="0">
        <references count="2">
          <reference field="4" count="1" selected="0">
            <x v="85"/>
          </reference>
          <reference field="5" count="1">
            <x v="85"/>
          </reference>
        </references>
      </pivotArea>
    </format>
    <format dxfId="314">
      <pivotArea dataOnly="0" labelOnly="1" outline="0" fieldPosition="0">
        <references count="2">
          <reference field="4" count="1" selected="0">
            <x v="86"/>
          </reference>
          <reference field="5" count="1">
            <x v="86"/>
          </reference>
        </references>
      </pivotArea>
    </format>
    <format dxfId="313">
      <pivotArea dataOnly="0" labelOnly="1" outline="0" fieldPosition="0">
        <references count="1">
          <reference field="4" count="2">
            <x v="85"/>
            <x v="86"/>
          </reference>
        </references>
      </pivotArea>
    </format>
    <format dxfId="312">
      <pivotArea dataOnly="0" labelOnly="1" outline="0" fieldPosition="0">
        <references count="2">
          <reference field="4" count="1" selected="0">
            <x v="85"/>
          </reference>
          <reference field="5" count="1">
            <x v="85"/>
          </reference>
        </references>
      </pivotArea>
    </format>
    <format dxfId="311">
      <pivotArea dataOnly="0" labelOnly="1" outline="0" fieldPosition="0">
        <references count="2">
          <reference field="4" count="1" selected="0">
            <x v="86"/>
          </reference>
          <reference field="5" count="1">
            <x v="86"/>
          </reference>
        </references>
      </pivotArea>
    </format>
    <format dxfId="310">
      <pivotArea outline="0" fieldPosition="0">
        <references count="2">
          <reference field="4" count="2" selected="0">
            <x v="85"/>
            <x v="86"/>
          </reference>
          <reference field="5" count="2" selected="0">
            <x v="85"/>
            <x v="86"/>
          </reference>
        </references>
      </pivotArea>
    </format>
    <format dxfId="309">
      <pivotArea outline="0" fieldPosition="0">
        <references count="2">
          <reference field="4" count="2" selected="0">
            <x v="85"/>
            <x v="86"/>
          </reference>
          <reference field="5" count="2" selected="0">
            <x v="85"/>
            <x v="86"/>
          </reference>
        </references>
      </pivotArea>
    </format>
    <format dxfId="308">
      <pivotArea outline="0" fieldPosition="0">
        <references count="1">
          <reference field="4294967294" count="1">
            <x v="0"/>
          </reference>
        </references>
      </pivotArea>
    </format>
    <format dxfId="307">
      <pivotArea outline="0" fieldPosition="0">
        <references count="1">
          <reference field="4294967294" count="1">
            <x v="1"/>
          </reference>
        </references>
      </pivotArea>
    </format>
    <format dxfId="306">
      <pivotArea dataOnly="0" labelOnly="1" outline="0" fieldPosition="0">
        <references count="1">
          <reference field="4294967294" count="1">
            <x v="1"/>
          </reference>
        </references>
      </pivotArea>
    </format>
    <format dxfId="305">
      <pivotArea dataOnly="0" labelOnly="1" outline="0" fieldPosition="0">
        <references count="1">
          <reference field="4294967294" count="1">
            <x v="1"/>
          </reference>
        </references>
      </pivotArea>
    </format>
    <format dxfId="304">
      <pivotArea dataOnly="0" labelOnly="1" outline="0" fieldPosition="0">
        <references count="1">
          <reference field="4294967294" count="1">
            <x v="1"/>
          </reference>
        </references>
      </pivotArea>
    </format>
    <format dxfId="28">
      <pivotArea dataOnly="0" labelOnly="1" outline="0" fieldPosition="0">
        <references count="1">
          <reference field="4" count="6">
            <x v="87"/>
            <x v="88"/>
            <x v="89"/>
            <x v="90"/>
            <x v="91"/>
            <x v="92"/>
          </reference>
        </references>
      </pivotArea>
    </format>
    <format dxfId="27">
      <pivotArea dataOnly="0" labelOnly="1" outline="0" fieldPosition="0">
        <references count="1">
          <reference field="4" count="6">
            <x v="87"/>
            <x v="88"/>
            <x v="89"/>
            <x v="90"/>
            <x v="91"/>
            <x v="92"/>
          </reference>
        </references>
      </pivotArea>
    </format>
    <format dxfId="26">
      <pivotArea dataOnly="0" labelOnly="1" outline="0" fieldPosition="0">
        <references count="1">
          <reference field="4" count="6">
            <x v="87"/>
            <x v="88"/>
            <x v="89"/>
            <x v="90"/>
            <x v="91"/>
            <x v="92"/>
          </reference>
        </references>
      </pivotArea>
    </format>
    <format dxfId="25">
      <pivotArea dataOnly="0" labelOnly="1" outline="0" fieldPosition="0">
        <references count="2">
          <reference field="4" count="1" selected="0">
            <x v="87"/>
          </reference>
          <reference field="5" count="1">
            <x v="87"/>
          </reference>
        </references>
      </pivotArea>
    </format>
    <format dxfId="24">
      <pivotArea dataOnly="0" labelOnly="1" outline="0" fieldPosition="0">
        <references count="2">
          <reference field="4" count="1" selected="0">
            <x v="88"/>
          </reference>
          <reference field="5" count="1">
            <x v="88"/>
          </reference>
        </references>
      </pivotArea>
    </format>
    <format dxfId="23">
      <pivotArea dataOnly="0" labelOnly="1" outline="0" fieldPosition="0">
        <references count="2">
          <reference field="4" count="1" selected="0">
            <x v="89"/>
          </reference>
          <reference field="5" count="1">
            <x v="89"/>
          </reference>
        </references>
      </pivotArea>
    </format>
    <format dxfId="22">
      <pivotArea dataOnly="0" labelOnly="1" outline="0" fieldPosition="0">
        <references count="2">
          <reference field="4" count="1" selected="0">
            <x v="90"/>
          </reference>
          <reference field="5" count="1">
            <x v="90"/>
          </reference>
        </references>
      </pivotArea>
    </format>
    <format dxfId="21">
      <pivotArea dataOnly="0" labelOnly="1" outline="0" fieldPosition="0">
        <references count="2">
          <reference field="4" count="1" selected="0">
            <x v="91"/>
          </reference>
          <reference field="5" count="1">
            <x v="91"/>
          </reference>
        </references>
      </pivotArea>
    </format>
    <format dxfId="20">
      <pivotArea dataOnly="0" labelOnly="1" outline="0" fieldPosition="0">
        <references count="2">
          <reference field="4" count="1" selected="0">
            <x v="92"/>
          </reference>
          <reference field="5" count="1">
            <x v="92"/>
          </reference>
        </references>
      </pivotArea>
    </format>
    <format dxfId="19">
      <pivotArea dataOnly="0" labelOnly="1" outline="0" fieldPosition="0">
        <references count="2">
          <reference field="4" count="1" selected="0">
            <x v="87"/>
          </reference>
          <reference field="5" count="1">
            <x v="87"/>
          </reference>
        </references>
      </pivotArea>
    </format>
    <format dxfId="18">
      <pivotArea dataOnly="0" labelOnly="1" outline="0" fieldPosition="0">
        <references count="2">
          <reference field="4" count="1" selected="0">
            <x v="88"/>
          </reference>
          <reference field="5" count="1">
            <x v="88"/>
          </reference>
        </references>
      </pivotArea>
    </format>
    <format dxfId="17">
      <pivotArea dataOnly="0" labelOnly="1" outline="0" fieldPosition="0">
        <references count="2">
          <reference field="4" count="1" selected="0">
            <x v="89"/>
          </reference>
          <reference field="5" count="1">
            <x v="89"/>
          </reference>
        </references>
      </pivotArea>
    </format>
    <format dxfId="16">
      <pivotArea dataOnly="0" labelOnly="1" outline="0" fieldPosition="0">
        <references count="2">
          <reference field="4" count="1" selected="0">
            <x v="90"/>
          </reference>
          <reference field="5" count="1">
            <x v="90"/>
          </reference>
        </references>
      </pivotArea>
    </format>
    <format dxfId="15">
      <pivotArea dataOnly="0" labelOnly="1" outline="0" fieldPosition="0">
        <references count="2">
          <reference field="4" count="1" selected="0">
            <x v="91"/>
          </reference>
          <reference field="5" count="1">
            <x v="91"/>
          </reference>
        </references>
      </pivotArea>
    </format>
    <format dxfId="14">
      <pivotArea dataOnly="0" labelOnly="1" outline="0" fieldPosition="0">
        <references count="2">
          <reference field="4" count="1" selected="0">
            <x v="92"/>
          </reference>
          <reference field="5" count="1">
            <x v="92"/>
          </reference>
        </references>
      </pivotArea>
    </format>
    <format dxfId="13">
      <pivotArea dataOnly="0" labelOnly="1" outline="0" fieldPosition="0">
        <references count="2">
          <reference field="4" count="1" selected="0">
            <x v="87"/>
          </reference>
          <reference field="5" count="1">
            <x v="87"/>
          </reference>
        </references>
      </pivotArea>
    </format>
    <format dxfId="12">
      <pivotArea dataOnly="0" labelOnly="1" outline="0" fieldPosition="0">
        <references count="2">
          <reference field="4" count="1" selected="0">
            <x v="88"/>
          </reference>
          <reference field="5" count="1">
            <x v="88"/>
          </reference>
        </references>
      </pivotArea>
    </format>
    <format dxfId="11">
      <pivotArea dataOnly="0" labelOnly="1" outline="0" fieldPosition="0">
        <references count="2">
          <reference field="4" count="1" selected="0">
            <x v="89"/>
          </reference>
          <reference field="5" count="1">
            <x v="89"/>
          </reference>
        </references>
      </pivotArea>
    </format>
    <format dxfId="10">
      <pivotArea dataOnly="0" labelOnly="1" outline="0" fieldPosition="0">
        <references count="2">
          <reference field="4" count="1" selected="0">
            <x v="90"/>
          </reference>
          <reference field="5" count="1">
            <x v="90"/>
          </reference>
        </references>
      </pivotArea>
    </format>
    <format dxfId="9">
      <pivotArea dataOnly="0" labelOnly="1" outline="0" fieldPosition="0">
        <references count="2">
          <reference field="4" count="1" selected="0">
            <x v="91"/>
          </reference>
          <reference field="5" count="1">
            <x v="91"/>
          </reference>
        </references>
      </pivotArea>
    </format>
    <format dxfId="8">
      <pivotArea dataOnly="0" labelOnly="1" outline="0" fieldPosition="0">
        <references count="2">
          <reference field="4" count="1" selected="0">
            <x v="92"/>
          </reference>
          <reference field="5" count="1">
            <x v="92"/>
          </reference>
        </references>
      </pivotArea>
    </format>
    <format dxfId="7">
      <pivotArea dataOnly="0" labelOnly="1" outline="0" fieldPosition="0">
        <references count="2">
          <reference field="4" count="1" selected="0">
            <x v="87"/>
          </reference>
          <reference field="5" count="1">
            <x v="87"/>
          </reference>
        </references>
      </pivotArea>
    </format>
    <format dxfId="6">
      <pivotArea dataOnly="0" labelOnly="1" outline="0" fieldPosition="0">
        <references count="2">
          <reference field="4" count="1" selected="0">
            <x v="88"/>
          </reference>
          <reference field="5" count="1">
            <x v="88"/>
          </reference>
        </references>
      </pivotArea>
    </format>
    <format dxfId="5">
      <pivotArea dataOnly="0" labelOnly="1" outline="0" fieldPosition="0">
        <references count="2">
          <reference field="4" count="1" selected="0">
            <x v="89"/>
          </reference>
          <reference field="5" count="1">
            <x v="89"/>
          </reference>
        </references>
      </pivotArea>
    </format>
    <format dxfId="4">
      <pivotArea dataOnly="0" labelOnly="1" outline="0" fieldPosition="0">
        <references count="2">
          <reference field="4" count="1" selected="0">
            <x v="90"/>
          </reference>
          <reference field="5" count="1">
            <x v="90"/>
          </reference>
        </references>
      </pivotArea>
    </format>
    <format dxfId="3">
      <pivotArea dataOnly="0" labelOnly="1" outline="0" fieldPosition="0">
        <references count="2">
          <reference field="4" count="1" selected="0">
            <x v="91"/>
          </reference>
          <reference field="5" count="1">
            <x v="91"/>
          </reference>
        </references>
      </pivotArea>
    </format>
    <format dxfId="2">
      <pivotArea dataOnly="0" labelOnly="1" outline="0" fieldPosition="0">
        <references count="2">
          <reference field="4" count="1" selected="0">
            <x v="92"/>
          </reference>
          <reference field="5" count="1">
            <x v="92"/>
          </reference>
        </references>
      </pivotArea>
    </format>
    <format dxfId="1">
      <pivotArea outline="0" fieldPosition="0">
        <references count="2">
          <reference field="4" count="6" selected="0">
            <x v="87"/>
            <x v="88"/>
            <x v="89"/>
            <x v="90"/>
            <x v="91"/>
            <x v="92"/>
          </reference>
          <reference field="5" count="6" selected="0">
            <x v="87"/>
            <x v="88"/>
            <x v="89"/>
            <x v="90"/>
            <x v="91"/>
            <x v="92"/>
          </reference>
        </references>
      </pivotArea>
    </format>
    <format dxfId="0">
      <pivotArea outline="0" fieldPosition="0">
        <references count="2">
          <reference field="4" count="6" selected="0">
            <x v="87"/>
            <x v="88"/>
            <x v="89"/>
            <x v="90"/>
            <x v="91"/>
            <x v="92"/>
          </reference>
          <reference field="5" count="6" selected="0">
            <x v="87"/>
            <x v="88"/>
            <x v="89"/>
            <x v="90"/>
            <x v="91"/>
            <x v="9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0D92D4-F027-403C-AC28-7F39E3E81063}" name="Region Summary" cacheId="44" applyNumberFormats="0" applyBorderFormats="0" applyFontFormats="0" applyPatternFormats="0" applyAlignmentFormats="0" applyWidthHeightFormats="1" dataCaption="Values" errorCaption="0" showError="1" missingCaption="0" updatedVersion="8" minRefreshableVersion="3" showDrill="0" itemPrintTitles="1" createdVersion="8" indent="0" compact="0" compactData="0" multipleFieldFilters="0">
  <location ref="L47:Q50"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compact="0" numFmtId="14" outline="0" showAll="0">
      <items count="442">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4"/>
        <item m="1" x="5"/>
        <item m="1" x="6"/>
        <item x="0"/>
        <item x="2"/>
        <item x="1"/>
        <item x="3"/>
        <item t="default"/>
      </items>
    </pivotField>
    <pivotField compact="0" numFmtId="17" outline="0" showAll="0">
      <items count="17">
        <item m="1" x="6"/>
        <item m="1" x="7"/>
        <item m="1" x="8"/>
        <item m="1" x="9"/>
        <item m="1" x="10"/>
        <item m="1" x="11"/>
        <item m="1" x="12"/>
        <item m="1" x="13"/>
        <item m="1" x="14"/>
        <item m="1" x="15"/>
        <item m="1" x="2"/>
        <item m="1" x="3"/>
        <item m="1" x="4"/>
        <item m="1" x="5"/>
        <item m="1" x="1"/>
        <item x="0"/>
        <item t="default"/>
      </items>
    </pivotField>
    <pivotField compact="0" outline="0" showAll="0">
      <items count="54">
        <item m="1" x="3"/>
        <item m="1" x="12"/>
        <item m="1" x="13"/>
        <item m="1" x="14"/>
        <item m="1" x="15"/>
        <item m="1" x="16"/>
        <item m="1" x="17"/>
        <item m="1" x="18"/>
        <item m="1" x="19"/>
        <item m="1" x="20"/>
        <item m="1" x="2"/>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8"/>
        <item m="1" x="9"/>
        <item m="1" x="10"/>
        <item m="1" x="11"/>
        <item m="1" x="52"/>
        <item t="default"/>
      </items>
    </pivotField>
    <pivotField compact="0" outline="0" showAll="0">
      <items count="7">
        <item m="1" x="2"/>
        <item m="1" x="3"/>
        <item m="1" x="4"/>
        <item m="1" x="5"/>
        <item m="1" x="1"/>
        <item x="0"/>
        <item t="default"/>
      </items>
    </pivotField>
    <pivotField compact="0" outline="0" showAll="0">
      <items count="17">
        <item m="1" x="12"/>
        <item x="2"/>
        <item x="0"/>
        <item m="1" x="13"/>
        <item m="1" x="9"/>
        <item m="1" x="14"/>
        <item m="1" x="10"/>
        <item m="1" x="6"/>
        <item x="3"/>
        <item m="1" x="7"/>
        <item m="1" x="15"/>
        <item m="1" x="11"/>
        <item x="1"/>
        <item m="1" x="5"/>
        <item m="1" x="8"/>
        <item m="1" x="4"/>
        <item t="default"/>
      </items>
    </pivotField>
    <pivotField compact="0" outline="0" showAll="0"/>
    <pivotField compact="0" outline="0" showAll="0">
      <items count="15">
        <item m="1" x="10"/>
        <item x="1"/>
        <item x="2"/>
        <item x="3"/>
        <item m="1" x="11"/>
        <item x="7"/>
        <item x="4"/>
        <item x="5"/>
        <item m="1" x="12"/>
        <item x="8"/>
        <item x="0"/>
        <item m="1" x="13"/>
        <item x="6"/>
        <item m="1" x="9"/>
        <item t="default"/>
      </items>
    </pivotField>
    <pivotField name="Region" axis="axisRow" compact="0" outline="0" showAll="0">
      <items count="4">
        <item x="0"/>
        <item x="1"/>
        <item h="1" m="1"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outline="0" showAl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16"/>
  </rowFields>
  <rowItems count="3">
    <i>
      <x/>
    </i>
    <i>
      <x v="1"/>
    </i>
    <i t="grand">
      <x/>
    </i>
  </rowItems>
  <colFields count="1">
    <field x="-2"/>
  </colFields>
  <colItems count="5">
    <i>
      <x/>
    </i>
    <i i="1">
      <x v="1"/>
    </i>
    <i i="2">
      <x v="2"/>
    </i>
    <i i="3">
      <x v="3"/>
    </i>
    <i i="4">
      <x v="4"/>
    </i>
  </colItems>
  <dataFields count="5">
    <dataField name="NPS'" fld="26" baseField="16" baseItem="1" numFmtId="9"/>
    <dataField name="CSAT'" fld="23" subtotal="average" baseField="16" baseItem="0" numFmtId="9"/>
    <dataField name="Language'" fld="25" subtotal="average" baseField="16" baseItem="0" numFmtId="9"/>
    <dataField name="FCR''" fld="28" baseField="16" baseItem="0" numFmtId="9"/>
    <dataField name="Sample Size" fld="17" subtotal="count" baseField="16" baseItem="0" numFmtId="166"/>
  </dataFields>
  <formats count="41">
    <format dxfId="1543">
      <pivotArea outline="0" collapsedLevelsAreSubtotals="1" fieldPosition="0"/>
    </format>
    <format dxfId="1542">
      <pivotArea outline="0" fieldPosition="0">
        <references count="1">
          <reference field="4294967294" count="1">
            <x v="3"/>
          </reference>
        </references>
      </pivotArea>
    </format>
    <format dxfId="1541">
      <pivotArea outline="0" fieldPosition="0">
        <references count="1">
          <reference field="4294967294" count="1">
            <x v="4"/>
          </reference>
        </references>
      </pivotArea>
    </format>
    <format dxfId="1540">
      <pivotArea outline="0" fieldPosition="0">
        <references count="1">
          <reference field="4294967294" count="1" selected="0">
            <x v="4"/>
          </reference>
        </references>
      </pivotArea>
    </format>
    <format dxfId="1539">
      <pivotArea field="5" type="button" dataOnly="0" labelOnly="1" outline="0"/>
    </format>
    <format dxfId="1538">
      <pivotArea dataOnly="0" labelOnly="1" outline="0" fieldPosition="0">
        <references count="1">
          <reference field="4294967294" count="3">
            <x v="0"/>
            <x v="3"/>
            <x v="4"/>
          </reference>
        </references>
      </pivotArea>
    </format>
    <format dxfId="1537">
      <pivotArea field="5" type="button" dataOnly="0" labelOnly="1" outline="0"/>
    </format>
    <format dxfId="1536">
      <pivotArea dataOnly="0" labelOnly="1" outline="0" fieldPosition="0">
        <references count="1">
          <reference field="4294967294" count="3">
            <x v="0"/>
            <x v="3"/>
            <x v="4"/>
          </reference>
        </references>
      </pivotArea>
    </format>
    <format dxfId="1535">
      <pivotArea grandRow="1" outline="0" collapsedLevelsAreSubtotals="1" fieldPosition="0"/>
    </format>
    <format dxfId="1534">
      <pivotArea dataOnly="0" labelOnly="1" grandRow="1" outline="0" fieldPosition="0"/>
    </format>
    <format dxfId="1533">
      <pivotArea grandRow="1" outline="0" collapsedLevelsAreSubtotals="1" fieldPosition="0"/>
    </format>
    <format dxfId="1532">
      <pivotArea dataOnly="0" labelOnly="1" grandRow="1" outline="0" fieldPosition="0"/>
    </format>
    <format dxfId="1531">
      <pivotArea field="4" type="button" dataOnly="0" labelOnly="1" outline="0"/>
    </format>
    <format dxfId="1530">
      <pivotArea field="5" type="button" dataOnly="0" labelOnly="1" outline="0"/>
    </format>
    <format dxfId="1529">
      <pivotArea dataOnly="0" labelOnly="1" outline="0" fieldPosition="0">
        <references count="1">
          <reference field="4294967294" count="3">
            <x v="0"/>
            <x v="3"/>
            <x v="4"/>
          </reference>
        </references>
      </pivotArea>
    </format>
    <format dxfId="1528">
      <pivotArea grandRow="1" outline="0" collapsedLevelsAreSubtotals="1" fieldPosition="0"/>
    </format>
    <format dxfId="1527">
      <pivotArea dataOnly="0" labelOnly="1" grandRow="1" outline="0" fieldPosition="0"/>
    </format>
    <format dxfId="1526">
      <pivotArea grandRow="1" outline="0" collapsedLevelsAreSubtotals="1" fieldPosition="0"/>
    </format>
    <format dxfId="1525">
      <pivotArea dataOnly="0" labelOnly="1" grandRow="1" outline="0" fieldPosition="0"/>
    </format>
    <format dxfId="1524">
      <pivotArea field="13" type="button" dataOnly="0" labelOnly="1" outline="0"/>
    </format>
    <format dxfId="1523">
      <pivotArea field="15" type="button" dataOnly="0" labelOnly="1" outline="0"/>
    </format>
    <format dxfId="1522">
      <pivotArea field="16" type="button" dataOnly="0" labelOnly="1" outline="0" axis="axisRow" fieldPosition="0"/>
    </format>
    <format dxfId="1521">
      <pivotArea dataOnly="0" labelOnly="1" outline="0" fieldPosition="0">
        <references count="1">
          <reference field="16" count="0"/>
        </references>
      </pivotArea>
    </format>
    <format dxfId="1520">
      <pivotArea outline="0" fieldPosition="0">
        <references count="1">
          <reference field="4294967294" count="1" selected="0">
            <x v="0"/>
          </reference>
        </references>
      </pivotArea>
    </format>
    <format dxfId="1519">
      <pivotArea outline="0" fieldPosition="0">
        <references count="2">
          <reference field="4294967294" count="1" selected="0">
            <x v="4"/>
          </reference>
          <reference field="16" count="0" selected="0"/>
        </references>
      </pivotArea>
    </format>
    <format dxfId="1518">
      <pivotArea outline="0" fieldPosition="0">
        <references count="2">
          <reference field="4294967294" count="1" selected="0">
            <x v="4"/>
          </reference>
          <reference field="16" count="0" selected="0"/>
        </references>
      </pivotArea>
    </format>
    <format dxfId="1517">
      <pivotArea dataOnly="0" labelOnly="1" outline="0" fieldPosition="0">
        <references count="1">
          <reference field="16" count="0"/>
        </references>
      </pivotArea>
    </format>
    <format dxfId="1516">
      <pivotArea dataOnly="0" labelOnly="1" outline="0" fieldPosition="0">
        <references count="1">
          <reference field="16" count="0"/>
        </references>
      </pivotArea>
    </format>
    <format dxfId="1515">
      <pivotArea dataOnly="0" labelOnly="1" outline="0" fieldPosition="0">
        <references count="1">
          <reference field="16" count="0"/>
        </references>
      </pivotArea>
    </format>
    <format dxfId="1514">
      <pivotArea dataOnly="0" labelOnly="1" outline="0" fieldPosition="0">
        <references count="1">
          <reference field="16" count="0"/>
        </references>
      </pivotArea>
    </format>
    <format dxfId="1513">
      <pivotArea dataOnly="0" labelOnly="1" outline="0" fieldPosition="0">
        <references count="1">
          <reference field="16" count="0"/>
        </references>
      </pivotArea>
    </format>
    <format dxfId="1512">
      <pivotArea dataOnly="0" labelOnly="1" outline="0" fieldPosition="0">
        <references count="1">
          <reference field="16" count="0"/>
        </references>
      </pivotArea>
    </format>
    <format dxfId="1511">
      <pivotArea outline="0" fieldPosition="0">
        <references count="1">
          <reference field="16" count="0" selected="0"/>
        </references>
      </pivotArea>
    </format>
    <format dxfId="1510">
      <pivotArea outline="0" fieldPosition="0">
        <references count="1">
          <reference field="16" count="0" selected="0"/>
        </references>
      </pivotArea>
    </format>
    <format dxfId="1509">
      <pivotArea dataOnly="0" labelOnly="1" outline="0" fieldPosition="0">
        <references count="1">
          <reference field="16" count="0"/>
        </references>
      </pivotArea>
    </format>
    <format dxfId="1508">
      <pivotArea grandRow="1" outline="0" collapsedLevelsAreSubtotals="1" fieldPosition="0"/>
    </format>
    <format dxfId="1507">
      <pivotArea outline="0" fieldPosition="0">
        <references count="1">
          <reference field="4294967294" count="1">
            <x v="2"/>
          </reference>
        </references>
      </pivotArea>
    </format>
    <format dxfId="1506">
      <pivotArea dataOnly="0" labelOnly="1" outline="0" fieldPosition="0">
        <references count="1">
          <reference field="4294967294" count="1">
            <x v="2"/>
          </reference>
        </references>
      </pivotArea>
    </format>
    <format dxfId="1505">
      <pivotArea outline="0" fieldPosition="0">
        <references count="1">
          <reference field="4294967294" count="1">
            <x v="1"/>
          </reference>
        </references>
      </pivotArea>
    </format>
    <format dxfId="1504">
      <pivotArea dataOnly="0" labelOnly="1" outline="0" fieldPosition="0">
        <references count="1">
          <reference field="4294967294" count="1">
            <x v="1"/>
          </reference>
        </references>
      </pivotArea>
    </format>
    <format dxfId="1503">
      <pivotArea outline="0" fieldPosition="0">
        <references count="1">
          <reference field="4294967294" count="1">
            <x v="0"/>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DD4EB6-B050-4B04-A36A-C4F15C272320}" name="PivotTable3" cacheId="44" applyNumberFormats="0" applyBorderFormats="0" applyFontFormats="0" applyPatternFormats="0" applyAlignmentFormats="0" applyWidthHeightFormats="1" dataCaption="Values" errorCaption="0" showError="1" missingCaption="0" updatedVersion="8" minRefreshableVersion="3" showDrill="0" colGrandTotals="0" itemPrintTitles="1" createdVersion="8" indent="0" compact="0" compactData="0" multipleFieldFilters="0" chartFormat="14">
  <location ref="W52:Z55"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compact="0" numFmtId="14" outline="0" showAll="0"/>
    <pivotField compact="0" numFmtId="17" outline="0" showAll="0"/>
    <pivotField axis="axisRow" compact="0" outline="0" showAll="0">
      <items count="54">
        <item m="1" x="3"/>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8"/>
        <item m="1" x="9"/>
        <item m="1" x="10"/>
        <item m="1" x="11"/>
        <item m="1" x="12"/>
        <item m="1" x="13"/>
        <item m="1" x="14"/>
        <item m="1" x="15"/>
        <item m="1" x="16"/>
        <item m="1" x="17"/>
        <item m="1" x="18"/>
        <item m="1" x="19"/>
        <item m="1" x="20"/>
        <item m="1" x="2"/>
        <item m="1" x="52"/>
        <item t="default"/>
      </items>
    </pivotField>
    <pivotField compact="0" outline="0" showAll="0"/>
    <pivotField compact="0" outline="0" showAll="0">
      <items count="17">
        <item m="1" x="12"/>
        <item x="2"/>
        <item x="0"/>
        <item m="1" x="13"/>
        <item m="1" x="9"/>
        <item m="1" x="14"/>
        <item m="1" x="10"/>
        <item m="1" x="6"/>
        <item x="3"/>
        <item m="1" x="7"/>
        <item m="1" x="15"/>
        <item m="1" x="11"/>
        <item x="1"/>
        <item m="1" x="5"/>
        <item m="1" x="8"/>
        <item m="1" x="4"/>
        <item t="default"/>
      </items>
    </pivotField>
    <pivotField compact="0" outline="0" showAll="0">
      <items count="9">
        <item x="2"/>
        <item m="1" x="5"/>
        <item m="1" x="7"/>
        <item x="3"/>
        <item x="0"/>
        <item x="1"/>
        <item x="4"/>
        <item m="1" x="6"/>
        <item t="default"/>
      </items>
    </pivotField>
    <pivotField name="Market" compact="0" outline="0" showAll="0">
      <items count="15">
        <item m="1" x="10"/>
        <item x="1"/>
        <item x="2"/>
        <item x="3"/>
        <item m="1" x="11"/>
        <item x="7"/>
        <item x="4"/>
        <item x="5"/>
        <item m="1" x="12"/>
        <item x="8"/>
        <item x="0"/>
        <item m="1" x="13"/>
        <item x="6"/>
        <item m="1" x="9"/>
        <item t="default"/>
      </items>
    </pivotField>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3">
        <item n="NO" x="1"/>
        <item n="YES" x="0"/>
        <item t="default"/>
      </items>
    </pivotField>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11"/>
  </rowFields>
  <rowItems count="3">
    <i>
      <x v="4"/>
    </i>
    <i>
      <x v="5"/>
    </i>
    <i t="grand">
      <x/>
    </i>
  </rowItems>
  <colFields count="1">
    <field x="-2"/>
  </colFields>
  <colItems count="3">
    <i>
      <x/>
    </i>
    <i i="1">
      <x v="1"/>
    </i>
    <i i="2">
      <x v="2"/>
    </i>
  </colItems>
  <dataFields count="3">
    <dataField name="'FCR Yes'" fld="22" baseField="11" baseItem="22"/>
    <dataField name="'FCR No'" fld="29" baseField="11" baseItem="22"/>
    <dataField name="FCR %" fld="28" baseField="11" baseItem="22" numFmtId="9"/>
  </dataFields>
  <formats count="24">
    <format dxfId="138">
      <pivotArea outline="0" collapsedLevelsAreSubtotals="1" fieldPosition="0"/>
    </format>
    <format dxfId="137">
      <pivotArea field="5" type="button" dataOnly="0" labelOnly="1" outline="0"/>
    </format>
    <format dxfId="136">
      <pivotArea field="5" type="button" dataOnly="0" labelOnly="1" outline="0"/>
    </format>
    <format dxfId="135">
      <pivotArea grandRow="1" outline="0" collapsedLevelsAreSubtotals="1" fieldPosition="0"/>
    </format>
    <format dxfId="134">
      <pivotArea dataOnly="0" labelOnly="1" grandRow="1" outline="0" fieldPosition="0"/>
    </format>
    <format dxfId="133">
      <pivotArea grandRow="1" outline="0" collapsedLevelsAreSubtotals="1" fieldPosition="0"/>
    </format>
    <format dxfId="132">
      <pivotArea field="4" type="button" dataOnly="0" labelOnly="1" outline="0"/>
    </format>
    <format dxfId="131">
      <pivotArea field="5" type="button" dataOnly="0" labelOnly="1" outline="0"/>
    </format>
    <format dxfId="130">
      <pivotArea grandRow="1" outline="0" collapsedLevelsAreSubtotals="1" fieldPosition="0"/>
    </format>
    <format dxfId="129">
      <pivotArea grandRow="1" outline="0" collapsedLevelsAreSubtotals="1" fieldPosition="0"/>
    </format>
    <format dxfId="128">
      <pivotArea field="13" type="button" dataOnly="0" labelOnly="1" outline="0"/>
    </format>
    <format dxfId="127">
      <pivotArea field="15" type="button" dataOnly="0" labelOnly="1" outline="0"/>
    </format>
    <format dxfId="126">
      <pivotArea dataOnly="0" labelOnly="1" grandRow="1" outline="0" fieldPosition="0"/>
    </format>
    <format dxfId="125">
      <pivotArea grandRow="1" outline="0" collapsedLevelsAreSubtotals="1" fieldPosition="0"/>
    </format>
    <format dxfId="124">
      <pivotArea field="11" type="button" dataOnly="0" labelOnly="1" outline="0" axis="axisRow" fieldPosition="0"/>
    </format>
    <format dxfId="123">
      <pivotArea outline="0" collapsedLevelsAreSubtotals="1" fieldPosition="0"/>
    </format>
    <format dxfId="122">
      <pivotArea outline="0" collapsedLevelsAreSubtotals="1" fieldPosition="0"/>
    </format>
    <format dxfId="121">
      <pivotArea type="origin" dataOnly="0" labelOnly="1" outline="0" fieldPosition="0"/>
    </format>
    <format dxfId="120">
      <pivotArea field="22" type="button" dataOnly="0" labelOnly="1" outline="0"/>
    </format>
    <format dxfId="119">
      <pivotArea type="topRight" dataOnly="0" labelOnly="1" outline="0" fieldPosition="0"/>
    </format>
    <format dxfId="118">
      <pivotArea field="11" type="button" dataOnly="0" labelOnly="1" outline="0" axis="axisRow" fieldPosition="0"/>
    </format>
    <format dxfId="117">
      <pivotArea outline="0" collapsedLevelsAreSubtotals="1" fieldPosition="0"/>
    </format>
    <format dxfId="116">
      <pivotArea outline="0" fieldPosition="0">
        <references count="1">
          <reference field="4294967294" count="1">
            <x v="2"/>
          </reference>
        </references>
      </pivotArea>
    </format>
    <format dxfId="115">
      <pivotArea dataOnly="0" labelOnly="1" outline="0" fieldPosition="0">
        <references count="1">
          <reference field="4294967294" count="1">
            <x v="0"/>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pivotArea type="data" outline="0" fieldPosition="0">
        <references count="2">
          <reference field="4294967294" count="1" selected="0">
            <x v="1"/>
          </reference>
          <reference field="11"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997213-DC27-4F5D-BDB8-53BC14C92A0E}" name="PivotTable2" cacheId="44" applyNumberFormats="0" applyBorderFormats="0" applyFontFormats="0" applyPatternFormats="0" applyAlignmentFormats="0" applyWidthHeightFormats="1" dataCaption="Values" errorCaption="0" showError="1" missingCaption="0" updatedVersion="8" minRefreshableVersion="3" showDrill="0" itemPrintTitles="1" createdVersion="8" indent="0" compact="0" compactData="0" multipleFieldFilters="0" chartFormat="15">
  <location ref="J52:O55"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compact="0" numFmtId="14" outline="0" showAll="0"/>
    <pivotField compact="0" numFmtId="17" outline="0" showAll="0"/>
    <pivotField axis="axisRow" compact="0" outline="0" showAll="0">
      <items count="54">
        <item m="1" x="3"/>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8"/>
        <item m="1" x="9"/>
        <item m="1" x="10"/>
        <item m="1" x="11"/>
        <item m="1" x="12"/>
        <item m="1" x="13"/>
        <item m="1" x="14"/>
        <item m="1" x="15"/>
        <item m="1" x="16"/>
        <item m="1" x="17"/>
        <item m="1" x="18"/>
        <item m="1" x="19"/>
        <item m="1" x="20"/>
        <item m="1" x="2"/>
        <item m="1" x="52"/>
        <item t="default"/>
      </items>
    </pivotField>
    <pivotField compact="0" outline="0" showAll="0"/>
    <pivotField compact="0" outline="0" showAll="0">
      <items count="17">
        <item m="1" x="12"/>
        <item x="2"/>
        <item x="0"/>
        <item m="1" x="13"/>
        <item m="1" x="9"/>
        <item m="1" x="14"/>
        <item m="1" x="10"/>
        <item m="1" x="6"/>
        <item x="3"/>
        <item m="1" x="7"/>
        <item m="1" x="15"/>
        <item m="1" x="11"/>
        <item x="1"/>
        <item m="1" x="5"/>
        <item m="1" x="8"/>
        <item m="1" x="4"/>
        <item t="default"/>
      </items>
    </pivotField>
    <pivotField compact="0" outline="0" showAll="0">
      <items count="9">
        <item x="2"/>
        <item m="1" x="5"/>
        <item m="1" x="7"/>
        <item x="3"/>
        <item x="0"/>
        <item x="1"/>
        <item x="4"/>
        <item m="1" x="6"/>
        <item t="default"/>
      </items>
    </pivotField>
    <pivotField name="Market" compact="0" outline="0" showAll="0">
      <items count="15">
        <item m="1" x="10"/>
        <item x="1"/>
        <item x="2"/>
        <item x="3"/>
        <item m="1" x="11"/>
        <item x="7"/>
        <item x="4"/>
        <item x="5"/>
        <item m="1" x="12"/>
        <item x="8"/>
        <item x="0"/>
        <item m="1" x="13"/>
        <item x="6"/>
        <item m="1" x="9"/>
        <item t="default"/>
      </items>
    </pivotField>
    <pivotField compact="0" outline="0" showAll="0">
      <items count="4">
        <item x="0"/>
        <item x="1"/>
        <item m="1" x="2"/>
        <item t="default"/>
      </items>
    </pivotField>
    <pivotField compact="0" outline="0" showAll="0"/>
    <pivotField dataField="1" compact="0" outline="0" showAll="0"/>
    <pivotField dataField="1"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1"/>
  </rowFields>
  <rowItems count="3">
    <i>
      <x v="4"/>
    </i>
    <i>
      <x v="5"/>
    </i>
    <i t="grand">
      <x/>
    </i>
  </rowItems>
  <colFields count="1">
    <field x="-2"/>
  </colFields>
  <colItems count="5">
    <i>
      <x/>
    </i>
    <i i="1">
      <x v="1"/>
    </i>
    <i i="2">
      <x v="2"/>
    </i>
    <i i="3">
      <x v="3"/>
    </i>
    <i i="4">
      <x v="4"/>
    </i>
  </colItems>
  <dataFields count="5">
    <dataField name="'Detractor'" fld="18" baseField="11" baseItem="33"/>
    <dataField name="'Passive'" fld="19" baseField="11" baseItem="33"/>
    <dataField name="'Promoter'" fld="20" baseField="11" baseItem="33"/>
    <dataField name="'NPS'" fld="26" baseField="11" baseItem="51" numFmtId="10"/>
    <dataField name="'CSAT'" fld="23" subtotal="average" baseField="11" baseItem="51" numFmtId="10"/>
  </dataFields>
  <formats count="27">
    <format dxfId="165">
      <pivotArea outline="0" collapsedLevelsAreSubtotals="1" fieldPosition="0"/>
    </format>
    <format dxfId="164">
      <pivotArea field="5" type="button" dataOnly="0" labelOnly="1" outline="0"/>
    </format>
    <format dxfId="163">
      <pivotArea dataOnly="0" labelOnly="1" outline="0" fieldPosition="0">
        <references count="1">
          <reference field="4294967294" count="1">
            <x v="3"/>
          </reference>
        </references>
      </pivotArea>
    </format>
    <format dxfId="162">
      <pivotArea field="5" type="button" dataOnly="0" labelOnly="1" outline="0"/>
    </format>
    <format dxfId="161">
      <pivotArea dataOnly="0" labelOnly="1" outline="0" fieldPosition="0">
        <references count="1">
          <reference field="4294967294" count="1">
            <x v="3"/>
          </reference>
        </references>
      </pivotArea>
    </format>
    <format dxfId="160">
      <pivotArea grandRow="1" outline="0" collapsedLevelsAreSubtotals="1" fieldPosition="0"/>
    </format>
    <format dxfId="159">
      <pivotArea dataOnly="0" labelOnly="1" grandRow="1" outline="0" fieldPosition="0"/>
    </format>
    <format dxfId="158">
      <pivotArea grandRow="1" outline="0" collapsedLevelsAreSubtotals="1" fieldPosition="0"/>
    </format>
    <format dxfId="157">
      <pivotArea field="4" type="button" dataOnly="0" labelOnly="1" outline="0"/>
    </format>
    <format dxfId="156">
      <pivotArea field="5" type="button" dataOnly="0" labelOnly="1" outline="0"/>
    </format>
    <format dxfId="155">
      <pivotArea dataOnly="0" labelOnly="1" outline="0" fieldPosition="0">
        <references count="1">
          <reference field="4294967294" count="1">
            <x v="3"/>
          </reference>
        </references>
      </pivotArea>
    </format>
    <format dxfId="154">
      <pivotArea grandRow="1" outline="0" collapsedLevelsAreSubtotals="1" fieldPosition="0"/>
    </format>
    <format dxfId="153">
      <pivotArea grandRow="1" outline="0" collapsedLevelsAreSubtotals="1" fieldPosition="0"/>
    </format>
    <format dxfId="152">
      <pivotArea field="13" type="button" dataOnly="0" labelOnly="1" outline="0"/>
    </format>
    <format dxfId="151">
      <pivotArea field="15" type="button" dataOnly="0" labelOnly="1" outline="0"/>
    </format>
    <format dxfId="150">
      <pivotArea outline="0" fieldPosition="0">
        <references count="1">
          <reference field="4294967294" count="1" selected="0">
            <x v="3"/>
          </reference>
        </references>
      </pivotArea>
    </format>
    <format dxfId="149">
      <pivotArea dataOnly="0" labelOnly="1" grandRow="1" outline="0" fieldPosition="0"/>
    </format>
    <format dxfId="148">
      <pivotArea grandRow="1" outline="0" collapsedLevelsAreSubtotals="1" fieldPosition="0"/>
    </format>
    <format dxfId="147">
      <pivotArea field="11" type="button" dataOnly="0" labelOnly="1" outline="0" axis="axisRow" fieldPosition="0"/>
    </format>
    <format dxfId="146">
      <pivotArea dataOnly="0" labelOnly="1" outline="0" fieldPosition="0">
        <references count="1">
          <reference field="4294967294" count="3">
            <x v="0"/>
            <x v="1"/>
            <x v="2"/>
          </reference>
        </references>
      </pivotArea>
    </format>
    <format dxfId="145">
      <pivotArea outline="0" collapsedLevelsAreSubtotals="1" fieldPosition="0"/>
    </format>
    <format dxfId="144">
      <pivotArea dataOnly="0" labelOnly="1" outline="0" fieldPosition="0">
        <references count="1">
          <reference field="4294967294" count="4">
            <x v="0"/>
            <x v="1"/>
            <x v="2"/>
            <x v="3"/>
          </reference>
        </references>
      </pivotArea>
    </format>
    <format dxfId="143">
      <pivotArea outline="0" collapsedLevelsAreSubtotals="1" fieldPosition="0"/>
    </format>
    <format dxfId="142">
      <pivotArea dataOnly="0" labelOnly="1" outline="0" fieldPosition="0">
        <references count="1">
          <reference field="4294967294" count="4">
            <x v="0"/>
            <x v="1"/>
            <x v="2"/>
            <x v="3"/>
          </reference>
        </references>
      </pivotArea>
    </format>
    <format dxfId="141">
      <pivotArea outline="0" fieldPosition="0">
        <references count="2">
          <reference field="4294967294" count="3" selected="0">
            <x v="0"/>
            <x v="1"/>
            <x v="2"/>
          </reference>
          <reference field="11" count="0" selected="0"/>
        </references>
      </pivotArea>
    </format>
    <format dxfId="140">
      <pivotArea outline="0" fieldPosition="0">
        <references count="1">
          <reference field="4294967294" count="1">
            <x v="3"/>
          </reference>
        </references>
      </pivotArea>
    </format>
    <format dxfId="139">
      <pivotArea outline="0" fieldPosition="0">
        <references count="1">
          <reference field="4294967294" count="1">
            <x v="4"/>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14">
      <pivotArea type="data" outline="0" fieldPosition="0">
        <references count="2">
          <reference field="4294967294" count="1" selected="0">
            <x v="2"/>
          </reference>
          <reference field="11" count="1" selected="0">
            <x v="23"/>
          </reference>
        </references>
      </pivotArea>
    </chartFormat>
    <chartFormat chart="4" format="15" series="1">
      <pivotArea type="data" outline="0" fieldPosition="0">
        <references count="1">
          <reference field="4294967294" count="1" selected="0">
            <x v="4"/>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7C1BEC-40B4-48FF-BAC1-C2C87B99A11E}" name="PivotTable3" cacheId="44" applyNumberFormats="0" applyBorderFormats="0" applyFontFormats="0" applyPatternFormats="0" applyAlignmentFormats="0" applyWidthHeightFormats="1" dataCaption="Values" errorCaption="0" showError="1" missingCaption="0" updatedVersion="8" minRefreshableVersion="3" showDrill="0" colGrandTotals="0" itemPrintTitles="1" createdVersion="8" indent="0" compact="0" compactData="0" multipleFieldFilters="0" chartFormat="15">
  <location ref="W56:Z61"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axis="axisRow" compact="0" numFmtId="14" outline="0" showAll="0" sortType="ascending">
      <items count="442">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4"/>
        <item m="1" x="5"/>
        <item m="1" x="6"/>
        <item x="0"/>
        <item x="2"/>
        <item x="1"/>
        <item x="3"/>
        <item t="default"/>
      </items>
    </pivotField>
    <pivotField compact="0" numFmtId="17" outline="0" showAll="0"/>
    <pivotField compact="0" outline="0" showAll="0">
      <items count="54">
        <item m="1" x="3"/>
        <item m="1" x="12"/>
        <item m="1" x="13"/>
        <item m="1" x="14"/>
        <item m="1" x="15"/>
        <item m="1" x="16"/>
        <item m="1" x="17"/>
        <item m="1" x="18"/>
        <item m="1" x="19"/>
        <item m="1" x="20"/>
        <item m="1" x="2"/>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11"/>
        <item m="1" x="52"/>
        <item m="1" x="8"/>
        <item m="1" x="9"/>
        <item m="1" x="10"/>
        <item t="default"/>
      </items>
    </pivotField>
    <pivotField compact="0" outline="0" showAll="0"/>
    <pivotField compact="0" outline="0" showAll="0">
      <items count="17">
        <item m="1" x="12"/>
        <item x="2"/>
        <item x="0"/>
        <item m="1" x="13"/>
        <item m="1" x="9"/>
        <item m="1" x="14"/>
        <item m="1" x="10"/>
        <item m="1" x="6"/>
        <item x="3"/>
        <item m="1" x="7"/>
        <item m="1" x="15"/>
        <item m="1" x="11"/>
        <item x="1"/>
        <item m="1" x="5"/>
        <item m="1" x="8"/>
        <item m="1" x="4"/>
        <item t="default"/>
      </items>
    </pivotField>
    <pivotField compact="0" outline="0" showAll="0">
      <items count="9">
        <item x="2"/>
        <item m="1" x="5"/>
        <item m="1" x="7"/>
        <item x="3"/>
        <item x="0"/>
        <item x="1"/>
        <item x="4"/>
        <item m="1" x="6"/>
        <item t="default"/>
      </items>
    </pivotField>
    <pivotField name="Market" compact="0" outline="0" showAll="0">
      <items count="15">
        <item m="1" x="10"/>
        <item x="1"/>
        <item x="2"/>
        <item x="3"/>
        <item m="1" x="11"/>
        <item x="7"/>
        <item x="4"/>
        <item x="5"/>
        <item m="1" x="12"/>
        <item x="8"/>
        <item x="0"/>
        <item m="1" x="13"/>
        <item x="6"/>
        <item m="1" x="9"/>
        <item t="default"/>
      </items>
    </pivotField>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3">
        <item n="NO" x="1"/>
        <item n="YES" x="0"/>
        <item t="default"/>
      </items>
    </pivotField>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s>
  <rowFields count="1">
    <field x="9"/>
  </rowFields>
  <rowItems count="5">
    <i>
      <x v="437"/>
    </i>
    <i>
      <x v="438"/>
    </i>
    <i>
      <x v="439"/>
    </i>
    <i>
      <x v="440"/>
    </i>
    <i t="grand">
      <x/>
    </i>
  </rowItems>
  <colFields count="1">
    <field x="-2"/>
  </colFields>
  <colItems count="3">
    <i>
      <x/>
    </i>
    <i i="1">
      <x v="1"/>
    </i>
    <i i="2">
      <x v="2"/>
    </i>
  </colItems>
  <dataFields count="3">
    <dataField name="'FCR Yes'" fld="22" baseField="11" baseItem="22"/>
    <dataField name="'FCR No'" fld="29" baseField="11" baseItem="22"/>
    <dataField name="FCR %" fld="28" baseField="11" baseItem="22" numFmtId="9"/>
  </dataFields>
  <formats count="25">
    <format dxfId="86">
      <pivotArea outline="0" collapsedLevelsAreSubtotals="1" fieldPosition="0"/>
    </format>
    <format dxfId="85">
      <pivotArea field="5" type="button" dataOnly="0" labelOnly="1" outline="0"/>
    </format>
    <format dxfId="84">
      <pivotArea field="5" type="button" dataOnly="0" labelOnly="1" outline="0"/>
    </format>
    <format dxfId="83">
      <pivotArea grandRow="1" outline="0" collapsedLevelsAreSubtotals="1" fieldPosition="0"/>
    </format>
    <format dxfId="82">
      <pivotArea dataOnly="0" labelOnly="1" grandRow="1" outline="0" fieldPosition="0"/>
    </format>
    <format dxfId="81">
      <pivotArea grandRow="1" outline="0" collapsedLevelsAreSubtotals="1" fieldPosition="0"/>
    </format>
    <format dxfId="80">
      <pivotArea field="4" type="button" dataOnly="0" labelOnly="1" outline="0"/>
    </format>
    <format dxfId="79">
      <pivotArea field="5" type="button" dataOnly="0" labelOnly="1" outline="0"/>
    </format>
    <format dxfId="78">
      <pivotArea grandRow="1" outline="0" collapsedLevelsAreSubtotals="1" fieldPosition="0"/>
    </format>
    <format dxfId="77">
      <pivotArea grandRow="1" outline="0" collapsedLevelsAreSubtotals="1" fieldPosition="0"/>
    </format>
    <format dxfId="76">
      <pivotArea field="13" type="button" dataOnly="0" labelOnly="1" outline="0"/>
    </format>
    <format dxfId="75">
      <pivotArea field="15" type="button" dataOnly="0" labelOnly="1" outline="0"/>
    </format>
    <format dxfId="74">
      <pivotArea dataOnly="0" labelOnly="1" grandRow="1" outline="0" fieldPosition="0"/>
    </format>
    <format dxfId="73">
      <pivotArea grandRow="1" outline="0" collapsedLevelsAreSubtotals="1" fieldPosition="0"/>
    </format>
    <format dxfId="72">
      <pivotArea field="11" type="button" dataOnly="0" labelOnly="1" outline="0"/>
    </format>
    <format dxfId="71">
      <pivotArea outline="0" collapsedLevelsAreSubtotals="1" fieldPosition="0"/>
    </format>
    <format dxfId="70">
      <pivotArea outline="0" collapsedLevelsAreSubtotals="1" fieldPosition="0"/>
    </format>
    <format dxfId="69">
      <pivotArea type="origin" dataOnly="0" labelOnly="1" outline="0" fieldPosition="0"/>
    </format>
    <format dxfId="68">
      <pivotArea field="22" type="button" dataOnly="0" labelOnly="1" outline="0"/>
    </format>
    <format dxfId="67">
      <pivotArea type="topRight" dataOnly="0" labelOnly="1" outline="0" fieldPosition="0"/>
    </format>
    <format dxfId="66">
      <pivotArea field="11" type="button" dataOnly="0" labelOnly="1" outline="0"/>
    </format>
    <format dxfId="65">
      <pivotArea outline="0" collapsedLevelsAreSubtotals="1" fieldPosition="0"/>
    </format>
    <format dxfId="64">
      <pivotArea outline="0" fieldPosition="0">
        <references count="1">
          <reference field="4294967294" count="1">
            <x v="2"/>
          </reference>
        </references>
      </pivotArea>
    </format>
    <format dxfId="63">
      <pivotArea dataOnly="0" labelOnly="1" outline="0" fieldPosition="0">
        <references count="1">
          <reference field="4294967294" count="1">
            <x v="0"/>
          </reference>
        </references>
      </pivotArea>
    </format>
    <format dxfId="62">
      <pivotArea field="9" type="button" dataOnly="0" labelOnly="1" outline="0" axis="axisRow" fieldPosition="0"/>
    </format>
  </format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4" format="11" series="1">
      <pivotArea type="data" outline="0" fieldPosition="0">
        <references count="1">
          <reference field="4294967294"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AAE8E8-D7D3-4488-9EE5-1C7AE7EE31BE}" name="PivotTable2" cacheId="44" applyNumberFormats="0" applyBorderFormats="0" applyFontFormats="0" applyPatternFormats="0" applyAlignmentFormats="0" applyWidthHeightFormats="1" dataCaption="Values" errorCaption="0" showError="1" missingCaption="0" updatedVersion="8" minRefreshableVersion="3" showDrill="0" itemPrintTitles="1" createdVersion="8" indent="0" compact="0" compactData="0" multipleFieldFilters="0" chartFormat="141">
  <location ref="J56:O61" firstHeaderRow="0" firstDataRow="1" firstDataCol="1"/>
  <pivotFields count="30">
    <pivotField compact="0" outline="0" showAll="0"/>
    <pivotField compact="0" outline="0" showAll="0"/>
    <pivotField compact="0" numFmtId="22" outline="0" showAll="0"/>
    <pivotField compact="0" outline="0" showAll="0"/>
    <pivotField compact="0" outline="0" showAll="0" defaultSubtotal="0">
      <items count="93">
        <item m="1" x="86"/>
        <item m="1" x="47"/>
        <item x="24"/>
        <item x="2"/>
        <item m="1" x="29"/>
        <item x="19"/>
        <item m="1" x="76"/>
        <item m="1" x="51"/>
        <item x="18"/>
        <item m="1" x="60"/>
        <item m="1" x="46"/>
        <item x="10"/>
        <item m="1" x="61"/>
        <item m="1" x="37"/>
        <item m="1" x="56"/>
        <item x="22"/>
        <item m="1" x="49"/>
        <item m="1" x="48"/>
        <item m="1" x="57"/>
        <item m="1" x="59"/>
        <item m="1" x="66"/>
        <item m="1" x="53"/>
        <item m="1" x="67"/>
        <item x="12"/>
        <item m="1" x="72"/>
        <item x="8"/>
        <item m="1" x="32"/>
        <item m="1" x="79"/>
        <item m="1" x="78"/>
        <item m="1" x="85"/>
        <item x="6"/>
        <item m="1" x="83"/>
        <item x="7"/>
        <item m="1" x="73"/>
        <item m="1" x="84"/>
        <item m="1" x="81"/>
        <item m="1" x="44"/>
        <item m="1" x="52"/>
        <item m="1" x="77"/>
        <item m="1" x="87"/>
        <item m="1" x="33"/>
        <item m="1" x="36"/>
        <item m="1" x="71"/>
        <item m="1" x="68"/>
        <item m="1" x="64"/>
        <item x="11"/>
        <item m="1" x="88"/>
        <item m="1" x="55"/>
        <item m="1" x="69"/>
        <item m="1" x="74"/>
        <item m="1" x="80"/>
        <item m="1" x="30"/>
        <item m="1" x="70"/>
        <item m="1" x="62"/>
        <item m="1" x="35"/>
        <item x="15"/>
        <item m="1" x="75"/>
        <item m="1" x="31"/>
        <item m="1" x="82"/>
        <item m="1" x="63"/>
        <item x="21"/>
        <item m="1" x="65"/>
        <item x="5"/>
        <item m="1" x="50"/>
        <item m="1" x="27"/>
        <item m="1" x="58"/>
        <item m="1" x="54"/>
        <item x="16"/>
        <item x="14"/>
        <item m="1" x="89"/>
        <item m="1" x="42"/>
        <item m="1" x="90"/>
        <item m="1" x="43"/>
        <item m="1" x="91"/>
        <item m="1" x="92"/>
        <item x="17"/>
        <item m="1" x="34"/>
        <item m="1" x="38"/>
        <item m="1" x="39"/>
        <item m="1" x="40"/>
        <item m="1" x="41"/>
        <item x="9"/>
        <item x="0"/>
        <item m="1" x="45"/>
        <item x="20"/>
        <item x="1"/>
        <item m="1" x="28"/>
        <item x="3"/>
        <item x="4"/>
        <item x="13"/>
        <item x="23"/>
        <item x="25"/>
        <item x="26"/>
      </items>
    </pivotField>
    <pivotField compact="0" outline="0" showAll="0">
      <items count="94">
        <item m="1" x="29"/>
        <item m="1" x="46"/>
        <item m="1" x="61"/>
        <item m="1" x="48"/>
        <item m="1" x="81"/>
        <item m="1" x="80"/>
        <item m="1" x="55"/>
        <item m="1" x="60"/>
        <item m="1" x="30"/>
        <item m="1" x="72"/>
        <item m="1" x="54"/>
        <item m="1" x="70"/>
        <item m="1" x="69"/>
        <item m="1" x="47"/>
        <item m="1" x="31"/>
        <item m="1" x="63"/>
        <item x="18"/>
        <item m="1" x="27"/>
        <item x="5"/>
        <item x="19"/>
        <item x="22"/>
        <item x="11"/>
        <item x="21"/>
        <item m="1" x="56"/>
        <item m="1" x="53"/>
        <item x="2"/>
        <item m="1" x="79"/>
        <item m="1" x="49"/>
        <item x="12"/>
        <item m="1" x="74"/>
        <item m="1" x="65"/>
        <item m="1" x="67"/>
        <item x="16"/>
        <item m="1" x="76"/>
        <item m="1" x="50"/>
        <item m="1" x="33"/>
        <item m="1" x="73"/>
        <item m="1" x="36"/>
        <item m="1" x="75"/>
        <item m="1" x="64"/>
        <item m="1" x="71"/>
        <item m="1" x="37"/>
        <item m="1" x="57"/>
        <item m="1" x="62"/>
        <item m="1" x="78"/>
        <item m="1" x="59"/>
        <item m="1" x="51"/>
        <item m="1" x="44"/>
        <item m="1" x="58"/>
        <item m="1" x="68"/>
        <item m="1" x="52"/>
        <item m="1" x="77"/>
        <item m="1" x="66"/>
        <item m="1" x="35"/>
        <item x="24"/>
        <item x="6"/>
        <item x="8"/>
        <item m="1" x="82"/>
        <item m="1" x="86"/>
        <item x="15"/>
        <item x="10"/>
        <item x="7"/>
        <item m="1" x="85"/>
        <item m="1" x="32"/>
        <item m="1" x="83"/>
        <item m="1" x="84"/>
        <item m="1" x="87"/>
        <item m="1" x="88"/>
        <item x="14"/>
        <item m="1" x="89"/>
        <item m="1" x="42"/>
        <item m="1" x="90"/>
        <item m="1" x="43"/>
        <item m="1" x="91"/>
        <item m="1" x="92"/>
        <item x="17"/>
        <item m="1" x="34"/>
        <item m="1" x="38"/>
        <item m="1" x="39"/>
        <item m="1" x="40"/>
        <item m="1" x="41"/>
        <item x="9"/>
        <item x="0"/>
        <item m="1" x="45"/>
        <item x="20"/>
        <item x="1"/>
        <item m="1" x="28"/>
        <item x="3"/>
        <item x="4"/>
        <item x="13"/>
        <item x="23"/>
        <item x="25"/>
        <item x="26"/>
        <item t="default"/>
      </items>
    </pivotField>
    <pivotField compact="0" outline="0" showAll="0"/>
    <pivotField compact="0" outline="0" showAll="0"/>
    <pivotField compact="0" outline="0" showAll="0"/>
    <pivotField axis="axisRow" compact="0" numFmtId="14" outline="0" showAll="0" sortType="ascending">
      <items count="442">
        <item m="1" x="136"/>
        <item m="1" x="137"/>
        <item m="1" x="138"/>
        <item m="1" x="139"/>
        <item m="1" x="140"/>
        <item m="1" x="141"/>
        <item m="1" x="142"/>
        <item m="1" x="143"/>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4"/>
        <item m="1" x="5"/>
        <item m="1" x="6"/>
        <item x="0"/>
        <item x="2"/>
        <item x="1"/>
        <item x="3"/>
        <item t="default"/>
      </items>
    </pivotField>
    <pivotField compact="0" numFmtId="17" outline="0" showAll="0"/>
    <pivotField compact="0" outline="0" showAll="0">
      <items count="54">
        <item m="1" x="3"/>
        <item m="1" x="12"/>
        <item m="1" x="13"/>
        <item m="1" x="14"/>
        <item m="1" x="15"/>
        <item m="1" x="16"/>
        <item m="1" x="17"/>
        <item m="1" x="18"/>
        <item m="1" x="19"/>
        <item m="1" x="20"/>
        <item m="1" x="2"/>
        <item m="1" x="4"/>
        <item m="1" x="21"/>
        <item m="1" x="22"/>
        <item x="0"/>
        <item x="1"/>
        <item m="1" x="23"/>
        <item m="1" x="24"/>
        <item m="1" x="25"/>
        <item m="1" x="26"/>
        <item m="1" x="27"/>
        <item m="1" x="28"/>
        <item m="1" x="5"/>
        <item m="1" x="29"/>
        <item m="1" x="30"/>
        <item m="1" x="31"/>
        <item m="1" x="32"/>
        <item m="1" x="33"/>
        <item m="1" x="34"/>
        <item m="1" x="35"/>
        <item m="1" x="36"/>
        <item m="1" x="37"/>
        <item m="1" x="38"/>
        <item m="1" x="6"/>
        <item m="1" x="39"/>
        <item m="1" x="40"/>
        <item m="1" x="41"/>
        <item m="1" x="42"/>
        <item m="1" x="43"/>
        <item m="1" x="44"/>
        <item m="1" x="45"/>
        <item m="1" x="46"/>
        <item m="1" x="47"/>
        <item m="1" x="48"/>
        <item m="1" x="7"/>
        <item m="1" x="49"/>
        <item m="1" x="50"/>
        <item m="1" x="51"/>
        <item m="1" x="11"/>
        <item m="1" x="52"/>
        <item m="1" x="8"/>
        <item m="1" x="9"/>
        <item m="1" x="10"/>
        <item t="default"/>
      </items>
    </pivotField>
    <pivotField compact="0" outline="0" showAll="0"/>
    <pivotField compact="0" outline="0" showAll="0">
      <items count="17">
        <item m="1" x="12"/>
        <item x="2"/>
        <item x="0"/>
        <item m="1" x="13"/>
        <item m="1" x="9"/>
        <item m="1" x="14"/>
        <item m="1" x="10"/>
        <item m="1" x="6"/>
        <item x="3"/>
        <item m="1" x="7"/>
        <item m="1" x="15"/>
        <item m="1" x="11"/>
        <item x="1"/>
        <item m="1" x="5"/>
        <item m="1" x="8"/>
        <item m="1" x="4"/>
        <item t="default"/>
      </items>
    </pivotField>
    <pivotField compact="0" outline="0" showAll="0">
      <items count="9">
        <item x="2"/>
        <item m="1" x="5"/>
        <item m="1" x="7"/>
        <item x="3"/>
        <item x="0"/>
        <item x="1"/>
        <item x="4"/>
        <item m="1" x="6"/>
        <item t="default"/>
      </items>
    </pivotField>
    <pivotField name="Market" compact="0" outline="0" showAll="0">
      <items count="15">
        <item m="1" x="10"/>
        <item x="1"/>
        <item x="2"/>
        <item x="3"/>
        <item m="1" x="11"/>
        <item x="7"/>
        <item x="4"/>
        <item x="5"/>
        <item m="1" x="12"/>
        <item x="8"/>
        <item x="0"/>
        <item m="1" x="13"/>
        <item x="6"/>
        <item m="1" x="9"/>
        <item t="default"/>
      </items>
    </pivotField>
    <pivotField compact="0" outline="0" showAll="0">
      <items count="4">
        <item x="0"/>
        <item x="1"/>
        <item m="1" x="2"/>
        <item t="default"/>
      </items>
    </pivotField>
    <pivotField compact="0" outline="0" showAll="0"/>
    <pivotField dataField="1" compact="0" outline="0" showAll="0"/>
    <pivotField dataField="1"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9"/>
  </rowFields>
  <rowItems count="5">
    <i>
      <x v="437"/>
    </i>
    <i>
      <x v="438"/>
    </i>
    <i>
      <x v="439"/>
    </i>
    <i>
      <x v="440"/>
    </i>
    <i t="grand">
      <x/>
    </i>
  </rowItems>
  <colFields count="1">
    <field x="-2"/>
  </colFields>
  <colItems count="5">
    <i>
      <x/>
    </i>
    <i i="1">
      <x v="1"/>
    </i>
    <i i="2">
      <x v="2"/>
    </i>
    <i i="3">
      <x v="3"/>
    </i>
    <i i="4">
      <x v="4"/>
    </i>
  </colItems>
  <dataFields count="5">
    <dataField name="'Detractor'" fld="18" baseField="11" baseItem="33"/>
    <dataField name="'Passive'" fld="19" baseField="11" baseItem="33"/>
    <dataField name="'Promoter'" fld="20" baseField="11" baseItem="33"/>
    <dataField name="'NPS'" fld="26" baseField="9" baseItem="434" numFmtId="10"/>
    <dataField name="'CSAT'" fld="23" subtotal="average" baseField="9" baseItem="434" numFmtId="10"/>
  </dataFields>
  <formats count="28">
    <format dxfId="114">
      <pivotArea outline="0" collapsedLevelsAreSubtotals="1" fieldPosition="0"/>
    </format>
    <format dxfId="113">
      <pivotArea field="5" type="button" dataOnly="0" labelOnly="1" outline="0"/>
    </format>
    <format dxfId="112">
      <pivotArea dataOnly="0" labelOnly="1" outline="0" fieldPosition="0">
        <references count="1">
          <reference field="4294967294" count="1">
            <x v="3"/>
          </reference>
        </references>
      </pivotArea>
    </format>
    <format dxfId="111">
      <pivotArea field="5" type="button" dataOnly="0" labelOnly="1" outline="0"/>
    </format>
    <format dxfId="110">
      <pivotArea dataOnly="0" labelOnly="1" outline="0" fieldPosition="0">
        <references count="1">
          <reference field="4294967294" count="1">
            <x v="3"/>
          </reference>
        </references>
      </pivotArea>
    </format>
    <format dxfId="109">
      <pivotArea grandRow="1" outline="0" collapsedLevelsAreSubtotals="1" fieldPosition="0"/>
    </format>
    <format dxfId="108">
      <pivotArea dataOnly="0" labelOnly="1" grandRow="1" outline="0" fieldPosition="0"/>
    </format>
    <format dxfId="107">
      <pivotArea grandRow="1" outline="0" collapsedLevelsAreSubtotals="1" fieldPosition="0"/>
    </format>
    <format dxfId="106">
      <pivotArea field="4" type="button" dataOnly="0" labelOnly="1" outline="0"/>
    </format>
    <format dxfId="105">
      <pivotArea field="5" type="button" dataOnly="0" labelOnly="1" outline="0"/>
    </format>
    <format dxfId="104">
      <pivotArea dataOnly="0" labelOnly="1" outline="0" fieldPosition="0">
        <references count="1">
          <reference field="4294967294" count="1">
            <x v="3"/>
          </reference>
        </references>
      </pivotArea>
    </format>
    <format dxfId="103">
      <pivotArea grandRow="1" outline="0" collapsedLevelsAreSubtotals="1" fieldPosition="0"/>
    </format>
    <format dxfId="102">
      <pivotArea grandRow="1" outline="0" collapsedLevelsAreSubtotals="1" fieldPosition="0"/>
    </format>
    <format dxfId="101">
      <pivotArea field="13" type="button" dataOnly="0" labelOnly="1" outline="0"/>
    </format>
    <format dxfId="100">
      <pivotArea field="15" type="button" dataOnly="0" labelOnly="1" outline="0"/>
    </format>
    <format dxfId="99">
      <pivotArea outline="0" fieldPosition="0">
        <references count="1">
          <reference field="4294967294" count="1" selected="0">
            <x v="3"/>
          </reference>
        </references>
      </pivotArea>
    </format>
    <format dxfId="98">
      <pivotArea dataOnly="0" labelOnly="1" grandRow="1" outline="0" fieldPosition="0"/>
    </format>
    <format dxfId="97">
      <pivotArea grandRow="1" outline="0" collapsedLevelsAreSubtotals="1" fieldPosition="0"/>
    </format>
    <format dxfId="96">
      <pivotArea field="11" type="button" dataOnly="0" labelOnly="1" outline="0"/>
    </format>
    <format dxfId="95">
      <pivotArea dataOnly="0" labelOnly="1" outline="0" fieldPosition="0">
        <references count="1">
          <reference field="4294967294" count="3">
            <x v="0"/>
            <x v="1"/>
            <x v="2"/>
          </reference>
        </references>
      </pivotArea>
    </format>
    <format dxfId="94">
      <pivotArea outline="0" collapsedLevelsAreSubtotals="1" fieldPosition="0"/>
    </format>
    <format dxfId="93">
      <pivotArea dataOnly="0" labelOnly="1" outline="0" fieldPosition="0">
        <references count="1">
          <reference field="4294967294" count="4">
            <x v="0"/>
            <x v="1"/>
            <x v="2"/>
            <x v="3"/>
          </reference>
        </references>
      </pivotArea>
    </format>
    <format dxfId="92">
      <pivotArea outline="0" collapsedLevelsAreSubtotals="1" fieldPosition="0"/>
    </format>
    <format dxfId="91">
      <pivotArea dataOnly="0" labelOnly="1" outline="0" fieldPosition="0">
        <references count="1">
          <reference field="4294967294" count="4">
            <x v="0"/>
            <x v="1"/>
            <x v="2"/>
            <x v="3"/>
          </reference>
        </references>
      </pivotArea>
    </format>
    <format dxfId="90">
      <pivotArea field="9" type="button" dataOnly="0" labelOnly="1" outline="0" axis="axisRow" fieldPosition="0"/>
    </format>
    <format dxfId="89">
      <pivotArea outline="0" fieldPosition="0">
        <references count="2">
          <reference field="4294967294" count="3" selected="0">
            <x v="0"/>
            <x v="1"/>
            <x v="2"/>
          </reference>
          <reference field="9" count="0" selected="0"/>
        </references>
      </pivotArea>
    </format>
    <format dxfId="88">
      <pivotArea outline="0" fieldPosition="0">
        <references count="1">
          <reference field="4294967294" count="1">
            <x v="4"/>
          </reference>
        </references>
      </pivotArea>
    </format>
    <format dxfId="87">
      <pivotArea outline="0" fieldPosition="0">
        <references count="1">
          <reference field="4294967294" count="1">
            <x v="3"/>
          </reference>
        </references>
      </pivotArea>
    </format>
  </formats>
  <chartFormats count="32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14" format="21" series="1">
      <pivotArea type="data" outline="0" fieldPosition="0">
        <references count="1">
          <reference field="4294967294" count="1" selected="0">
            <x v="0"/>
          </reference>
        </references>
      </pivotArea>
    </chartFormat>
    <chartFormat chart="14" format="22" series="1">
      <pivotArea type="data" outline="0" fieldPosition="0">
        <references count="1">
          <reference field="4294967294" count="1" selected="0">
            <x v="1"/>
          </reference>
        </references>
      </pivotArea>
    </chartFormat>
    <chartFormat chart="14" format="23" series="1">
      <pivotArea type="data" outline="0" fieldPosition="0">
        <references count="1">
          <reference field="4294967294" count="1" selected="0">
            <x v="2"/>
          </reference>
        </references>
      </pivotArea>
    </chartFormat>
    <chartFormat chart="14" format="25" series="1">
      <pivotArea type="data" outline="0" fieldPosition="0">
        <references count="1">
          <reference field="4294967294" count="1" selected="0">
            <x v="3"/>
          </reference>
        </references>
      </pivotArea>
    </chartFormat>
    <chartFormat chart="17" format="28" series="1">
      <pivotArea type="data" outline="0" fieldPosition="0">
        <references count="1">
          <reference field="4294967294" count="1" selected="0">
            <x v="0"/>
          </reference>
        </references>
      </pivotArea>
    </chartFormat>
    <chartFormat chart="17" format="29" series="1">
      <pivotArea type="data" outline="0" fieldPosition="0">
        <references count="1">
          <reference field="4294967294" count="1" selected="0">
            <x v="1"/>
          </reference>
        </references>
      </pivotArea>
    </chartFormat>
    <chartFormat chart="17" format="30" series="1">
      <pivotArea type="data" outline="0" fieldPosition="0">
        <references count="1">
          <reference field="4294967294" count="1" selected="0">
            <x v="2"/>
          </reference>
        </references>
      </pivotArea>
    </chartFormat>
    <chartFormat chart="17" format="31" series="1">
      <pivotArea type="data" outline="0" fieldPosition="0">
        <references count="1">
          <reference field="4294967294" count="1" selected="0">
            <x v="3"/>
          </reference>
        </references>
      </pivotArea>
    </chartFormat>
    <chartFormat chart="18" format="34" series="1">
      <pivotArea type="data" outline="0" fieldPosition="0">
        <references count="1">
          <reference field="4294967294" count="1" selected="0">
            <x v="0"/>
          </reference>
        </references>
      </pivotArea>
    </chartFormat>
    <chartFormat chart="18" format="35" series="1">
      <pivotArea type="data" outline="0" fieldPosition="0">
        <references count="1">
          <reference field="4294967294" count="1" selected="0">
            <x v="1"/>
          </reference>
        </references>
      </pivotArea>
    </chartFormat>
    <chartFormat chart="18" format="36" series="1">
      <pivotArea type="data" outline="0" fieldPosition="0">
        <references count="1">
          <reference field="4294967294" count="1" selected="0">
            <x v="2"/>
          </reference>
        </references>
      </pivotArea>
    </chartFormat>
    <chartFormat chart="18" format="37" series="1">
      <pivotArea type="data" outline="0" fieldPosition="0">
        <references count="1">
          <reference field="4294967294" count="1" selected="0">
            <x v="3"/>
          </reference>
        </references>
      </pivotArea>
    </chartFormat>
    <chartFormat chart="20" format="28" series="1">
      <pivotArea type="data" outline="0" fieldPosition="0">
        <references count="1">
          <reference field="4294967294" count="1" selected="0">
            <x v="0"/>
          </reference>
        </references>
      </pivotArea>
    </chartFormat>
    <chartFormat chart="20" format="29" series="1">
      <pivotArea type="data" outline="0" fieldPosition="0">
        <references count="1">
          <reference field="4294967294" count="1" selected="0">
            <x v="1"/>
          </reference>
        </references>
      </pivotArea>
    </chartFormat>
    <chartFormat chart="20" format="30" series="1">
      <pivotArea type="data" outline="0" fieldPosition="0">
        <references count="1">
          <reference field="4294967294" count="1" selected="0">
            <x v="2"/>
          </reference>
        </references>
      </pivotArea>
    </chartFormat>
    <chartFormat chart="20" format="31" series="1">
      <pivotArea type="data" outline="0" fieldPosition="0">
        <references count="1">
          <reference field="4294967294" count="1" selected="0">
            <x v="3"/>
          </reference>
        </references>
      </pivotArea>
    </chartFormat>
    <chartFormat chart="21" format="35" series="1">
      <pivotArea type="data" outline="0" fieldPosition="0">
        <references count="1">
          <reference field="4294967294" count="1" selected="0">
            <x v="0"/>
          </reference>
        </references>
      </pivotArea>
    </chartFormat>
    <chartFormat chart="21" format="36" series="1">
      <pivotArea type="data" outline="0" fieldPosition="0">
        <references count="1">
          <reference field="4294967294" count="1" selected="0">
            <x v="1"/>
          </reference>
        </references>
      </pivotArea>
    </chartFormat>
    <chartFormat chart="21" format="37" series="1">
      <pivotArea type="data" outline="0" fieldPosition="0">
        <references count="1">
          <reference field="4294967294" count="1" selected="0">
            <x v="2"/>
          </reference>
        </references>
      </pivotArea>
    </chartFormat>
    <chartFormat chart="21" format="38" series="1">
      <pivotArea type="data" outline="0" fieldPosition="0">
        <references count="1">
          <reference field="4294967294" count="1" selected="0">
            <x v="3"/>
          </reference>
        </references>
      </pivotArea>
    </chartFormat>
    <chartFormat chart="25" format="29" series="1">
      <pivotArea type="data" outline="0" fieldPosition="0">
        <references count="1">
          <reference field="4294967294" count="1" selected="0">
            <x v="0"/>
          </reference>
        </references>
      </pivotArea>
    </chartFormat>
    <chartFormat chart="25" format="30" series="1">
      <pivotArea type="data" outline="0" fieldPosition="0">
        <references count="1">
          <reference field="4294967294" count="1" selected="0">
            <x v="1"/>
          </reference>
        </references>
      </pivotArea>
    </chartFormat>
    <chartFormat chart="25" format="31" series="1">
      <pivotArea type="data" outline="0" fieldPosition="0">
        <references count="1">
          <reference field="4294967294" count="1" selected="0">
            <x v="2"/>
          </reference>
        </references>
      </pivotArea>
    </chartFormat>
    <chartFormat chart="25" format="32" series="1">
      <pivotArea type="data" outline="0" fieldPosition="0">
        <references count="1">
          <reference field="4294967294" count="1" selected="0">
            <x v="3"/>
          </reference>
        </references>
      </pivotArea>
    </chartFormat>
    <chartFormat chart="26" format="37" series="1">
      <pivotArea type="data" outline="0" fieldPosition="0">
        <references count="1">
          <reference field="4294967294" count="1" selected="0">
            <x v="0"/>
          </reference>
        </references>
      </pivotArea>
    </chartFormat>
    <chartFormat chart="26" format="38" series="1">
      <pivotArea type="data" outline="0" fieldPosition="0">
        <references count="1">
          <reference field="4294967294" count="1" selected="0">
            <x v="1"/>
          </reference>
        </references>
      </pivotArea>
    </chartFormat>
    <chartFormat chart="26" format="39" series="1">
      <pivotArea type="data" outline="0" fieldPosition="0">
        <references count="1">
          <reference field="4294967294" count="1" selected="0">
            <x v="2"/>
          </reference>
        </references>
      </pivotArea>
    </chartFormat>
    <chartFormat chart="26" format="40" series="1">
      <pivotArea type="data" outline="0" fieldPosition="0">
        <references count="1">
          <reference field="4294967294" count="1" selected="0">
            <x v="3"/>
          </reference>
        </references>
      </pivotArea>
    </chartFormat>
    <chartFormat chart="28" format="31" series="1">
      <pivotArea type="data" outline="0" fieldPosition="0">
        <references count="1">
          <reference field="4294967294" count="1" selected="0">
            <x v="0"/>
          </reference>
        </references>
      </pivotArea>
    </chartFormat>
    <chartFormat chart="28" format="32" series="1">
      <pivotArea type="data" outline="0" fieldPosition="0">
        <references count="1">
          <reference field="4294967294" count="1" selected="0">
            <x v="1"/>
          </reference>
        </references>
      </pivotArea>
    </chartFormat>
    <chartFormat chart="28" format="33" series="1">
      <pivotArea type="data" outline="0" fieldPosition="0">
        <references count="1">
          <reference field="4294967294" count="1" selected="0">
            <x v="2"/>
          </reference>
        </references>
      </pivotArea>
    </chartFormat>
    <chartFormat chart="28" format="34" series="1">
      <pivotArea type="data" outline="0" fieldPosition="0">
        <references count="1">
          <reference field="4294967294" count="1" selected="0">
            <x v="3"/>
          </reference>
        </references>
      </pivotArea>
    </chartFormat>
    <chartFormat chart="29" format="40" series="1">
      <pivotArea type="data" outline="0" fieldPosition="0">
        <references count="1">
          <reference field="4294967294" count="1" selected="0">
            <x v="0"/>
          </reference>
        </references>
      </pivotArea>
    </chartFormat>
    <chartFormat chart="29" format="41" series="1">
      <pivotArea type="data" outline="0" fieldPosition="0">
        <references count="1">
          <reference field="4294967294" count="1" selected="0">
            <x v="1"/>
          </reference>
        </references>
      </pivotArea>
    </chartFormat>
    <chartFormat chart="29" format="42" series="1">
      <pivotArea type="data" outline="0" fieldPosition="0">
        <references count="1">
          <reference field="4294967294" count="1" selected="0">
            <x v="2"/>
          </reference>
        </references>
      </pivotArea>
    </chartFormat>
    <chartFormat chart="29" format="43" series="1">
      <pivotArea type="data" outline="0" fieldPosition="0">
        <references count="1">
          <reference field="4294967294" count="1" selected="0">
            <x v="3"/>
          </reference>
        </references>
      </pivotArea>
    </chartFormat>
    <chartFormat chart="30" format="33" series="1">
      <pivotArea type="data" outline="0" fieldPosition="0">
        <references count="1">
          <reference field="4294967294" count="1" selected="0">
            <x v="0"/>
          </reference>
        </references>
      </pivotArea>
    </chartFormat>
    <chartFormat chart="30" format="34" series="1">
      <pivotArea type="data" outline="0" fieldPosition="0">
        <references count="1">
          <reference field="4294967294" count="1" selected="0">
            <x v="1"/>
          </reference>
        </references>
      </pivotArea>
    </chartFormat>
    <chartFormat chart="30" format="35" series="1">
      <pivotArea type="data" outline="0" fieldPosition="0">
        <references count="1">
          <reference field="4294967294" count="1" selected="0">
            <x v="2"/>
          </reference>
        </references>
      </pivotArea>
    </chartFormat>
    <chartFormat chart="30" format="36" series="1">
      <pivotArea type="data" outline="0" fieldPosition="0">
        <references count="1">
          <reference field="4294967294" count="1" selected="0">
            <x v="3"/>
          </reference>
        </references>
      </pivotArea>
    </chartFormat>
    <chartFormat chart="31" format="43" series="1">
      <pivotArea type="data" outline="0" fieldPosition="0">
        <references count="1">
          <reference field="4294967294" count="1" selected="0">
            <x v="0"/>
          </reference>
        </references>
      </pivotArea>
    </chartFormat>
    <chartFormat chart="31" format="44" series="1">
      <pivotArea type="data" outline="0" fieldPosition="0">
        <references count="1">
          <reference field="4294967294" count="1" selected="0">
            <x v="1"/>
          </reference>
        </references>
      </pivotArea>
    </chartFormat>
    <chartFormat chart="31" format="45" series="1">
      <pivotArea type="data" outline="0" fieldPosition="0">
        <references count="1">
          <reference field="4294967294" count="1" selected="0">
            <x v="2"/>
          </reference>
        </references>
      </pivotArea>
    </chartFormat>
    <chartFormat chart="31" format="46" series="1">
      <pivotArea type="data" outline="0" fieldPosition="0">
        <references count="1">
          <reference field="4294967294" count="1" selected="0">
            <x v="3"/>
          </reference>
        </references>
      </pivotArea>
    </chartFormat>
    <chartFormat chart="32" format="35" series="1">
      <pivotArea type="data" outline="0" fieldPosition="0">
        <references count="1">
          <reference field="4294967294" count="1" selected="0">
            <x v="0"/>
          </reference>
        </references>
      </pivotArea>
    </chartFormat>
    <chartFormat chart="32" format="36" series="1">
      <pivotArea type="data" outline="0" fieldPosition="0">
        <references count="1">
          <reference field="4294967294" count="1" selected="0">
            <x v="1"/>
          </reference>
        </references>
      </pivotArea>
    </chartFormat>
    <chartFormat chart="32" format="37" series="1">
      <pivotArea type="data" outline="0" fieldPosition="0">
        <references count="1">
          <reference field="4294967294" count="1" selected="0">
            <x v="2"/>
          </reference>
        </references>
      </pivotArea>
    </chartFormat>
    <chartFormat chart="32" format="38" series="1">
      <pivotArea type="data" outline="0" fieldPosition="0">
        <references count="1">
          <reference field="4294967294" count="1" selected="0">
            <x v="3"/>
          </reference>
        </references>
      </pivotArea>
    </chartFormat>
    <chartFormat chart="33" format="45" series="1">
      <pivotArea type="data" outline="0" fieldPosition="0">
        <references count="1">
          <reference field="4294967294" count="1" selected="0">
            <x v="0"/>
          </reference>
        </references>
      </pivotArea>
    </chartFormat>
    <chartFormat chart="33" format="46" series="1">
      <pivotArea type="data" outline="0" fieldPosition="0">
        <references count="1">
          <reference field="4294967294" count="1" selected="0">
            <x v="1"/>
          </reference>
        </references>
      </pivotArea>
    </chartFormat>
    <chartFormat chart="33" format="47" series="1">
      <pivotArea type="data" outline="0" fieldPosition="0">
        <references count="1">
          <reference field="4294967294" count="1" selected="0">
            <x v="2"/>
          </reference>
        </references>
      </pivotArea>
    </chartFormat>
    <chartFormat chart="33" format="48" series="1">
      <pivotArea type="data" outline="0" fieldPosition="0">
        <references count="1">
          <reference field="4294967294" count="1" selected="0">
            <x v="3"/>
          </reference>
        </references>
      </pivotArea>
    </chartFormat>
    <chartFormat chart="35" format="38" series="1">
      <pivotArea type="data" outline="0" fieldPosition="0">
        <references count="1">
          <reference field="4294967294" count="1" selected="0">
            <x v="0"/>
          </reference>
        </references>
      </pivotArea>
    </chartFormat>
    <chartFormat chart="35" format="39" series="1">
      <pivotArea type="data" outline="0" fieldPosition="0">
        <references count="1">
          <reference field="4294967294" count="1" selected="0">
            <x v="1"/>
          </reference>
        </references>
      </pivotArea>
    </chartFormat>
    <chartFormat chart="35" format="40" series="1">
      <pivotArea type="data" outline="0" fieldPosition="0">
        <references count="1">
          <reference field="4294967294" count="1" selected="0">
            <x v="2"/>
          </reference>
        </references>
      </pivotArea>
    </chartFormat>
    <chartFormat chart="35" format="41" series="1">
      <pivotArea type="data" outline="0" fieldPosition="0">
        <references count="1">
          <reference field="4294967294" count="1" selected="0">
            <x v="3"/>
          </reference>
        </references>
      </pivotArea>
    </chartFormat>
    <chartFormat chart="36" format="50" series="1">
      <pivotArea type="data" outline="0" fieldPosition="0">
        <references count="1">
          <reference field="4294967294" count="1" selected="0">
            <x v="0"/>
          </reference>
        </references>
      </pivotArea>
    </chartFormat>
    <chartFormat chart="36" format="51" series="1">
      <pivotArea type="data" outline="0" fieldPosition="0">
        <references count="1">
          <reference field="4294967294" count="1" selected="0">
            <x v="1"/>
          </reference>
        </references>
      </pivotArea>
    </chartFormat>
    <chartFormat chart="36" format="52" series="1">
      <pivotArea type="data" outline="0" fieldPosition="0">
        <references count="1">
          <reference field="4294967294" count="1" selected="0">
            <x v="2"/>
          </reference>
        </references>
      </pivotArea>
    </chartFormat>
    <chartFormat chart="36" format="53" series="1">
      <pivotArea type="data" outline="0" fieldPosition="0">
        <references count="1">
          <reference field="4294967294" count="1" selected="0">
            <x v="3"/>
          </reference>
        </references>
      </pivotArea>
    </chartFormat>
    <chartFormat chart="41" format="40" series="1">
      <pivotArea type="data" outline="0" fieldPosition="0">
        <references count="1">
          <reference field="4294967294" count="1" selected="0">
            <x v="0"/>
          </reference>
        </references>
      </pivotArea>
    </chartFormat>
    <chartFormat chart="41" format="41" series="1">
      <pivotArea type="data" outline="0" fieldPosition="0">
        <references count="1">
          <reference field="4294967294" count="1" selected="0">
            <x v="1"/>
          </reference>
        </references>
      </pivotArea>
    </chartFormat>
    <chartFormat chart="41" format="42" series="1">
      <pivotArea type="data" outline="0" fieldPosition="0">
        <references count="1">
          <reference field="4294967294" count="1" selected="0">
            <x v="2"/>
          </reference>
        </references>
      </pivotArea>
    </chartFormat>
    <chartFormat chart="41" format="43" series="1">
      <pivotArea type="data" outline="0" fieldPosition="0">
        <references count="1">
          <reference field="4294967294" count="1" selected="0">
            <x v="3"/>
          </reference>
        </references>
      </pivotArea>
    </chartFormat>
    <chartFormat chart="42" format="52" series="1">
      <pivotArea type="data" outline="0" fieldPosition="0">
        <references count="1">
          <reference field="4294967294" count="1" selected="0">
            <x v="0"/>
          </reference>
        </references>
      </pivotArea>
    </chartFormat>
    <chartFormat chart="42" format="53" series="1">
      <pivotArea type="data" outline="0" fieldPosition="0">
        <references count="1">
          <reference field="4294967294" count="1" selected="0">
            <x v="1"/>
          </reference>
        </references>
      </pivotArea>
    </chartFormat>
    <chartFormat chart="42" format="54" series="1">
      <pivotArea type="data" outline="0" fieldPosition="0">
        <references count="1">
          <reference field="4294967294" count="1" selected="0">
            <x v="2"/>
          </reference>
        </references>
      </pivotArea>
    </chartFormat>
    <chartFormat chart="42" format="55" series="1">
      <pivotArea type="data" outline="0" fieldPosition="0">
        <references count="1">
          <reference field="4294967294" count="1" selected="0">
            <x v="3"/>
          </reference>
        </references>
      </pivotArea>
    </chartFormat>
    <chartFormat chart="43" format="43" series="1">
      <pivotArea type="data" outline="0" fieldPosition="0">
        <references count="1">
          <reference field="4294967294" count="1" selected="0">
            <x v="0"/>
          </reference>
        </references>
      </pivotArea>
    </chartFormat>
    <chartFormat chart="43" format="44" series="1">
      <pivotArea type="data" outline="0" fieldPosition="0">
        <references count="1">
          <reference field="4294967294" count="1" selected="0">
            <x v="1"/>
          </reference>
        </references>
      </pivotArea>
    </chartFormat>
    <chartFormat chart="43" format="45" series="1">
      <pivotArea type="data" outline="0" fieldPosition="0">
        <references count="1">
          <reference field="4294967294" count="1" selected="0">
            <x v="2"/>
          </reference>
        </references>
      </pivotArea>
    </chartFormat>
    <chartFormat chart="43" format="46" series="1">
      <pivotArea type="data" outline="0" fieldPosition="0">
        <references count="1">
          <reference field="4294967294" count="1" selected="0">
            <x v="3"/>
          </reference>
        </references>
      </pivotArea>
    </chartFormat>
    <chartFormat chart="44" format="55" series="1">
      <pivotArea type="data" outline="0" fieldPosition="0">
        <references count="1">
          <reference field="4294967294" count="1" selected="0">
            <x v="0"/>
          </reference>
        </references>
      </pivotArea>
    </chartFormat>
    <chartFormat chart="44" format="56" series="1">
      <pivotArea type="data" outline="0" fieldPosition="0">
        <references count="1">
          <reference field="4294967294" count="1" selected="0">
            <x v="1"/>
          </reference>
        </references>
      </pivotArea>
    </chartFormat>
    <chartFormat chart="44" format="57" series="1">
      <pivotArea type="data" outline="0" fieldPosition="0">
        <references count="1">
          <reference field="4294967294" count="1" selected="0">
            <x v="2"/>
          </reference>
        </references>
      </pivotArea>
    </chartFormat>
    <chartFormat chart="44" format="58" series="1">
      <pivotArea type="data" outline="0" fieldPosition="0">
        <references count="1">
          <reference field="4294967294" count="1" selected="0">
            <x v="3"/>
          </reference>
        </references>
      </pivotArea>
    </chartFormat>
    <chartFormat chart="48" format="46" series="1">
      <pivotArea type="data" outline="0" fieldPosition="0">
        <references count="1">
          <reference field="4294967294" count="1" selected="0">
            <x v="0"/>
          </reference>
        </references>
      </pivotArea>
    </chartFormat>
    <chartFormat chart="48" format="47" series="1">
      <pivotArea type="data" outline="0" fieldPosition="0">
        <references count="1">
          <reference field="4294967294" count="1" selected="0">
            <x v="1"/>
          </reference>
        </references>
      </pivotArea>
    </chartFormat>
    <chartFormat chart="48" format="48" series="1">
      <pivotArea type="data" outline="0" fieldPosition="0">
        <references count="1">
          <reference field="4294967294" count="1" selected="0">
            <x v="2"/>
          </reference>
        </references>
      </pivotArea>
    </chartFormat>
    <chartFormat chart="48" format="49" series="1">
      <pivotArea type="data" outline="0" fieldPosition="0">
        <references count="1">
          <reference field="4294967294" count="1" selected="0">
            <x v="3"/>
          </reference>
        </references>
      </pivotArea>
    </chartFormat>
    <chartFormat chart="49" format="58" series="1">
      <pivotArea type="data" outline="0" fieldPosition="0">
        <references count="1">
          <reference field="4294967294" count="1" selected="0">
            <x v="0"/>
          </reference>
        </references>
      </pivotArea>
    </chartFormat>
    <chartFormat chart="49" format="59" series="1">
      <pivotArea type="data" outline="0" fieldPosition="0">
        <references count="1">
          <reference field="4294967294" count="1" selected="0">
            <x v="1"/>
          </reference>
        </references>
      </pivotArea>
    </chartFormat>
    <chartFormat chart="49" format="60" series="1">
      <pivotArea type="data" outline="0" fieldPosition="0">
        <references count="1">
          <reference field="4294967294" count="1" selected="0">
            <x v="2"/>
          </reference>
        </references>
      </pivotArea>
    </chartFormat>
    <chartFormat chart="49" format="61" series="1">
      <pivotArea type="data" outline="0" fieldPosition="0">
        <references count="1">
          <reference field="4294967294" count="1" selected="0">
            <x v="3"/>
          </reference>
        </references>
      </pivotArea>
    </chartFormat>
    <chartFormat chart="52" format="47" series="1">
      <pivotArea type="data" outline="0" fieldPosition="0">
        <references count="1">
          <reference field="4294967294" count="1" selected="0">
            <x v="0"/>
          </reference>
        </references>
      </pivotArea>
    </chartFormat>
    <chartFormat chart="52" format="48" series="1">
      <pivotArea type="data" outline="0" fieldPosition="0">
        <references count="1">
          <reference field="4294967294" count="1" selected="0">
            <x v="1"/>
          </reference>
        </references>
      </pivotArea>
    </chartFormat>
    <chartFormat chart="52" format="49" series="1">
      <pivotArea type="data" outline="0" fieldPosition="0">
        <references count="1">
          <reference field="4294967294" count="1" selected="0">
            <x v="2"/>
          </reference>
        </references>
      </pivotArea>
    </chartFormat>
    <chartFormat chart="52" format="50" series="1">
      <pivotArea type="data" outline="0" fieldPosition="0">
        <references count="1">
          <reference field="4294967294" count="1" selected="0">
            <x v="3"/>
          </reference>
        </references>
      </pivotArea>
    </chartFormat>
    <chartFormat chart="53" format="59" series="1">
      <pivotArea type="data" outline="0" fieldPosition="0">
        <references count="1">
          <reference field="4294967294" count="1" selected="0">
            <x v="0"/>
          </reference>
        </references>
      </pivotArea>
    </chartFormat>
    <chartFormat chart="53" format="60" series="1">
      <pivotArea type="data" outline="0" fieldPosition="0">
        <references count="1">
          <reference field="4294967294" count="1" selected="0">
            <x v="1"/>
          </reference>
        </references>
      </pivotArea>
    </chartFormat>
    <chartFormat chart="53" format="61" series="1">
      <pivotArea type="data" outline="0" fieldPosition="0">
        <references count="1">
          <reference field="4294967294" count="1" selected="0">
            <x v="2"/>
          </reference>
        </references>
      </pivotArea>
    </chartFormat>
    <chartFormat chart="53" format="62" series="1">
      <pivotArea type="data" outline="0" fieldPosition="0">
        <references count="1">
          <reference field="4294967294" count="1" selected="0">
            <x v="3"/>
          </reference>
        </references>
      </pivotArea>
    </chartFormat>
    <chartFormat chart="55" format="51" series="1">
      <pivotArea type="data" outline="0" fieldPosition="0">
        <references count="1">
          <reference field="4294967294" count="1" selected="0">
            <x v="0"/>
          </reference>
        </references>
      </pivotArea>
    </chartFormat>
    <chartFormat chart="55" format="52" series="1">
      <pivotArea type="data" outline="0" fieldPosition="0">
        <references count="1">
          <reference field="4294967294" count="1" selected="0">
            <x v="1"/>
          </reference>
        </references>
      </pivotArea>
    </chartFormat>
    <chartFormat chart="55" format="53" series="1">
      <pivotArea type="data" outline="0" fieldPosition="0">
        <references count="1">
          <reference field="4294967294" count="1" selected="0">
            <x v="2"/>
          </reference>
        </references>
      </pivotArea>
    </chartFormat>
    <chartFormat chart="55" format="54" series="1">
      <pivotArea type="data" outline="0" fieldPosition="0">
        <references count="1">
          <reference field="4294967294" count="1" selected="0">
            <x v="3"/>
          </reference>
        </references>
      </pivotArea>
    </chartFormat>
    <chartFormat chart="56" format="63" series="1">
      <pivotArea type="data" outline="0" fieldPosition="0">
        <references count="1">
          <reference field="4294967294" count="1" selected="0">
            <x v="0"/>
          </reference>
        </references>
      </pivotArea>
    </chartFormat>
    <chartFormat chart="56" format="64" series="1">
      <pivotArea type="data" outline="0" fieldPosition="0">
        <references count="1">
          <reference field="4294967294" count="1" selected="0">
            <x v="1"/>
          </reference>
        </references>
      </pivotArea>
    </chartFormat>
    <chartFormat chart="56" format="65" series="1">
      <pivotArea type="data" outline="0" fieldPosition="0">
        <references count="1">
          <reference field="4294967294" count="1" selected="0">
            <x v="2"/>
          </reference>
        </references>
      </pivotArea>
    </chartFormat>
    <chartFormat chart="56" format="66" series="1">
      <pivotArea type="data" outline="0" fieldPosition="0">
        <references count="1">
          <reference field="4294967294" count="1" selected="0">
            <x v="3"/>
          </reference>
        </references>
      </pivotArea>
    </chartFormat>
    <chartFormat chart="58" format="52" series="1">
      <pivotArea type="data" outline="0" fieldPosition="0">
        <references count="1">
          <reference field="4294967294" count="1" selected="0">
            <x v="0"/>
          </reference>
        </references>
      </pivotArea>
    </chartFormat>
    <chartFormat chart="58" format="53" series="1">
      <pivotArea type="data" outline="0" fieldPosition="0">
        <references count="1">
          <reference field="4294967294" count="1" selected="0">
            <x v="1"/>
          </reference>
        </references>
      </pivotArea>
    </chartFormat>
    <chartFormat chart="58" format="54" series="1">
      <pivotArea type="data" outline="0" fieldPosition="0">
        <references count="1">
          <reference field="4294967294" count="1" selected="0">
            <x v="2"/>
          </reference>
        </references>
      </pivotArea>
    </chartFormat>
    <chartFormat chart="58" format="55" series="1">
      <pivotArea type="data" outline="0" fieldPosition="0">
        <references count="1">
          <reference field="4294967294" count="1" selected="0">
            <x v="3"/>
          </reference>
        </references>
      </pivotArea>
    </chartFormat>
    <chartFormat chart="59" format="64" series="1">
      <pivotArea type="data" outline="0" fieldPosition="0">
        <references count="1">
          <reference field="4294967294" count="1" selected="0">
            <x v="0"/>
          </reference>
        </references>
      </pivotArea>
    </chartFormat>
    <chartFormat chart="59" format="65" series="1">
      <pivotArea type="data" outline="0" fieldPosition="0">
        <references count="1">
          <reference field="4294967294" count="1" selected="0">
            <x v="1"/>
          </reference>
        </references>
      </pivotArea>
    </chartFormat>
    <chartFormat chart="59" format="66" series="1">
      <pivotArea type="data" outline="0" fieldPosition="0">
        <references count="1">
          <reference field="4294967294" count="1" selected="0">
            <x v="2"/>
          </reference>
        </references>
      </pivotArea>
    </chartFormat>
    <chartFormat chart="59" format="67" series="1">
      <pivotArea type="data" outline="0" fieldPosition="0">
        <references count="1">
          <reference field="4294967294" count="1" selected="0">
            <x v="3"/>
          </reference>
        </references>
      </pivotArea>
    </chartFormat>
    <chartFormat chart="63" format="54" series="1">
      <pivotArea type="data" outline="0" fieldPosition="0">
        <references count="1">
          <reference field="4294967294" count="1" selected="0">
            <x v="0"/>
          </reference>
        </references>
      </pivotArea>
    </chartFormat>
    <chartFormat chart="63" format="55" series="1">
      <pivotArea type="data" outline="0" fieldPosition="0">
        <references count="1">
          <reference field="4294967294" count="1" selected="0">
            <x v="1"/>
          </reference>
        </references>
      </pivotArea>
    </chartFormat>
    <chartFormat chart="63" format="56" series="1">
      <pivotArea type="data" outline="0" fieldPosition="0">
        <references count="1">
          <reference field="4294967294" count="1" selected="0">
            <x v="2"/>
          </reference>
        </references>
      </pivotArea>
    </chartFormat>
    <chartFormat chart="63" format="57" series="1">
      <pivotArea type="data" outline="0" fieldPosition="0">
        <references count="1">
          <reference field="4294967294" count="1" selected="0">
            <x v="3"/>
          </reference>
        </references>
      </pivotArea>
    </chartFormat>
    <chartFormat chart="64" format="66" series="1">
      <pivotArea type="data" outline="0" fieldPosition="0">
        <references count="1">
          <reference field="4294967294" count="1" selected="0">
            <x v="0"/>
          </reference>
        </references>
      </pivotArea>
    </chartFormat>
    <chartFormat chart="64" format="67" series="1">
      <pivotArea type="data" outline="0" fieldPosition="0">
        <references count="1">
          <reference field="4294967294" count="1" selected="0">
            <x v="1"/>
          </reference>
        </references>
      </pivotArea>
    </chartFormat>
    <chartFormat chart="64" format="68" series="1">
      <pivotArea type="data" outline="0" fieldPosition="0">
        <references count="1">
          <reference field="4294967294" count="1" selected="0">
            <x v="2"/>
          </reference>
        </references>
      </pivotArea>
    </chartFormat>
    <chartFormat chart="64" format="69" series="1">
      <pivotArea type="data" outline="0" fieldPosition="0">
        <references count="1">
          <reference field="4294967294" count="1" selected="0">
            <x v="3"/>
          </reference>
        </references>
      </pivotArea>
    </chartFormat>
    <chartFormat chart="66" format="57" series="1">
      <pivotArea type="data" outline="0" fieldPosition="0">
        <references count="1">
          <reference field="4294967294" count="1" selected="0">
            <x v="0"/>
          </reference>
        </references>
      </pivotArea>
    </chartFormat>
    <chartFormat chart="66" format="58" series="1">
      <pivotArea type="data" outline="0" fieldPosition="0">
        <references count="1">
          <reference field="4294967294" count="1" selected="0">
            <x v="1"/>
          </reference>
        </references>
      </pivotArea>
    </chartFormat>
    <chartFormat chart="66" format="59" series="1">
      <pivotArea type="data" outline="0" fieldPosition="0">
        <references count="1">
          <reference field="4294967294" count="1" selected="0">
            <x v="2"/>
          </reference>
        </references>
      </pivotArea>
    </chartFormat>
    <chartFormat chart="66" format="60" series="1">
      <pivotArea type="data" outline="0" fieldPosition="0">
        <references count="1">
          <reference field="4294967294" count="1" selected="0">
            <x v="3"/>
          </reference>
        </references>
      </pivotArea>
    </chartFormat>
    <chartFormat chart="67" format="69" series="1">
      <pivotArea type="data" outline="0" fieldPosition="0">
        <references count="1">
          <reference field="4294967294" count="1" selected="0">
            <x v="0"/>
          </reference>
        </references>
      </pivotArea>
    </chartFormat>
    <chartFormat chart="67" format="70" series="1">
      <pivotArea type="data" outline="0" fieldPosition="0">
        <references count="1">
          <reference field="4294967294" count="1" selected="0">
            <x v="1"/>
          </reference>
        </references>
      </pivotArea>
    </chartFormat>
    <chartFormat chart="67" format="71" series="1">
      <pivotArea type="data" outline="0" fieldPosition="0">
        <references count="1">
          <reference field="4294967294" count="1" selected="0">
            <x v="2"/>
          </reference>
        </references>
      </pivotArea>
    </chartFormat>
    <chartFormat chart="67" format="72" series="1">
      <pivotArea type="data" outline="0" fieldPosition="0">
        <references count="1">
          <reference field="4294967294" count="1" selected="0">
            <x v="3"/>
          </reference>
        </references>
      </pivotArea>
    </chartFormat>
    <chartFormat chart="69" format="61" series="1">
      <pivotArea type="data" outline="0" fieldPosition="0">
        <references count="1">
          <reference field="4294967294" count="1" selected="0">
            <x v="0"/>
          </reference>
        </references>
      </pivotArea>
    </chartFormat>
    <chartFormat chart="69" format="62" series="1">
      <pivotArea type="data" outline="0" fieldPosition="0">
        <references count="1">
          <reference field="4294967294" count="1" selected="0">
            <x v="1"/>
          </reference>
        </references>
      </pivotArea>
    </chartFormat>
    <chartFormat chart="69" format="63" series="1">
      <pivotArea type="data" outline="0" fieldPosition="0">
        <references count="1">
          <reference field="4294967294" count="1" selected="0">
            <x v="2"/>
          </reference>
        </references>
      </pivotArea>
    </chartFormat>
    <chartFormat chart="69" format="64" series="1">
      <pivotArea type="data" outline="0" fieldPosition="0">
        <references count="1">
          <reference field="4294967294" count="1" selected="0">
            <x v="3"/>
          </reference>
        </references>
      </pivotArea>
    </chartFormat>
    <chartFormat chart="70" format="73" series="1">
      <pivotArea type="data" outline="0" fieldPosition="0">
        <references count="1">
          <reference field="4294967294" count="1" selected="0">
            <x v="0"/>
          </reference>
        </references>
      </pivotArea>
    </chartFormat>
    <chartFormat chart="70" format="74" series="1">
      <pivotArea type="data" outline="0" fieldPosition="0">
        <references count="1">
          <reference field="4294967294" count="1" selected="0">
            <x v="1"/>
          </reference>
        </references>
      </pivotArea>
    </chartFormat>
    <chartFormat chart="70" format="75" series="1">
      <pivotArea type="data" outline="0" fieldPosition="0">
        <references count="1">
          <reference field="4294967294" count="1" selected="0">
            <x v="2"/>
          </reference>
        </references>
      </pivotArea>
    </chartFormat>
    <chartFormat chart="70" format="76" series="1">
      <pivotArea type="data" outline="0" fieldPosition="0">
        <references count="1">
          <reference field="4294967294" count="1" selected="0">
            <x v="3"/>
          </reference>
        </references>
      </pivotArea>
    </chartFormat>
    <chartFormat chart="74" format="64" series="1">
      <pivotArea type="data" outline="0" fieldPosition="0">
        <references count="1">
          <reference field="4294967294" count="1" selected="0">
            <x v="0"/>
          </reference>
        </references>
      </pivotArea>
    </chartFormat>
    <chartFormat chart="74" format="65" series="1">
      <pivotArea type="data" outline="0" fieldPosition="0">
        <references count="1">
          <reference field="4294967294" count="1" selected="0">
            <x v="1"/>
          </reference>
        </references>
      </pivotArea>
    </chartFormat>
    <chartFormat chart="74" format="66" series="1">
      <pivotArea type="data" outline="0" fieldPosition="0">
        <references count="1">
          <reference field="4294967294" count="1" selected="0">
            <x v="2"/>
          </reference>
        </references>
      </pivotArea>
    </chartFormat>
    <chartFormat chart="74" format="67" series="1">
      <pivotArea type="data" outline="0" fieldPosition="0">
        <references count="1">
          <reference field="4294967294" count="1" selected="0">
            <x v="3"/>
          </reference>
        </references>
      </pivotArea>
    </chartFormat>
    <chartFormat chart="75" format="76" series="1">
      <pivotArea type="data" outline="0" fieldPosition="0">
        <references count="1">
          <reference field="4294967294" count="1" selected="0">
            <x v="0"/>
          </reference>
        </references>
      </pivotArea>
    </chartFormat>
    <chartFormat chart="75" format="77" series="1">
      <pivotArea type="data" outline="0" fieldPosition="0">
        <references count="1">
          <reference field="4294967294" count="1" selected="0">
            <x v="1"/>
          </reference>
        </references>
      </pivotArea>
    </chartFormat>
    <chartFormat chart="75" format="78" series="1">
      <pivotArea type="data" outline="0" fieldPosition="0">
        <references count="1">
          <reference field="4294967294" count="1" selected="0">
            <x v="2"/>
          </reference>
        </references>
      </pivotArea>
    </chartFormat>
    <chartFormat chart="75" format="79" series="1">
      <pivotArea type="data" outline="0" fieldPosition="0">
        <references count="1">
          <reference field="4294967294" count="1" selected="0">
            <x v="3"/>
          </reference>
        </references>
      </pivotArea>
    </chartFormat>
    <chartFormat chart="77" format="65" series="1">
      <pivotArea type="data" outline="0" fieldPosition="0">
        <references count="1">
          <reference field="4294967294" count="1" selected="0">
            <x v="0"/>
          </reference>
        </references>
      </pivotArea>
    </chartFormat>
    <chartFormat chart="77" format="66" series="1">
      <pivotArea type="data" outline="0" fieldPosition="0">
        <references count="1">
          <reference field="4294967294" count="1" selected="0">
            <x v="1"/>
          </reference>
        </references>
      </pivotArea>
    </chartFormat>
    <chartFormat chart="77" format="67" series="1">
      <pivotArea type="data" outline="0" fieldPosition="0">
        <references count="1">
          <reference field="4294967294" count="1" selected="0">
            <x v="2"/>
          </reference>
        </references>
      </pivotArea>
    </chartFormat>
    <chartFormat chart="77" format="68" series="1">
      <pivotArea type="data" outline="0" fieldPosition="0">
        <references count="1">
          <reference field="4294967294" count="1" selected="0">
            <x v="3"/>
          </reference>
        </references>
      </pivotArea>
    </chartFormat>
    <chartFormat chart="78" format="77" series="1">
      <pivotArea type="data" outline="0" fieldPosition="0">
        <references count="1">
          <reference field="4294967294" count="1" selected="0">
            <x v="0"/>
          </reference>
        </references>
      </pivotArea>
    </chartFormat>
    <chartFormat chart="78" format="78" series="1">
      <pivotArea type="data" outline="0" fieldPosition="0">
        <references count="1">
          <reference field="4294967294" count="1" selected="0">
            <x v="1"/>
          </reference>
        </references>
      </pivotArea>
    </chartFormat>
    <chartFormat chart="78" format="79" series="1">
      <pivotArea type="data" outline="0" fieldPosition="0">
        <references count="1">
          <reference field="4294967294" count="1" selected="0">
            <x v="2"/>
          </reference>
        </references>
      </pivotArea>
    </chartFormat>
    <chartFormat chart="78" format="80" series="1">
      <pivotArea type="data" outline="0" fieldPosition="0">
        <references count="1">
          <reference field="4294967294" count="1" selected="0">
            <x v="3"/>
          </reference>
        </references>
      </pivotArea>
    </chartFormat>
    <chartFormat chart="80" format="70" series="1">
      <pivotArea type="data" outline="0" fieldPosition="0">
        <references count="1">
          <reference field="4294967294" count="1" selected="0">
            <x v="0"/>
          </reference>
        </references>
      </pivotArea>
    </chartFormat>
    <chartFormat chart="80" format="71" series="1">
      <pivotArea type="data" outline="0" fieldPosition="0">
        <references count="1">
          <reference field="4294967294" count="1" selected="0">
            <x v="1"/>
          </reference>
        </references>
      </pivotArea>
    </chartFormat>
    <chartFormat chart="80" format="72" series="1">
      <pivotArea type="data" outline="0" fieldPosition="0">
        <references count="1">
          <reference field="4294967294" count="1" selected="0">
            <x v="2"/>
          </reference>
        </references>
      </pivotArea>
    </chartFormat>
    <chartFormat chart="80" format="73" series="1">
      <pivotArea type="data" outline="0" fieldPosition="0">
        <references count="1">
          <reference field="4294967294" count="1" selected="0">
            <x v="3"/>
          </reference>
        </references>
      </pivotArea>
    </chartFormat>
    <chartFormat chart="81" format="82" series="1">
      <pivotArea type="data" outline="0" fieldPosition="0">
        <references count="1">
          <reference field="4294967294" count="1" selected="0">
            <x v="0"/>
          </reference>
        </references>
      </pivotArea>
    </chartFormat>
    <chartFormat chart="81" format="83" series="1">
      <pivotArea type="data" outline="0" fieldPosition="0">
        <references count="1">
          <reference field="4294967294" count="1" selected="0">
            <x v="1"/>
          </reference>
        </references>
      </pivotArea>
    </chartFormat>
    <chartFormat chart="81" format="84" series="1">
      <pivotArea type="data" outline="0" fieldPosition="0">
        <references count="1">
          <reference field="4294967294" count="1" selected="0">
            <x v="2"/>
          </reference>
        </references>
      </pivotArea>
    </chartFormat>
    <chartFormat chart="81" format="85" series="1">
      <pivotArea type="data" outline="0" fieldPosition="0">
        <references count="1">
          <reference field="4294967294" count="1" selected="0">
            <x v="3"/>
          </reference>
        </references>
      </pivotArea>
    </chartFormat>
    <chartFormat chart="82" format="77" series="1">
      <pivotArea type="data" outline="0" fieldPosition="0">
        <references count="1">
          <reference field="4294967294" count="1" selected="0">
            <x v="0"/>
          </reference>
        </references>
      </pivotArea>
    </chartFormat>
    <chartFormat chart="82" format="78" series="1">
      <pivotArea type="data" outline="0" fieldPosition="0">
        <references count="1">
          <reference field="4294967294" count="1" selected="0">
            <x v="1"/>
          </reference>
        </references>
      </pivotArea>
    </chartFormat>
    <chartFormat chart="82" format="79" series="1">
      <pivotArea type="data" outline="0" fieldPosition="0">
        <references count="1">
          <reference field="4294967294" count="1" selected="0">
            <x v="2"/>
          </reference>
        </references>
      </pivotArea>
    </chartFormat>
    <chartFormat chart="82" format="80" series="1">
      <pivotArea type="data" outline="0" fieldPosition="0">
        <references count="1">
          <reference field="4294967294" count="1" selected="0">
            <x v="3"/>
          </reference>
        </references>
      </pivotArea>
    </chartFormat>
    <chartFormat chart="83" format="89" series="1">
      <pivotArea type="data" outline="0" fieldPosition="0">
        <references count="1">
          <reference field="4294967294" count="1" selected="0">
            <x v="0"/>
          </reference>
        </references>
      </pivotArea>
    </chartFormat>
    <chartFormat chart="83" format="90" series="1">
      <pivotArea type="data" outline="0" fieldPosition="0">
        <references count="1">
          <reference field="4294967294" count="1" selected="0">
            <x v="1"/>
          </reference>
        </references>
      </pivotArea>
    </chartFormat>
    <chartFormat chart="83" format="91" series="1">
      <pivotArea type="data" outline="0" fieldPosition="0">
        <references count="1">
          <reference field="4294967294" count="1" selected="0">
            <x v="2"/>
          </reference>
        </references>
      </pivotArea>
    </chartFormat>
    <chartFormat chart="83" format="92" series="1">
      <pivotArea type="data" outline="0" fieldPosition="0">
        <references count="1">
          <reference field="4294967294" count="1" selected="0">
            <x v="3"/>
          </reference>
        </references>
      </pivotArea>
    </chartFormat>
    <chartFormat chart="86" format="78" series="1">
      <pivotArea type="data" outline="0" fieldPosition="0">
        <references count="1">
          <reference field="4294967294" count="1" selected="0">
            <x v="0"/>
          </reference>
        </references>
      </pivotArea>
    </chartFormat>
    <chartFormat chart="86" format="79" series="1">
      <pivotArea type="data" outline="0" fieldPosition="0">
        <references count="1">
          <reference field="4294967294" count="1" selected="0">
            <x v="1"/>
          </reference>
        </references>
      </pivotArea>
    </chartFormat>
    <chartFormat chart="86" format="80" series="1">
      <pivotArea type="data" outline="0" fieldPosition="0">
        <references count="1">
          <reference field="4294967294" count="1" selected="0">
            <x v="2"/>
          </reference>
        </references>
      </pivotArea>
    </chartFormat>
    <chartFormat chart="86" format="81" series="1">
      <pivotArea type="data" outline="0" fieldPosition="0">
        <references count="1">
          <reference field="4294967294" count="1" selected="0">
            <x v="3"/>
          </reference>
        </references>
      </pivotArea>
    </chartFormat>
    <chartFormat chart="87" format="90" series="1">
      <pivotArea type="data" outline="0" fieldPosition="0">
        <references count="1">
          <reference field="4294967294" count="1" selected="0">
            <x v="0"/>
          </reference>
        </references>
      </pivotArea>
    </chartFormat>
    <chartFormat chart="87" format="91" series="1">
      <pivotArea type="data" outline="0" fieldPosition="0">
        <references count="1">
          <reference field="4294967294" count="1" selected="0">
            <x v="1"/>
          </reference>
        </references>
      </pivotArea>
    </chartFormat>
    <chartFormat chart="87" format="92" series="1">
      <pivotArea type="data" outline="0" fieldPosition="0">
        <references count="1">
          <reference field="4294967294" count="1" selected="0">
            <x v="2"/>
          </reference>
        </references>
      </pivotArea>
    </chartFormat>
    <chartFormat chart="87" format="93" series="1">
      <pivotArea type="data" outline="0" fieldPosition="0">
        <references count="1">
          <reference field="4294967294" count="1" selected="0">
            <x v="3"/>
          </reference>
        </references>
      </pivotArea>
    </chartFormat>
    <chartFormat chart="90" format="81" series="1">
      <pivotArea type="data" outline="0" fieldPosition="0">
        <references count="1">
          <reference field="4294967294" count="1" selected="0">
            <x v="0"/>
          </reference>
        </references>
      </pivotArea>
    </chartFormat>
    <chartFormat chart="90" format="82" series="1">
      <pivotArea type="data" outline="0" fieldPosition="0">
        <references count="1">
          <reference field="4294967294" count="1" selected="0">
            <x v="1"/>
          </reference>
        </references>
      </pivotArea>
    </chartFormat>
    <chartFormat chart="90" format="83" series="1">
      <pivotArea type="data" outline="0" fieldPosition="0">
        <references count="1">
          <reference field="4294967294" count="1" selected="0">
            <x v="2"/>
          </reference>
        </references>
      </pivotArea>
    </chartFormat>
    <chartFormat chart="90" format="84" series="1">
      <pivotArea type="data" outline="0" fieldPosition="0">
        <references count="1">
          <reference field="4294967294" count="1" selected="0">
            <x v="3"/>
          </reference>
        </references>
      </pivotArea>
    </chartFormat>
    <chartFormat chart="91" format="93" series="1">
      <pivotArea type="data" outline="0" fieldPosition="0">
        <references count="1">
          <reference field="4294967294" count="1" selected="0">
            <x v="0"/>
          </reference>
        </references>
      </pivotArea>
    </chartFormat>
    <chartFormat chart="91" format="94" series="1">
      <pivotArea type="data" outline="0" fieldPosition="0">
        <references count="1">
          <reference field="4294967294" count="1" selected="0">
            <x v="1"/>
          </reference>
        </references>
      </pivotArea>
    </chartFormat>
    <chartFormat chart="91" format="95" series="1">
      <pivotArea type="data" outline="0" fieldPosition="0">
        <references count="1">
          <reference field="4294967294" count="1" selected="0">
            <x v="2"/>
          </reference>
        </references>
      </pivotArea>
    </chartFormat>
    <chartFormat chart="91" format="96" series="1">
      <pivotArea type="data" outline="0" fieldPosition="0">
        <references count="1">
          <reference field="4294967294" count="1" selected="0">
            <x v="3"/>
          </reference>
        </references>
      </pivotArea>
    </chartFormat>
    <chartFormat chart="92" format="111" series="1">
      <pivotArea type="data" outline="0" fieldPosition="0">
        <references count="1">
          <reference field="4294967294" count="1" selected="0">
            <x v="0"/>
          </reference>
        </references>
      </pivotArea>
    </chartFormat>
    <chartFormat chart="92" format="112" series="1">
      <pivotArea type="data" outline="0" fieldPosition="0">
        <references count="1">
          <reference field="4294967294" count="1" selected="0">
            <x v="1"/>
          </reference>
        </references>
      </pivotArea>
    </chartFormat>
    <chartFormat chart="92" format="113" series="1">
      <pivotArea type="data" outline="0" fieldPosition="0">
        <references count="1">
          <reference field="4294967294" count="1" selected="0">
            <x v="2"/>
          </reference>
        </references>
      </pivotArea>
    </chartFormat>
    <chartFormat chart="92" format="114" series="1">
      <pivotArea type="data" outline="0" fieldPosition="0">
        <references count="1">
          <reference field="4294967294" count="1" selected="0">
            <x v="3"/>
          </reference>
        </references>
      </pivotArea>
    </chartFormat>
    <chartFormat chart="93" format="123" series="1">
      <pivotArea type="data" outline="0" fieldPosition="0">
        <references count="1">
          <reference field="4294967294" count="1" selected="0">
            <x v="0"/>
          </reference>
        </references>
      </pivotArea>
    </chartFormat>
    <chartFormat chart="93" format="124" series="1">
      <pivotArea type="data" outline="0" fieldPosition="0">
        <references count="1">
          <reference field="4294967294" count="1" selected="0">
            <x v="1"/>
          </reference>
        </references>
      </pivotArea>
    </chartFormat>
    <chartFormat chart="93" format="125" series="1">
      <pivotArea type="data" outline="0" fieldPosition="0">
        <references count="1">
          <reference field="4294967294" count="1" selected="0">
            <x v="2"/>
          </reference>
        </references>
      </pivotArea>
    </chartFormat>
    <chartFormat chart="93" format="126" series="1">
      <pivotArea type="data" outline="0" fieldPosition="0">
        <references count="1">
          <reference field="4294967294" count="1" selected="0">
            <x v="3"/>
          </reference>
        </references>
      </pivotArea>
    </chartFormat>
    <chartFormat chart="94" format="111" series="1">
      <pivotArea type="data" outline="0" fieldPosition="0">
        <references count="1">
          <reference field="4294967294" count="1" selected="0">
            <x v="0"/>
          </reference>
        </references>
      </pivotArea>
    </chartFormat>
    <chartFormat chart="94" format="112" series="1">
      <pivotArea type="data" outline="0" fieldPosition="0">
        <references count="1">
          <reference field="4294967294" count="1" selected="0">
            <x v="1"/>
          </reference>
        </references>
      </pivotArea>
    </chartFormat>
    <chartFormat chart="94" format="113" series="1">
      <pivotArea type="data" outline="0" fieldPosition="0">
        <references count="1">
          <reference field="4294967294" count="1" selected="0">
            <x v="2"/>
          </reference>
        </references>
      </pivotArea>
    </chartFormat>
    <chartFormat chart="94" format="114" series="1">
      <pivotArea type="data" outline="0" fieldPosition="0">
        <references count="1">
          <reference field="4294967294" count="1" selected="0">
            <x v="3"/>
          </reference>
        </references>
      </pivotArea>
    </chartFormat>
    <chartFormat chart="95" format="123" series="1">
      <pivotArea type="data" outline="0" fieldPosition="0">
        <references count="1">
          <reference field="4294967294" count="1" selected="0">
            <x v="0"/>
          </reference>
        </references>
      </pivotArea>
    </chartFormat>
    <chartFormat chart="95" format="124" series="1">
      <pivotArea type="data" outline="0" fieldPosition="0">
        <references count="1">
          <reference field="4294967294" count="1" selected="0">
            <x v="1"/>
          </reference>
        </references>
      </pivotArea>
    </chartFormat>
    <chartFormat chart="95" format="125" series="1">
      <pivotArea type="data" outline="0" fieldPosition="0">
        <references count="1">
          <reference field="4294967294" count="1" selected="0">
            <x v="2"/>
          </reference>
        </references>
      </pivotArea>
    </chartFormat>
    <chartFormat chart="95" format="126" series="1">
      <pivotArea type="data" outline="0" fieldPosition="0">
        <references count="1">
          <reference field="4294967294" count="1" selected="0">
            <x v="3"/>
          </reference>
        </references>
      </pivotArea>
    </chartFormat>
    <chartFormat chart="96" format="113" series="1">
      <pivotArea type="data" outline="0" fieldPosition="0">
        <references count="1">
          <reference field="4294967294" count="1" selected="0">
            <x v="0"/>
          </reference>
        </references>
      </pivotArea>
    </chartFormat>
    <chartFormat chart="96" format="114" series="1">
      <pivotArea type="data" outline="0" fieldPosition="0">
        <references count="1">
          <reference field="4294967294" count="1" selected="0">
            <x v="1"/>
          </reference>
        </references>
      </pivotArea>
    </chartFormat>
    <chartFormat chart="96" format="115" series="1">
      <pivotArea type="data" outline="0" fieldPosition="0">
        <references count="1">
          <reference field="4294967294" count="1" selected="0">
            <x v="2"/>
          </reference>
        </references>
      </pivotArea>
    </chartFormat>
    <chartFormat chart="96" format="116" series="1">
      <pivotArea type="data" outline="0" fieldPosition="0">
        <references count="1">
          <reference field="4294967294" count="1" selected="0">
            <x v="3"/>
          </reference>
        </references>
      </pivotArea>
    </chartFormat>
    <chartFormat chart="97" format="125" series="1">
      <pivotArea type="data" outline="0" fieldPosition="0">
        <references count="1">
          <reference field="4294967294" count="1" selected="0">
            <x v="0"/>
          </reference>
        </references>
      </pivotArea>
    </chartFormat>
    <chartFormat chart="97" format="126" series="1">
      <pivotArea type="data" outline="0" fieldPosition="0">
        <references count="1">
          <reference field="4294967294" count="1" selected="0">
            <x v="1"/>
          </reference>
        </references>
      </pivotArea>
    </chartFormat>
    <chartFormat chart="97" format="127" series="1">
      <pivotArea type="data" outline="0" fieldPosition="0">
        <references count="1">
          <reference field="4294967294" count="1" selected="0">
            <x v="2"/>
          </reference>
        </references>
      </pivotArea>
    </chartFormat>
    <chartFormat chart="97" format="128" series="1">
      <pivotArea type="data" outline="0" fieldPosition="0">
        <references count="1">
          <reference field="4294967294" count="1" selected="0">
            <x v="3"/>
          </reference>
        </references>
      </pivotArea>
    </chartFormat>
    <chartFormat chart="98" format="117" series="1">
      <pivotArea type="data" outline="0" fieldPosition="0">
        <references count="1">
          <reference field="4294967294" count="1" selected="0">
            <x v="0"/>
          </reference>
        </references>
      </pivotArea>
    </chartFormat>
    <chartFormat chart="98" format="118" series="1">
      <pivotArea type="data" outline="0" fieldPosition="0">
        <references count="1">
          <reference field="4294967294" count="1" selected="0">
            <x v="1"/>
          </reference>
        </references>
      </pivotArea>
    </chartFormat>
    <chartFormat chart="98" format="119" series="1">
      <pivotArea type="data" outline="0" fieldPosition="0">
        <references count="1">
          <reference field="4294967294" count="1" selected="0">
            <x v="2"/>
          </reference>
        </references>
      </pivotArea>
    </chartFormat>
    <chartFormat chart="98" format="120" series="1">
      <pivotArea type="data" outline="0" fieldPosition="0">
        <references count="1">
          <reference field="4294967294" count="1" selected="0">
            <x v="3"/>
          </reference>
        </references>
      </pivotArea>
    </chartFormat>
    <chartFormat chart="99" format="129" series="1">
      <pivotArea type="data" outline="0" fieldPosition="0">
        <references count="1">
          <reference field="4294967294" count="1" selected="0">
            <x v="0"/>
          </reference>
        </references>
      </pivotArea>
    </chartFormat>
    <chartFormat chart="99" format="130" series="1">
      <pivotArea type="data" outline="0" fieldPosition="0">
        <references count="1">
          <reference field="4294967294" count="1" selected="0">
            <x v="1"/>
          </reference>
        </references>
      </pivotArea>
    </chartFormat>
    <chartFormat chart="99" format="131" series="1">
      <pivotArea type="data" outline="0" fieldPosition="0">
        <references count="1">
          <reference field="4294967294" count="1" selected="0">
            <x v="2"/>
          </reference>
        </references>
      </pivotArea>
    </chartFormat>
    <chartFormat chart="99" format="132" series="1">
      <pivotArea type="data" outline="0" fieldPosition="0">
        <references count="1">
          <reference field="4294967294" count="1" selected="0">
            <x v="3"/>
          </reference>
        </references>
      </pivotArea>
    </chartFormat>
    <chartFormat chart="100" format="118" series="1">
      <pivotArea type="data" outline="0" fieldPosition="0">
        <references count="1">
          <reference field="4294967294" count="1" selected="0">
            <x v="0"/>
          </reference>
        </references>
      </pivotArea>
    </chartFormat>
    <chartFormat chart="100" format="119" series="1">
      <pivotArea type="data" outline="0" fieldPosition="0">
        <references count="1">
          <reference field="4294967294" count="1" selected="0">
            <x v="1"/>
          </reference>
        </references>
      </pivotArea>
    </chartFormat>
    <chartFormat chart="100" format="120" series="1">
      <pivotArea type="data" outline="0" fieldPosition="0">
        <references count="1">
          <reference field="4294967294" count="1" selected="0">
            <x v="2"/>
          </reference>
        </references>
      </pivotArea>
    </chartFormat>
    <chartFormat chart="100" format="121" series="1">
      <pivotArea type="data" outline="0" fieldPosition="0">
        <references count="1">
          <reference field="4294967294" count="1" selected="0">
            <x v="3"/>
          </reference>
        </references>
      </pivotArea>
    </chartFormat>
    <chartFormat chart="101" format="130" series="1">
      <pivotArea type="data" outline="0" fieldPosition="0">
        <references count="1">
          <reference field="4294967294" count="1" selected="0">
            <x v="0"/>
          </reference>
        </references>
      </pivotArea>
    </chartFormat>
    <chartFormat chart="101" format="131" series="1">
      <pivotArea type="data" outline="0" fieldPosition="0">
        <references count="1">
          <reference field="4294967294" count="1" selected="0">
            <x v="1"/>
          </reference>
        </references>
      </pivotArea>
    </chartFormat>
    <chartFormat chart="101" format="132" series="1">
      <pivotArea type="data" outline="0" fieldPosition="0">
        <references count="1">
          <reference field="4294967294" count="1" selected="0">
            <x v="2"/>
          </reference>
        </references>
      </pivotArea>
    </chartFormat>
    <chartFormat chart="101" format="133" series="1">
      <pivotArea type="data" outline="0" fieldPosition="0">
        <references count="1">
          <reference field="4294967294" count="1" selected="0">
            <x v="3"/>
          </reference>
        </references>
      </pivotArea>
    </chartFormat>
    <chartFormat chart="102" format="119" series="1">
      <pivotArea type="data" outline="0" fieldPosition="0">
        <references count="1">
          <reference field="4294967294" count="1" selected="0">
            <x v="0"/>
          </reference>
        </references>
      </pivotArea>
    </chartFormat>
    <chartFormat chart="102" format="120" series="1">
      <pivotArea type="data" outline="0" fieldPosition="0">
        <references count="1">
          <reference field="4294967294" count="1" selected="0">
            <x v="1"/>
          </reference>
        </references>
      </pivotArea>
    </chartFormat>
    <chartFormat chart="102" format="121" series="1">
      <pivotArea type="data" outline="0" fieldPosition="0">
        <references count="1">
          <reference field="4294967294" count="1" selected="0">
            <x v="2"/>
          </reference>
        </references>
      </pivotArea>
    </chartFormat>
    <chartFormat chart="102" format="122" series="1">
      <pivotArea type="data" outline="0" fieldPosition="0">
        <references count="1">
          <reference field="4294967294" count="1" selected="0">
            <x v="3"/>
          </reference>
        </references>
      </pivotArea>
    </chartFormat>
    <chartFormat chart="103" format="131" series="1">
      <pivotArea type="data" outline="0" fieldPosition="0">
        <references count="1">
          <reference field="4294967294" count="1" selected="0">
            <x v="0"/>
          </reference>
        </references>
      </pivotArea>
    </chartFormat>
    <chartFormat chart="103" format="132" series="1">
      <pivotArea type="data" outline="0" fieldPosition="0">
        <references count="1">
          <reference field="4294967294" count="1" selected="0">
            <x v="1"/>
          </reference>
        </references>
      </pivotArea>
    </chartFormat>
    <chartFormat chart="103" format="133" series="1">
      <pivotArea type="data" outline="0" fieldPosition="0">
        <references count="1">
          <reference field="4294967294" count="1" selected="0">
            <x v="2"/>
          </reference>
        </references>
      </pivotArea>
    </chartFormat>
    <chartFormat chart="103" format="134" series="1">
      <pivotArea type="data" outline="0" fieldPosition="0">
        <references count="1">
          <reference field="4294967294" count="1" selected="0">
            <x v="3"/>
          </reference>
        </references>
      </pivotArea>
    </chartFormat>
    <chartFormat chart="104" format="120" series="1">
      <pivotArea type="data" outline="0" fieldPosition="0">
        <references count="1">
          <reference field="4294967294" count="1" selected="0">
            <x v="0"/>
          </reference>
        </references>
      </pivotArea>
    </chartFormat>
    <chartFormat chart="104" format="121" series="1">
      <pivotArea type="data" outline="0" fieldPosition="0">
        <references count="1">
          <reference field="4294967294" count="1" selected="0">
            <x v="1"/>
          </reference>
        </references>
      </pivotArea>
    </chartFormat>
    <chartFormat chart="104" format="122" series="1">
      <pivotArea type="data" outline="0" fieldPosition="0">
        <references count="1">
          <reference field="4294967294" count="1" selected="0">
            <x v="2"/>
          </reference>
        </references>
      </pivotArea>
    </chartFormat>
    <chartFormat chart="104" format="123" series="1">
      <pivotArea type="data" outline="0" fieldPosition="0">
        <references count="1">
          <reference field="4294967294" count="1" selected="0">
            <x v="3"/>
          </reference>
        </references>
      </pivotArea>
    </chartFormat>
    <chartFormat chart="105" format="132" series="1">
      <pivotArea type="data" outline="0" fieldPosition="0">
        <references count="1">
          <reference field="4294967294" count="1" selected="0">
            <x v="0"/>
          </reference>
        </references>
      </pivotArea>
    </chartFormat>
    <chartFormat chart="105" format="133" series="1">
      <pivotArea type="data" outline="0" fieldPosition="0">
        <references count="1">
          <reference field="4294967294" count="1" selected="0">
            <x v="1"/>
          </reference>
        </references>
      </pivotArea>
    </chartFormat>
    <chartFormat chart="105" format="134" series="1">
      <pivotArea type="data" outline="0" fieldPosition="0">
        <references count="1">
          <reference field="4294967294" count="1" selected="0">
            <x v="2"/>
          </reference>
        </references>
      </pivotArea>
    </chartFormat>
    <chartFormat chart="105" format="135" series="1">
      <pivotArea type="data" outline="0" fieldPosition="0">
        <references count="1">
          <reference field="4294967294" count="1" selected="0">
            <x v="3"/>
          </reference>
        </references>
      </pivotArea>
    </chartFormat>
    <chartFormat chart="106" format="121" series="1">
      <pivotArea type="data" outline="0" fieldPosition="0">
        <references count="1">
          <reference field="4294967294" count="1" selected="0">
            <x v="0"/>
          </reference>
        </references>
      </pivotArea>
    </chartFormat>
    <chartFormat chart="106" format="122" series="1">
      <pivotArea type="data" outline="0" fieldPosition="0">
        <references count="1">
          <reference field="4294967294" count="1" selected="0">
            <x v="1"/>
          </reference>
        </references>
      </pivotArea>
    </chartFormat>
    <chartFormat chart="106" format="123" series="1">
      <pivotArea type="data" outline="0" fieldPosition="0">
        <references count="1">
          <reference field="4294967294" count="1" selected="0">
            <x v="2"/>
          </reference>
        </references>
      </pivotArea>
    </chartFormat>
    <chartFormat chart="106" format="124" series="1">
      <pivotArea type="data" outline="0" fieldPosition="0">
        <references count="1">
          <reference field="4294967294" count="1" selected="0">
            <x v="3"/>
          </reference>
        </references>
      </pivotArea>
    </chartFormat>
    <chartFormat chart="107" format="133" series="1">
      <pivotArea type="data" outline="0" fieldPosition="0">
        <references count="1">
          <reference field="4294967294" count="1" selected="0">
            <x v="0"/>
          </reference>
        </references>
      </pivotArea>
    </chartFormat>
    <chartFormat chart="107" format="134" series="1">
      <pivotArea type="data" outline="0" fieldPosition="0">
        <references count="1">
          <reference field="4294967294" count="1" selected="0">
            <x v="1"/>
          </reference>
        </references>
      </pivotArea>
    </chartFormat>
    <chartFormat chart="107" format="135" series="1">
      <pivotArea type="data" outline="0" fieldPosition="0">
        <references count="1">
          <reference field="4294967294" count="1" selected="0">
            <x v="2"/>
          </reference>
        </references>
      </pivotArea>
    </chartFormat>
    <chartFormat chart="107" format="136" series="1">
      <pivotArea type="data" outline="0" fieldPosition="0">
        <references count="1">
          <reference field="4294967294" count="1" selected="0">
            <x v="3"/>
          </reference>
        </references>
      </pivotArea>
    </chartFormat>
    <chartFormat chart="108" format="124" series="1">
      <pivotArea type="data" outline="0" fieldPosition="0">
        <references count="1">
          <reference field="4294967294" count="1" selected="0">
            <x v="0"/>
          </reference>
        </references>
      </pivotArea>
    </chartFormat>
    <chartFormat chart="108" format="125" series="1">
      <pivotArea type="data" outline="0" fieldPosition="0">
        <references count="1">
          <reference field="4294967294" count="1" selected="0">
            <x v="1"/>
          </reference>
        </references>
      </pivotArea>
    </chartFormat>
    <chartFormat chart="108" format="126" series="1">
      <pivotArea type="data" outline="0" fieldPosition="0">
        <references count="1">
          <reference field="4294967294" count="1" selected="0">
            <x v="2"/>
          </reference>
        </references>
      </pivotArea>
    </chartFormat>
    <chartFormat chart="108" format="127" series="1">
      <pivotArea type="data" outline="0" fieldPosition="0">
        <references count="1">
          <reference field="4294967294" count="1" selected="0">
            <x v="3"/>
          </reference>
        </references>
      </pivotArea>
    </chartFormat>
    <chartFormat chart="109" format="136" series="1">
      <pivotArea type="data" outline="0" fieldPosition="0">
        <references count="1">
          <reference field="4294967294" count="1" selected="0">
            <x v="0"/>
          </reference>
        </references>
      </pivotArea>
    </chartFormat>
    <chartFormat chart="109" format="137" series="1">
      <pivotArea type="data" outline="0" fieldPosition="0">
        <references count="1">
          <reference field="4294967294" count="1" selected="0">
            <x v="1"/>
          </reference>
        </references>
      </pivotArea>
    </chartFormat>
    <chartFormat chart="109" format="138" series="1">
      <pivotArea type="data" outline="0" fieldPosition="0">
        <references count="1">
          <reference field="4294967294" count="1" selected="0">
            <x v="2"/>
          </reference>
        </references>
      </pivotArea>
    </chartFormat>
    <chartFormat chart="109" format="139" series="1">
      <pivotArea type="data" outline="0" fieldPosition="0">
        <references count="1">
          <reference field="4294967294" count="1" selected="0">
            <x v="3"/>
          </reference>
        </references>
      </pivotArea>
    </chartFormat>
    <chartFormat chart="110" format="125" series="1">
      <pivotArea type="data" outline="0" fieldPosition="0">
        <references count="1">
          <reference field="4294967294" count="1" selected="0">
            <x v="0"/>
          </reference>
        </references>
      </pivotArea>
    </chartFormat>
    <chartFormat chart="110" format="126" series="1">
      <pivotArea type="data" outline="0" fieldPosition="0">
        <references count="1">
          <reference field="4294967294" count="1" selected="0">
            <x v="1"/>
          </reference>
        </references>
      </pivotArea>
    </chartFormat>
    <chartFormat chart="110" format="127" series="1">
      <pivotArea type="data" outline="0" fieldPosition="0">
        <references count="1">
          <reference field="4294967294" count="1" selected="0">
            <x v="2"/>
          </reference>
        </references>
      </pivotArea>
    </chartFormat>
    <chartFormat chart="110" format="128" series="1">
      <pivotArea type="data" outline="0" fieldPosition="0">
        <references count="1">
          <reference field="4294967294" count="1" selected="0">
            <x v="3"/>
          </reference>
        </references>
      </pivotArea>
    </chartFormat>
    <chartFormat chart="111" format="137" series="1">
      <pivotArea type="data" outline="0" fieldPosition="0">
        <references count="1">
          <reference field="4294967294" count="1" selected="0">
            <x v="0"/>
          </reference>
        </references>
      </pivotArea>
    </chartFormat>
    <chartFormat chart="111" format="138" series="1">
      <pivotArea type="data" outline="0" fieldPosition="0">
        <references count="1">
          <reference field="4294967294" count="1" selected="0">
            <x v="1"/>
          </reference>
        </references>
      </pivotArea>
    </chartFormat>
    <chartFormat chart="111" format="139" series="1">
      <pivotArea type="data" outline="0" fieldPosition="0">
        <references count="1">
          <reference field="4294967294" count="1" selected="0">
            <x v="2"/>
          </reference>
        </references>
      </pivotArea>
    </chartFormat>
    <chartFormat chart="111" format="140" series="1">
      <pivotArea type="data" outline="0" fieldPosition="0">
        <references count="1">
          <reference field="4294967294" count="1" selected="0">
            <x v="3"/>
          </reference>
        </references>
      </pivotArea>
    </chartFormat>
    <chartFormat chart="116" format="133" series="1">
      <pivotArea type="data" outline="0" fieldPosition="0">
        <references count="1">
          <reference field="4294967294" count="1" selected="0">
            <x v="0"/>
          </reference>
        </references>
      </pivotArea>
    </chartFormat>
    <chartFormat chart="116" format="134" series="1">
      <pivotArea type="data" outline="0" fieldPosition="0">
        <references count="1">
          <reference field="4294967294" count="1" selected="0">
            <x v="1"/>
          </reference>
        </references>
      </pivotArea>
    </chartFormat>
    <chartFormat chart="116" format="135" series="1">
      <pivotArea type="data" outline="0" fieldPosition="0">
        <references count="1">
          <reference field="4294967294" count="1" selected="0">
            <x v="2"/>
          </reference>
        </references>
      </pivotArea>
    </chartFormat>
    <chartFormat chart="116" format="136" series="1">
      <pivotArea type="data" outline="0" fieldPosition="0">
        <references count="1">
          <reference field="4294967294" count="1" selected="0">
            <x v="3"/>
          </reference>
        </references>
      </pivotArea>
    </chartFormat>
    <chartFormat chart="117" format="145" series="1">
      <pivotArea type="data" outline="0" fieldPosition="0">
        <references count="1">
          <reference field="4294967294" count="1" selected="0">
            <x v="0"/>
          </reference>
        </references>
      </pivotArea>
    </chartFormat>
    <chartFormat chart="117" format="146" series="1">
      <pivotArea type="data" outline="0" fieldPosition="0">
        <references count="1">
          <reference field="4294967294" count="1" selected="0">
            <x v="1"/>
          </reference>
        </references>
      </pivotArea>
    </chartFormat>
    <chartFormat chart="117" format="147" series="1">
      <pivotArea type="data" outline="0" fieldPosition="0">
        <references count="1">
          <reference field="4294967294" count="1" selected="0">
            <x v="2"/>
          </reference>
        </references>
      </pivotArea>
    </chartFormat>
    <chartFormat chart="117" format="148" series="1">
      <pivotArea type="data" outline="0" fieldPosition="0">
        <references count="1">
          <reference field="4294967294" count="1" selected="0">
            <x v="3"/>
          </reference>
        </references>
      </pivotArea>
    </chartFormat>
    <chartFormat chart="118" format="140" series="1">
      <pivotArea type="data" outline="0" fieldPosition="0">
        <references count="1">
          <reference field="4294967294" count="1" selected="0">
            <x v="0"/>
          </reference>
        </references>
      </pivotArea>
    </chartFormat>
    <chartFormat chart="118" format="141" series="1">
      <pivotArea type="data" outline="0" fieldPosition="0">
        <references count="1">
          <reference field="4294967294" count="1" selected="0">
            <x v="1"/>
          </reference>
        </references>
      </pivotArea>
    </chartFormat>
    <chartFormat chart="118" format="142" series="1">
      <pivotArea type="data" outline="0" fieldPosition="0">
        <references count="1">
          <reference field="4294967294" count="1" selected="0">
            <x v="2"/>
          </reference>
        </references>
      </pivotArea>
    </chartFormat>
    <chartFormat chart="118" format="143" series="1">
      <pivotArea type="data" outline="0" fieldPosition="0">
        <references count="1">
          <reference field="4294967294" count="1" selected="0">
            <x v="3"/>
          </reference>
        </references>
      </pivotArea>
    </chartFormat>
    <chartFormat chart="119" format="152" series="1">
      <pivotArea type="data" outline="0" fieldPosition="0">
        <references count="1">
          <reference field="4294967294" count="1" selected="0">
            <x v="0"/>
          </reference>
        </references>
      </pivotArea>
    </chartFormat>
    <chartFormat chart="119" format="153" series="1">
      <pivotArea type="data" outline="0" fieldPosition="0">
        <references count="1">
          <reference field="4294967294" count="1" selected="0">
            <x v="1"/>
          </reference>
        </references>
      </pivotArea>
    </chartFormat>
    <chartFormat chart="119" format="154" series="1">
      <pivotArea type="data" outline="0" fieldPosition="0">
        <references count="1">
          <reference field="4294967294" count="1" selected="0">
            <x v="2"/>
          </reference>
        </references>
      </pivotArea>
    </chartFormat>
    <chartFormat chart="119" format="155" series="1">
      <pivotArea type="data" outline="0" fieldPosition="0">
        <references count="1">
          <reference field="4294967294" count="1" selected="0">
            <x v="3"/>
          </reference>
        </references>
      </pivotArea>
    </chartFormat>
    <chartFormat chart="127" format="145" series="1">
      <pivotArea type="data" outline="0" fieldPosition="0">
        <references count="1">
          <reference field="4294967294" count="1" selected="0">
            <x v="0"/>
          </reference>
        </references>
      </pivotArea>
    </chartFormat>
    <chartFormat chart="127" format="146" series="1">
      <pivotArea type="data" outline="0" fieldPosition="0">
        <references count="1">
          <reference field="4294967294" count="1" selected="0">
            <x v="1"/>
          </reference>
        </references>
      </pivotArea>
    </chartFormat>
    <chartFormat chart="127" format="147" series="1">
      <pivotArea type="data" outline="0" fieldPosition="0">
        <references count="1">
          <reference field="4294967294" count="1" selected="0">
            <x v="2"/>
          </reference>
        </references>
      </pivotArea>
    </chartFormat>
    <chartFormat chart="127" format="148" series="1">
      <pivotArea type="data" outline="0" fieldPosition="0">
        <references count="1">
          <reference field="4294967294" count="1" selected="0">
            <x v="3"/>
          </reference>
        </references>
      </pivotArea>
    </chartFormat>
    <chartFormat chart="128" format="157" series="1">
      <pivotArea type="data" outline="0" fieldPosition="0">
        <references count="1">
          <reference field="4294967294" count="1" selected="0">
            <x v="0"/>
          </reference>
        </references>
      </pivotArea>
    </chartFormat>
    <chartFormat chart="128" format="158" series="1">
      <pivotArea type="data" outline="0" fieldPosition="0">
        <references count="1">
          <reference field="4294967294" count="1" selected="0">
            <x v="1"/>
          </reference>
        </references>
      </pivotArea>
    </chartFormat>
    <chartFormat chart="128" format="159" series="1">
      <pivotArea type="data" outline="0" fieldPosition="0">
        <references count="1">
          <reference field="4294967294" count="1" selected="0">
            <x v="2"/>
          </reference>
        </references>
      </pivotArea>
    </chartFormat>
    <chartFormat chart="128" format="160" series="1">
      <pivotArea type="data" outline="0" fieldPosition="0">
        <references count="1">
          <reference field="4294967294" count="1" selected="0">
            <x v="3"/>
          </reference>
        </references>
      </pivotArea>
    </chartFormat>
    <chartFormat chart="129" format="231" series="1">
      <pivotArea type="data" outline="0" fieldPosition="0">
        <references count="1">
          <reference field="4294967294" count="1" selected="0">
            <x v="0"/>
          </reference>
        </references>
      </pivotArea>
    </chartFormat>
    <chartFormat chart="129" format="232" series="1">
      <pivotArea type="data" outline="0" fieldPosition="0">
        <references count="1">
          <reference field="4294967294" count="1" selected="0">
            <x v="1"/>
          </reference>
        </references>
      </pivotArea>
    </chartFormat>
    <chartFormat chart="129" format="233" series="1">
      <pivotArea type="data" outline="0" fieldPosition="0">
        <references count="1">
          <reference field="4294967294" count="1" selected="0">
            <x v="2"/>
          </reference>
        </references>
      </pivotArea>
    </chartFormat>
    <chartFormat chart="129" format="234" series="1">
      <pivotArea type="data" outline="0" fieldPosition="0">
        <references count="1">
          <reference field="4294967294" count="1" selected="0">
            <x v="3"/>
          </reference>
        </references>
      </pivotArea>
    </chartFormat>
    <chartFormat chart="130" format="243" series="1">
      <pivotArea type="data" outline="0" fieldPosition="0">
        <references count="1">
          <reference field="4294967294" count="1" selected="0">
            <x v="0"/>
          </reference>
        </references>
      </pivotArea>
    </chartFormat>
    <chartFormat chart="130" format="244" series="1">
      <pivotArea type="data" outline="0" fieldPosition="0">
        <references count="1">
          <reference field="4294967294" count="1" selected="0">
            <x v="1"/>
          </reference>
        </references>
      </pivotArea>
    </chartFormat>
    <chartFormat chart="130" format="245" series="1">
      <pivotArea type="data" outline="0" fieldPosition="0">
        <references count="1">
          <reference field="4294967294" count="1" selected="0">
            <x v="2"/>
          </reference>
        </references>
      </pivotArea>
    </chartFormat>
    <chartFormat chart="130" format="246" series="1">
      <pivotArea type="data" outline="0" fieldPosition="0">
        <references count="1">
          <reference field="4294967294" count="1" selected="0">
            <x v="3"/>
          </reference>
        </references>
      </pivotArea>
    </chartFormat>
    <chartFormat chart="131" format="236" series="1">
      <pivotArea type="data" outline="0" fieldPosition="0">
        <references count="1">
          <reference field="4294967294" count="1" selected="0">
            <x v="0"/>
          </reference>
        </references>
      </pivotArea>
    </chartFormat>
    <chartFormat chart="131" format="237" series="1">
      <pivotArea type="data" outline="0" fieldPosition="0">
        <references count="1">
          <reference field="4294967294" count="1" selected="0">
            <x v="1"/>
          </reference>
        </references>
      </pivotArea>
    </chartFormat>
    <chartFormat chart="131" format="238" series="1">
      <pivotArea type="data" outline="0" fieldPosition="0">
        <references count="1">
          <reference field="4294967294" count="1" selected="0">
            <x v="2"/>
          </reference>
        </references>
      </pivotArea>
    </chartFormat>
    <chartFormat chart="131" format="239" series="1">
      <pivotArea type="data" outline="0" fieldPosition="0">
        <references count="1">
          <reference field="4294967294" count="1" selected="0">
            <x v="3"/>
          </reference>
        </references>
      </pivotArea>
    </chartFormat>
    <chartFormat chart="132" format="248" series="1">
      <pivotArea type="data" outline="0" fieldPosition="0">
        <references count="1">
          <reference field="4294967294" count="1" selected="0">
            <x v="0"/>
          </reference>
        </references>
      </pivotArea>
    </chartFormat>
    <chartFormat chart="132" format="249" series="1">
      <pivotArea type="data" outline="0" fieldPosition="0">
        <references count="1">
          <reference field="4294967294" count="1" selected="0">
            <x v="1"/>
          </reference>
        </references>
      </pivotArea>
    </chartFormat>
    <chartFormat chart="132" format="250" series="1">
      <pivotArea type="data" outline="0" fieldPosition="0">
        <references count="1">
          <reference field="4294967294" count="1" selected="0">
            <x v="2"/>
          </reference>
        </references>
      </pivotArea>
    </chartFormat>
    <chartFormat chart="132" format="251" series="1">
      <pivotArea type="data" outline="0" fieldPosition="0">
        <references count="1">
          <reference field="4294967294" count="1" selected="0">
            <x v="3"/>
          </reference>
        </references>
      </pivotArea>
    </chartFormat>
    <chartFormat chart="133" format="237" series="1">
      <pivotArea type="data" outline="0" fieldPosition="0">
        <references count="1">
          <reference field="4294967294" count="1" selected="0">
            <x v="0"/>
          </reference>
        </references>
      </pivotArea>
    </chartFormat>
    <chartFormat chart="133" format="238" series="1">
      <pivotArea type="data" outline="0" fieldPosition="0">
        <references count="1">
          <reference field="4294967294" count="1" selected="0">
            <x v="1"/>
          </reference>
        </references>
      </pivotArea>
    </chartFormat>
    <chartFormat chart="133" format="239" series="1">
      <pivotArea type="data" outline="0" fieldPosition="0">
        <references count="1">
          <reference field="4294967294" count="1" selected="0">
            <x v="2"/>
          </reference>
        </references>
      </pivotArea>
    </chartFormat>
    <chartFormat chart="133" format="240" series="1">
      <pivotArea type="data" outline="0" fieldPosition="0">
        <references count="1">
          <reference field="4294967294" count="1" selected="0">
            <x v="3"/>
          </reference>
        </references>
      </pivotArea>
    </chartFormat>
    <chartFormat chart="134" format="249" series="1">
      <pivotArea type="data" outline="0" fieldPosition="0">
        <references count="1">
          <reference field="4294967294" count="1" selected="0">
            <x v="0"/>
          </reference>
        </references>
      </pivotArea>
    </chartFormat>
    <chartFormat chart="134" format="250" series="1">
      <pivotArea type="data" outline="0" fieldPosition="0">
        <references count="1">
          <reference field="4294967294" count="1" selected="0">
            <x v="1"/>
          </reference>
        </references>
      </pivotArea>
    </chartFormat>
    <chartFormat chart="134" format="251" series="1">
      <pivotArea type="data" outline="0" fieldPosition="0">
        <references count="1">
          <reference field="4294967294" count="1" selected="0">
            <x v="2"/>
          </reference>
        </references>
      </pivotArea>
    </chartFormat>
    <chartFormat chart="134" format="252" series="1">
      <pivotArea type="data" outline="0" fieldPosition="0">
        <references count="1">
          <reference field="4294967294" count="1" selected="0">
            <x v="3"/>
          </reference>
        </references>
      </pivotArea>
    </chartFormat>
    <chartFormat chart="14" format="240" series="1">
      <pivotArea type="data" outline="0" fieldPosition="0">
        <references count="1">
          <reference field="4294967294" count="1" selected="0">
            <x v="4"/>
          </reference>
        </references>
      </pivotArea>
    </chartFormat>
    <chartFormat chart="139" format="241" series="1">
      <pivotArea type="data" outline="0" fieldPosition="0">
        <references count="1">
          <reference field="4294967294" count="1" selected="0">
            <x v="0"/>
          </reference>
        </references>
      </pivotArea>
    </chartFormat>
    <chartFormat chart="139" format="242" series="1">
      <pivotArea type="data" outline="0" fieldPosition="0">
        <references count="1">
          <reference field="4294967294" count="1" selected="0">
            <x v="1"/>
          </reference>
        </references>
      </pivotArea>
    </chartFormat>
    <chartFormat chart="139" format="243" series="1">
      <pivotArea type="data" outline="0" fieldPosition="0">
        <references count="1">
          <reference field="4294967294" count="1" selected="0">
            <x v="2"/>
          </reference>
        </references>
      </pivotArea>
    </chartFormat>
    <chartFormat chart="139" format="244" series="1">
      <pivotArea type="data" outline="0" fieldPosition="0">
        <references count="1">
          <reference field="4294967294" count="1" selected="0">
            <x v="3"/>
          </reference>
        </references>
      </pivotArea>
    </chartFormat>
    <chartFormat chart="139" format="245" series="1">
      <pivotArea type="data" outline="0" fieldPosition="0">
        <references count="1">
          <reference field="4294967294" count="1" selected="0">
            <x v="4"/>
          </reference>
        </references>
      </pivotArea>
    </chartFormat>
    <chartFormat chart="140" format="246" series="1">
      <pivotArea type="data" outline="0" fieldPosition="0">
        <references count="1">
          <reference field="4294967294" count="1" selected="0">
            <x v="0"/>
          </reference>
        </references>
      </pivotArea>
    </chartFormat>
    <chartFormat chart="140" format="247" series="1">
      <pivotArea type="data" outline="0" fieldPosition="0">
        <references count="1">
          <reference field="4294967294" count="1" selected="0">
            <x v="1"/>
          </reference>
        </references>
      </pivotArea>
    </chartFormat>
    <chartFormat chart="140" format="248" series="1">
      <pivotArea type="data" outline="0" fieldPosition="0">
        <references count="1">
          <reference field="4294967294" count="1" selected="0">
            <x v="2"/>
          </reference>
        </references>
      </pivotArea>
    </chartFormat>
    <chartFormat chart="140" format="249" series="1">
      <pivotArea type="data" outline="0" fieldPosition="0">
        <references count="1">
          <reference field="4294967294" count="1" selected="0">
            <x v="3"/>
          </reference>
        </references>
      </pivotArea>
    </chartFormat>
    <chartFormat chart="140" format="250" series="1">
      <pivotArea type="data" outline="0" fieldPosition="0">
        <references count="1">
          <reference field="4294967294" count="1" selected="0">
            <x v="4"/>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2D538E9-3F9A-4EA9-A134-08C138FE69E7}" autoFormatId="16" applyNumberFormats="0" applyBorderFormats="0" applyFontFormats="0" applyPatternFormats="0" applyAlignmentFormats="0" applyWidthHeightFormats="0">
  <queryTableRefresh nextId="25">
    <queryTableFields count="9">
      <queryTableField id="1" name="App name" tableColumnId="1"/>
      <queryTableField id="2" name="App Language" tableColumnId="2"/>
      <queryTableField id="3" name="Survey date" tableColumnId="3"/>
      <queryTableField id="4" name="SurveyID" tableColumnId="4"/>
      <queryTableField id="5" name="Agent name" tableColumnId="5"/>
      <queryTableField id="6" name="Agent ID" tableColumnId="6"/>
      <queryTableField id="7" name="Language" tableColumnId="7"/>
      <queryTableField id="8" name="FCR" tableColumnId="8"/>
      <queryTableField id="9" name="CSAT" tableColumnId="9"/>
    </queryTableFields>
  </queryTableRefresh>
  <extLst>
    <ext xmlns:x15="http://schemas.microsoft.com/office/spreadsheetml/2010/11/main" uri="{883FBD77-0823-4a55-B5E3-86C4891E6966}">
      <x15:queryTable sourceDataName="Query - SurveyRaw"/>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676A3B0-8035-45FA-8D5F-8C9A3DCAD7E0}" sourceName="Date">
  <pivotTables>
    <pivotTable tabId="6" name="Agent Summary"/>
    <pivotTable tabId="6" name="Team Summary"/>
    <pivotTable tabId="6" name="Market Summary"/>
    <pivotTable tabId="6" name="Region Summary"/>
    <pivotTable tabId="6" name="PivotTable1"/>
  </pivotTables>
  <data>
    <tabular pivotCacheId="1372516085" sortOrder="descending" customListSort="0">
      <items count="441">
        <i x="3" s="1"/>
        <i x="1" s="1"/>
        <i x="2" s="1"/>
        <i x="0" s="1"/>
        <i x="6" s="1" nd="1"/>
        <i x="5" s="1" nd="1"/>
        <i x="4" s="1" nd="1"/>
        <i x="135" s="1" nd="1"/>
        <i x="134" s="1" nd="1"/>
        <i x="133" s="1" nd="1"/>
        <i x="132" s="1" nd="1"/>
        <i x="131" s="1" nd="1"/>
        <i x="130" s="1" nd="1"/>
        <i x="129" s="1" nd="1"/>
        <i x="128" s="1" nd="1"/>
        <i x="127" s="1" nd="1"/>
        <i x="126" s="1" nd="1"/>
        <i x="125" s="1" nd="1"/>
        <i x="124" s="1" nd="1"/>
        <i x="123" s="1" nd="1"/>
        <i x="122" s="1" nd="1"/>
        <i x="121" s="1" nd="1"/>
        <i x="120" s="1" nd="1"/>
        <i x="119" s="1" nd="1"/>
        <i x="118" s="1" nd="1"/>
        <i x="117" s="1" nd="1"/>
        <i x="116" s="1" nd="1"/>
        <i x="115" s="1" nd="1"/>
        <i x="114" s="1" nd="1"/>
        <i x="113" s="1" nd="1"/>
        <i x="112" s="1" nd="1"/>
        <i x="111" s="1" nd="1"/>
        <i x="110" s="1" nd="1"/>
        <i x="109" s="1" nd="1"/>
        <i x="108" s="1" nd="1"/>
        <i x="107" s="1" nd="1"/>
        <i x="106" s="1" nd="1"/>
        <i x="105" s="1" nd="1"/>
        <i x="104" s="1" nd="1"/>
        <i x="103" s="1" nd="1"/>
        <i x="102" s="1" nd="1"/>
        <i x="101" s="1" nd="1"/>
        <i x="100" s="1" nd="1"/>
        <i x="99" s="1" nd="1"/>
        <i x="98" s="1" nd="1"/>
        <i x="97" s="1" nd="1"/>
        <i x="96" s="1" nd="1"/>
        <i x="95" s="1" nd="1"/>
        <i x="94" s="1" nd="1"/>
        <i x="93" s="1" nd="1"/>
        <i x="92" s="1" nd="1"/>
        <i x="91" s="1" nd="1"/>
        <i x="90" s="1" nd="1"/>
        <i x="89" s="1" nd="1"/>
        <i x="88" s="1" nd="1"/>
        <i x="87" s="1" nd="1"/>
        <i x="86" s="1" nd="1"/>
        <i x="85" s="1" nd="1"/>
        <i x="84" s="1" nd="1"/>
        <i x="83" s="1" nd="1"/>
        <i x="82" s="1" nd="1"/>
        <i x="81" s="1" nd="1"/>
        <i x="80" s="1" nd="1"/>
        <i x="79" s="1" nd="1"/>
        <i x="78" s="1" nd="1"/>
        <i x="77" s="1" nd="1"/>
        <i x="76" s="1" nd="1"/>
        <i x="75" s="1" nd="1"/>
        <i x="74" s="1" nd="1"/>
        <i x="73" s="1" nd="1"/>
        <i x="72" s="1" nd="1"/>
        <i x="71" s="1" nd="1"/>
        <i x="70" s="1" nd="1"/>
        <i x="69" s="1" nd="1"/>
        <i x="68" s="1" nd="1"/>
        <i x="67" s="1" nd="1"/>
        <i x="66" s="1" nd="1"/>
        <i x="65" s="1" nd="1"/>
        <i x="64" s="1" nd="1"/>
        <i x="63" s="1" nd="1"/>
        <i x="62" s="1" nd="1"/>
        <i x="61" s="1" nd="1"/>
        <i x="60" s="1" nd="1"/>
        <i x="59" s="1" nd="1"/>
        <i x="58" s="1" nd="1"/>
        <i x="57" s="1" nd="1"/>
        <i x="56" s="1" nd="1"/>
        <i x="55" s="1" nd="1"/>
        <i x="54" s="1" nd="1"/>
        <i x="53" s="1" nd="1"/>
        <i x="52" s="1" nd="1"/>
        <i x="51" s="1" nd="1"/>
        <i x="50" s="1" nd="1"/>
        <i x="49" s="1" nd="1"/>
        <i x="48" s="1" nd="1"/>
        <i x="47" s="1" nd="1"/>
        <i x="46" s="1" nd="1"/>
        <i x="45" s="1" nd="1"/>
        <i x="44" s="1" nd="1"/>
        <i x="43" s="1" nd="1"/>
        <i x="42" s="1" nd="1"/>
        <i x="41" s="1" nd="1"/>
        <i x="40" s="1" nd="1"/>
        <i x="39" s="1" nd="1"/>
        <i x="38" s="1" nd="1"/>
        <i x="37" s="1" nd="1"/>
        <i x="36" s="1" nd="1"/>
        <i x="35" s="1" nd="1"/>
        <i x="34" s="1" nd="1"/>
        <i x="33" s="1" nd="1"/>
        <i x="32" s="1" nd="1"/>
        <i x="31" s="1" nd="1"/>
        <i x="30" s="1" nd="1"/>
        <i x="29" s="1" nd="1"/>
        <i x="28" s="1" nd="1"/>
        <i x="27" s="1" nd="1"/>
        <i x="26" s="1" nd="1"/>
        <i x="25" s="1" nd="1"/>
        <i x="24" s="1" nd="1"/>
        <i x="23" s="1" nd="1"/>
        <i x="22" s="1" nd="1"/>
        <i x="21" s="1" nd="1"/>
        <i x="20" s="1" nd="1"/>
        <i x="19" s="1" nd="1"/>
        <i x="18" s="1" nd="1"/>
        <i x="17" s="1" nd="1"/>
        <i x="16" s="1" nd="1"/>
        <i x="15" s="1" nd="1"/>
        <i x="14" s="1" nd="1"/>
        <i x="13" s="1" nd="1"/>
        <i x="12" s="1" nd="1"/>
        <i x="11" s="1" nd="1"/>
        <i x="10" s="1" nd="1"/>
        <i x="9" s="1" nd="1"/>
        <i x="8" s="1" nd="1"/>
        <i x="7" s="1" nd="1"/>
        <i x="440" s="1" nd="1"/>
        <i x="439" s="1" nd="1"/>
        <i x="438" s="1" nd="1"/>
        <i x="437" s="1" nd="1"/>
        <i x="436" s="1" nd="1"/>
        <i x="435" s="1" nd="1"/>
        <i x="434" s="1" nd="1"/>
        <i x="433" s="1" nd="1"/>
        <i x="432" s="1" nd="1"/>
        <i x="431" s="1" nd="1"/>
        <i x="430" s="1" nd="1"/>
        <i x="429" s="1" nd="1"/>
        <i x="428" s="1" nd="1"/>
        <i x="427" s="1" nd="1"/>
        <i x="426" s="1" nd="1"/>
        <i x="425" s="1" nd="1"/>
        <i x="424" s="1" nd="1"/>
        <i x="423" s="1" nd="1"/>
        <i x="422" s="1" nd="1"/>
        <i x="421" s="1" nd="1"/>
        <i x="420" s="1" nd="1"/>
        <i x="419" s="1" nd="1"/>
        <i x="418" s="1" nd="1"/>
        <i x="417" s="1" nd="1"/>
        <i x="416" s="1" nd="1"/>
        <i x="415" s="1" nd="1"/>
        <i x="414" s="1" nd="1"/>
        <i x="413" s="1" nd="1"/>
        <i x="412" s="1" nd="1"/>
        <i x="411" s="1" nd="1"/>
        <i x="410" s="1" nd="1"/>
        <i x="409" s="1" nd="1"/>
        <i x="408" s="1" nd="1"/>
        <i x="407" s="1" nd="1"/>
        <i x="406" s="1" nd="1"/>
        <i x="405" s="1" nd="1"/>
        <i x="404" s="1" nd="1"/>
        <i x="403" s="1" nd="1"/>
        <i x="402" s="1" nd="1"/>
        <i x="401" s="1" nd="1"/>
        <i x="400" s="1" nd="1"/>
        <i x="399" s="1" nd="1"/>
        <i x="398" s="1" nd="1"/>
        <i x="397" s="1" nd="1"/>
        <i x="396" s="1" nd="1"/>
        <i x="395" s="1" nd="1"/>
        <i x="394" s="1" nd="1"/>
        <i x="393" s="1" nd="1"/>
        <i x="392" s="1" nd="1"/>
        <i x="391" s="1" nd="1"/>
        <i x="390" s="1" nd="1"/>
        <i x="389" s="1" nd="1"/>
        <i x="388" s="1" nd="1"/>
        <i x="387" s="1" nd="1"/>
        <i x="386" s="1" nd="1"/>
        <i x="385" s="1" nd="1"/>
        <i x="384" s="1" nd="1"/>
        <i x="383" s="1" nd="1"/>
        <i x="382" s="1" nd="1"/>
        <i x="381" s="1" nd="1"/>
        <i x="380" s="1" nd="1"/>
        <i x="379" s="1" nd="1"/>
        <i x="378" s="1" nd="1"/>
        <i x="377" s="1" nd="1"/>
        <i x="376" s="1" nd="1"/>
        <i x="375" s="1" nd="1"/>
        <i x="374" s="1" nd="1"/>
        <i x="373" s="1" nd="1"/>
        <i x="372" s="1" nd="1"/>
        <i x="371" s="1" nd="1"/>
        <i x="370" s="1" nd="1"/>
        <i x="369" s="1" nd="1"/>
        <i x="368" s="1" nd="1"/>
        <i x="367" s="1" nd="1"/>
        <i x="366" s="1" nd="1"/>
        <i x="365" s="1" nd="1"/>
        <i x="364" s="1" nd="1"/>
        <i x="363" s="1" nd="1"/>
        <i x="362" s="1" nd="1"/>
        <i x="361" s="1" nd="1"/>
        <i x="360" s="1" nd="1"/>
        <i x="359" s="1" nd="1"/>
        <i x="358" s="1" nd="1"/>
        <i x="357" s="1" nd="1"/>
        <i x="356" s="1" nd="1"/>
        <i x="355" s="1" nd="1"/>
        <i x="354" s="1" nd="1"/>
        <i x="353" s="1" nd="1"/>
        <i x="352" s="1" nd="1"/>
        <i x="351" s="1" nd="1"/>
        <i x="350" s="1" nd="1"/>
        <i x="349" s="1" nd="1"/>
        <i x="348" s="1" nd="1"/>
        <i x="347" s="1" nd="1"/>
        <i x="346" s="1" nd="1"/>
        <i x="345" s="1" nd="1"/>
        <i x="344" s="1" nd="1"/>
        <i x="343" s="1" nd="1"/>
        <i x="342" s="1" nd="1"/>
        <i x="341" s="1" nd="1"/>
        <i x="340" s="1" nd="1"/>
        <i x="339" s="1" nd="1"/>
        <i x="338" s="1" nd="1"/>
        <i x="337" s="1" nd="1"/>
        <i x="336" s="1" nd="1"/>
        <i x="335" s="1" nd="1"/>
        <i x="334" s="1" nd="1"/>
        <i x="333" s="1" nd="1"/>
        <i x="332" s="1" nd="1"/>
        <i x="331" s="1" nd="1"/>
        <i x="330" s="1" nd="1"/>
        <i x="329" s="1" nd="1"/>
        <i x="328" s="1" nd="1"/>
        <i x="327" s="1" nd="1"/>
        <i x="326" s="1" nd="1"/>
        <i x="325" s="1" nd="1"/>
        <i x="324" s="1" nd="1"/>
        <i x="323" s="1" nd="1"/>
        <i x="322" s="1" nd="1"/>
        <i x="321" s="1" nd="1"/>
        <i x="320" s="1" nd="1"/>
        <i x="319" s="1" nd="1"/>
        <i x="318" s="1" nd="1"/>
        <i x="317" s="1" nd="1"/>
        <i x="316" s="1" nd="1"/>
        <i x="315" s="1" nd="1"/>
        <i x="314" s="1" nd="1"/>
        <i x="313" s="1" nd="1"/>
        <i x="312" s="1" nd="1"/>
        <i x="311" s="1" nd="1"/>
        <i x="310" s="1" nd="1"/>
        <i x="309" s="1" nd="1"/>
        <i x="308" s="1" nd="1"/>
        <i x="307" s="1" nd="1"/>
        <i x="306" s="1" nd="1"/>
        <i x="305" s="1" nd="1"/>
        <i x="304" s="1" nd="1"/>
        <i x="303" s="1" nd="1"/>
        <i x="302" s="1" nd="1"/>
        <i x="301" s="1" nd="1"/>
        <i x="300" s="1" nd="1"/>
        <i x="299" s="1" nd="1"/>
        <i x="298" s="1" nd="1"/>
        <i x="297" s="1" nd="1"/>
        <i x="296" s="1" nd="1"/>
        <i x="295" s="1" nd="1"/>
        <i x="294" s="1" nd="1"/>
        <i x="293" s="1" nd="1"/>
        <i x="292" s="1" nd="1"/>
        <i x="291" s="1" nd="1"/>
        <i x="290" s="1" nd="1"/>
        <i x="289" s="1" nd="1"/>
        <i x="288" s="1" nd="1"/>
        <i x="287" s="1" nd="1"/>
        <i x="286" s="1" nd="1"/>
        <i x="285" s="1" nd="1"/>
        <i x="284" s="1" nd="1"/>
        <i x="283" s="1" nd="1"/>
        <i x="282" s="1" nd="1"/>
        <i x="281" s="1" nd="1"/>
        <i x="280" s="1" nd="1"/>
        <i x="279" s="1" nd="1"/>
        <i x="278" s="1" nd="1"/>
        <i x="277" s="1" nd="1"/>
        <i x="276" s="1" nd="1"/>
        <i x="275" s="1" nd="1"/>
        <i x="274" s="1" nd="1"/>
        <i x="273" s="1" nd="1"/>
        <i x="272" s="1" nd="1"/>
        <i x="271" s="1" nd="1"/>
        <i x="270" s="1" nd="1"/>
        <i x="269" s="1" nd="1"/>
        <i x="268" s="1" nd="1"/>
        <i x="267" s="1" nd="1"/>
        <i x="266" s="1" nd="1"/>
        <i x="265" s="1" nd="1"/>
        <i x="264" s="1" nd="1"/>
        <i x="263" s="1" nd="1"/>
        <i x="262" s="1" nd="1"/>
        <i x="261" s="1" nd="1"/>
        <i x="260" s="1" nd="1"/>
        <i x="259" s="1" nd="1"/>
        <i x="258" s="1" nd="1"/>
        <i x="257" s="1" nd="1"/>
        <i x="256" s="1" nd="1"/>
        <i x="255" s="1" nd="1"/>
        <i x="254" s="1" nd="1"/>
        <i x="253" s="1" nd="1"/>
        <i x="252" s="1" nd="1"/>
        <i x="251" s="1" nd="1"/>
        <i x="250" s="1" nd="1"/>
        <i x="249" s="1" nd="1"/>
        <i x="248" s="1" nd="1"/>
        <i x="247" s="1" nd="1"/>
        <i x="246" s="1" nd="1"/>
        <i x="245" s="1" nd="1"/>
        <i x="244" s="1" nd="1"/>
        <i x="243" s="1" nd="1"/>
        <i x="242" s="1" nd="1"/>
        <i x="241" s="1" nd="1"/>
        <i x="240" s="1" nd="1"/>
        <i x="239" s="1" nd="1"/>
        <i x="238" s="1" nd="1"/>
        <i x="237" s="1" nd="1"/>
        <i x="236" s="1" nd="1"/>
        <i x="235" s="1" nd="1"/>
        <i x="234" s="1" nd="1"/>
        <i x="233" s="1" nd="1"/>
        <i x="232" s="1" nd="1"/>
        <i x="231" s="1" nd="1"/>
        <i x="230" s="1" nd="1"/>
        <i x="229" s="1" nd="1"/>
        <i x="228" s="1" nd="1"/>
        <i x="227" s="1" nd="1"/>
        <i x="226" s="1" nd="1"/>
        <i x="225" s="1" nd="1"/>
        <i x="224" s="1" nd="1"/>
        <i x="223" s="1" nd="1"/>
        <i x="222" s="1" nd="1"/>
        <i x="221" s="1" nd="1"/>
        <i x="220" s="1" nd="1"/>
        <i x="219" s="1" nd="1"/>
        <i x="218" s="1" nd="1"/>
        <i x="217" s="1" nd="1"/>
        <i x="216" s="1" nd="1"/>
        <i x="215" s="1" nd="1"/>
        <i x="214" s="1" nd="1"/>
        <i x="213" s="1" nd="1"/>
        <i x="212" s="1" nd="1"/>
        <i x="211" s="1" nd="1"/>
        <i x="210" s="1" nd="1"/>
        <i x="209" s="1" nd="1"/>
        <i x="208" s="1" nd="1"/>
        <i x="207" s="1" nd="1"/>
        <i x="206" s="1" nd="1"/>
        <i x="205" s="1" nd="1"/>
        <i x="204" s="1" nd="1"/>
        <i x="203" s="1" nd="1"/>
        <i x="202" s="1" nd="1"/>
        <i x="201" s="1" nd="1"/>
        <i x="200" s="1" nd="1"/>
        <i x="199" s="1" nd="1"/>
        <i x="198" s="1" nd="1"/>
        <i x="197" s="1" nd="1"/>
        <i x="196" s="1" nd="1"/>
        <i x="195" s="1" nd="1"/>
        <i x="194" s="1" nd="1"/>
        <i x="193" s="1" nd="1"/>
        <i x="192" s="1" nd="1"/>
        <i x="191" s="1" nd="1"/>
        <i x="190" s="1" nd="1"/>
        <i x="189" s="1" nd="1"/>
        <i x="188" s="1" nd="1"/>
        <i x="187" s="1" nd="1"/>
        <i x="186" s="1" nd="1"/>
        <i x="185" s="1" nd="1"/>
        <i x="184" s="1" nd="1"/>
        <i x="183" s="1" nd="1"/>
        <i x="182" s="1" nd="1"/>
        <i x="181" s="1" nd="1"/>
        <i x="180" s="1" nd="1"/>
        <i x="179" s="1" nd="1"/>
        <i x="178" s="1" nd="1"/>
        <i x="177" s="1" nd="1"/>
        <i x="176" s="1" nd="1"/>
        <i x="175" s="1" nd="1"/>
        <i x="174" s="1" nd="1"/>
        <i x="173" s="1" nd="1"/>
        <i x="172" s="1" nd="1"/>
        <i x="171" s="1" nd="1"/>
        <i x="170" s="1" nd="1"/>
        <i x="169" s="1" nd="1"/>
        <i x="168" s="1" nd="1"/>
        <i x="167" s="1" nd="1"/>
        <i x="166" s="1" nd="1"/>
        <i x="165" s="1" nd="1"/>
        <i x="164" s="1" nd="1"/>
        <i x="163" s="1" nd="1"/>
        <i x="162" s="1" nd="1"/>
        <i x="161" s="1" nd="1"/>
        <i x="160" s="1" nd="1"/>
        <i x="159" s="1" nd="1"/>
        <i x="158" s="1" nd="1"/>
        <i x="157" s="1" nd="1"/>
        <i x="156" s="1" nd="1"/>
        <i x="155" s="1" nd="1"/>
        <i x="154" s="1" nd="1"/>
        <i x="153" s="1" nd="1"/>
        <i x="152" s="1" nd="1"/>
        <i x="151" s="1" nd="1"/>
        <i x="150" s="1" nd="1"/>
        <i x="149" s="1" nd="1"/>
        <i x="148" s="1" nd="1"/>
        <i x="147" s="1" nd="1"/>
        <i x="146" s="1" nd="1"/>
        <i x="145" s="1" nd="1"/>
        <i x="144" s="1" nd="1"/>
        <i x="143" s="1" nd="1"/>
        <i x="142" s="1" nd="1"/>
        <i x="141" s="1" nd="1"/>
        <i x="140" s="1" nd="1"/>
        <i x="139" s="1" nd="1"/>
        <i x="138" s="1" nd="1"/>
        <i x="137" s="1" nd="1"/>
        <i x="136"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1" xr10:uid="{F79B63C8-FFC7-43F9-9209-025588F7B69B}" sourceName="Agent name">
  <pivotTables>
    <pivotTable tabId="12" name="PivotTable2"/>
    <pivotTable tabId="12" name="PivotTable3"/>
  </pivotTables>
  <data>
    <tabular pivotCacheId="1372516085" showMissing="0">
      <items count="93">
        <i x="13" s="1"/>
        <i x="24" s="1"/>
        <i x="2" s="1"/>
        <i x="0" s="1"/>
        <i x="19" s="1"/>
        <i x="18" s="1"/>
        <i x="3" s="1"/>
        <i x="23" s="1"/>
        <i x="10" s="1"/>
        <i x="20" s="1"/>
        <i x="22" s="1"/>
        <i x="12" s="1"/>
        <i x="8" s="1"/>
        <i x="26" s="1"/>
        <i x="1" s="1"/>
        <i x="6" s="1"/>
        <i x="7" s="1"/>
        <i x="25" s="1"/>
        <i x="11" s="1"/>
        <i x="14" s="1"/>
        <i x="15" s="1"/>
        <i x="21" s="1"/>
        <i x="5" s="1"/>
        <i x="17" s="1"/>
        <i x="9" s="1"/>
        <i x="16" s="1"/>
        <i x="4" s="1"/>
        <i x="86" s="1" nd="1"/>
        <i x="47" s="1" nd="1"/>
        <i x="90" s="1" nd="1"/>
        <i x="41" s="1" nd="1"/>
        <i x="39" s="1" nd="1"/>
        <i x="91" s="1" nd="1"/>
        <i x="29" s="1" nd="1"/>
        <i x="76" s="1" nd="1"/>
        <i x="51" s="1" nd="1"/>
        <i x="60" s="1" nd="1"/>
        <i x="46" s="1" nd="1"/>
        <i x="61" s="1" nd="1"/>
        <i x="37" s="1" nd="1"/>
        <i x="56" s="1" nd="1"/>
        <i x="42" s="1" nd="1"/>
        <i x="38" s="1" nd="1"/>
        <i x="49" s="1" nd="1"/>
        <i x="43" s="1" nd="1"/>
        <i x="48" s="1" nd="1"/>
        <i x="57" s="1" nd="1"/>
        <i x="59" s="1" nd="1"/>
        <i x="66" s="1" nd="1"/>
        <i x="53" s="1" nd="1"/>
        <i x="67" s="1" nd="1"/>
        <i x="72" s="1" nd="1"/>
        <i x="32" s="1" nd="1"/>
        <i x="34" s="1" nd="1"/>
        <i x="79" s="1" nd="1"/>
        <i x="78" s="1" nd="1"/>
        <i x="85" s="1" nd="1"/>
        <i x="83" s="1" nd="1"/>
        <i x="40" s="1" nd="1"/>
        <i x="73" s="1" nd="1"/>
        <i x="84" s="1" nd="1"/>
        <i x="81" s="1" nd="1"/>
        <i x="44" s="1" nd="1"/>
        <i x="52" s="1" nd="1"/>
        <i x="77" s="1" nd="1"/>
        <i x="87" s="1" nd="1"/>
        <i x="33" s="1" nd="1"/>
        <i x="36" s="1" nd="1"/>
        <i x="71" s="1" nd="1"/>
        <i x="68" s="1" nd="1"/>
        <i x="64" s="1" nd="1"/>
        <i x="28" s="1" nd="1"/>
        <i x="88" s="1" nd="1"/>
        <i x="55" s="1" nd="1"/>
        <i x="69" s="1" nd="1"/>
        <i x="74" s="1" nd="1"/>
        <i x="80" s="1" nd="1"/>
        <i x="30" s="1" nd="1"/>
        <i x="70" s="1" nd="1"/>
        <i x="92" s="1" nd="1"/>
        <i x="62" s="1" nd="1"/>
        <i x="35" s="1" nd="1"/>
        <i x="75" s="1" nd="1"/>
        <i x="31" s="1" nd="1"/>
        <i x="82" s="1" nd="1"/>
        <i x="63" s="1" nd="1"/>
        <i x="65" s="1" nd="1"/>
        <i x="45" s="1" nd="1"/>
        <i x="50" s="1" nd="1"/>
        <i x="27" s="1" nd="1"/>
        <i x="58" s="1" nd="1"/>
        <i x="54" s="1" nd="1"/>
        <i x="89"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anager1" xr10:uid="{E55F2BF1-1526-494D-8EBA-49364EE8327F}" sourceName="Team Manager">
  <pivotTables>
    <pivotTable tabId="12" name="PivotTable2"/>
    <pivotTable tabId="12" name="PivotTable3"/>
  </pivotTables>
  <data>
    <tabular pivotCacheId="1372516085" showMissing="0">
      <items count="16">
        <i x="1" s="1"/>
        <i x="2" s="1"/>
        <i x="0" s="1"/>
        <i x="3" s="1"/>
        <i x="12" s="1" nd="1"/>
        <i x="8" s="1" nd="1"/>
        <i x="5" s="1" nd="1"/>
        <i x="7" s="1" nd="1"/>
        <i x="15" s="1" nd="1"/>
        <i x="13" s="1" nd="1"/>
        <i x="6" s="1" nd="1"/>
        <i x="4" s="1" nd="1"/>
        <i x="9" s="1" nd="1"/>
        <i x="14" s="1" nd="1"/>
        <i x="10" s="1" nd="1"/>
        <i x="11" s="1" nd="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X_Market1" xr10:uid="{3A0CDB45-E733-4201-9B7B-915E4F2973D2}" sourceName="CX Market">
  <pivotTables>
    <pivotTable tabId="12" name="PivotTable2"/>
    <pivotTable tabId="12" name="PivotTable3"/>
  </pivotTables>
  <data>
    <tabular pivotCacheId="1372516085" showMissing="0">
      <items count="14">
        <i x="1" s="1"/>
        <i x="2" s="1"/>
        <i x="3" s="1"/>
        <i x="7" s="1"/>
        <i x="4" s="1"/>
        <i x="5" s="1"/>
        <i x="6" s="1"/>
        <i x="8" s="1"/>
        <i x="0" s="1"/>
        <i x="10" s="1" nd="1"/>
        <i x="11" s="1" nd="1"/>
        <i x="9" s="1" nd="1"/>
        <i x="12" s="1" nd="1"/>
        <i x="13" s="1" nd="1"/>
      </items>
    </tabular>
  </data>
  <extLs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X_Region1" xr10:uid="{69C7CB08-0C5A-4019-B9ED-345B6FE32EA3}" sourceName="CX Region">
  <pivotTables>
    <pivotTable tabId="12" name="PivotTable2"/>
    <pivotTable tabId="12" name="PivotTable3"/>
  </pivotTables>
  <data>
    <tabular pivotCacheId="1372516085" showMissing="0">
      <items count="3">
        <i x="0" s="1"/>
        <i x="1" s="1"/>
        <i x="2" s="1" nd="1"/>
      </items>
    </tabular>
  </data>
  <extLs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1" xr10:uid="{0DF745F4-F0F3-4A8D-8E2B-416A0744D573}" sourceName="Site">
  <pivotTables>
    <pivotTable tabId="12" name="PivotTable2"/>
    <pivotTable tabId="12" name="PivotTable3"/>
  </pivotTables>
  <data>
    <tabular pivotCacheId="1372516085" showMissing="0">
      <items count="8">
        <i x="2" s="1"/>
        <i x="3" s="1"/>
        <i x="0" s="1"/>
        <i x="1" s="1"/>
        <i x="4" s="1"/>
        <i x="5" s="1" nd="1"/>
        <i x="7" s="1" nd="1"/>
        <i x="6" s="1" nd="1"/>
      </items>
    </tabular>
  </data>
  <extLs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90A617E7-35CE-4675-B454-2C2139D6657B}" sourceName="Date">
  <pivotTables>
    <pivotTable tabId="12" name="PivotTable2"/>
    <pivotTable tabId="12" name="PivotTable3"/>
  </pivotTables>
  <data>
    <tabular pivotCacheId="1372516085" sortOrder="descending" customListSort="0" showMissing="0">
      <items count="441">
        <i x="3" s="1"/>
        <i x="1" s="1"/>
        <i x="2" s="1"/>
        <i x="0" s="1"/>
        <i x="6" s="1" nd="1"/>
        <i x="5" s="1" nd="1"/>
        <i x="4" s="1" nd="1"/>
        <i x="135" s="1" nd="1"/>
        <i x="134" s="1" nd="1"/>
        <i x="133" s="1" nd="1"/>
        <i x="132" s="1" nd="1"/>
        <i x="131" s="1" nd="1"/>
        <i x="130" s="1" nd="1"/>
        <i x="129" s="1" nd="1"/>
        <i x="128" s="1" nd="1"/>
        <i x="127" s="1" nd="1"/>
        <i x="126" s="1" nd="1"/>
        <i x="125" s="1" nd="1"/>
        <i x="124" s="1" nd="1"/>
        <i x="123" s="1" nd="1"/>
        <i x="122" s="1" nd="1"/>
        <i x="121" s="1" nd="1"/>
        <i x="120" s="1" nd="1"/>
        <i x="119" s="1" nd="1"/>
        <i x="118" s="1" nd="1"/>
        <i x="117" s="1" nd="1"/>
        <i x="116" s="1" nd="1"/>
        <i x="115" s="1" nd="1"/>
        <i x="114" s="1" nd="1"/>
        <i x="113" s="1" nd="1"/>
        <i x="112" s="1" nd="1"/>
        <i x="111" s="1" nd="1"/>
        <i x="110" s="1" nd="1"/>
        <i x="109" s="1" nd="1"/>
        <i x="108" s="1" nd="1"/>
        <i x="107" s="1" nd="1"/>
        <i x="106" s="1" nd="1"/>
        <i x="105" s="1" nd="1"/>
        <i x="104" s="1" nd="1"/>
        <i x="103" s="1" nd="1"/>
        <i x="102" s="1" nd="1"/>
        <i x="101" s="1" nd="1"/>
        <i x="100" s="1" nd="1"/>
        <i x="99" s="1" nd="1"/>
        <i x="98" s="1" nd="1"/>
        <i x="97" s="1" nd="1"/>
        <i x="96" s="1" nd="1"/>
        <i x="95" s="1" nd="1"/>
        <i x="94" s="1" nd="1"/>
        <i x="93" s="1" nd="1"/>
        <i x="92" s="1" nd="1"/>
        <i x="91" s="1" nd="1"/>
        <i x="90" s="1" nd="1"/>
        <i x="89" s="1" nd="1"/>
        <i x="88" s="1" nd="1"/>
        <i x="87" s="1" nd="1"/>
        <i x="86" s="1" nd="1"/>
        <i x="85" s="1" nd="1"/>
        <i x="84" s="1" nd="1"/>
        <i x="83" s="1" nd="1"/>
        <i x="82" s="1" nd="1"/>
        <i x="81" s="1" nd="1"/>
        <i x="80" s="1" nd="1"/>
        <i x="79" s="1" nd="1"/>
        <i x="78" s="1" nd="1"/>
        <i x="77" s="1" nd="1"/>
        <i x="76" s="1" nd="1"/>
        <i x="75" s="1" nd="1"/>
        <i x="74" s="1" nd="1"/>
        <i x="73" s="1" nd="1"/>
        <i x="72" s="1" nd="1"/>
        <i x="71" s="1" nd="1"/>
        <i x="70" s="1" nd="1"/>
        <i x="69" s="1" nd="1"/>
        <i x="68" s="1" nd="1"/>
        <i x="67" s="1" nd="1"/>
        <i x="66" s="1" nd="1"/>
        <i x="65" s="1" nd="1"/>
        <i x="64" s="1" nd="1"/>
        <i x="63" s="1" nd="1"/>
        <i x="62" s="1" nd="1"/>
        <i x="61" s="1" nd="1"/>
        <i x="60" s="1" nd="1"/>
        <i x="59" s="1" nd="1"/>
        <i x="58" s="1" nd="1"/>
        <i x="57" s="1" nd="1"/>
        <i x="56" s="1" nd="1"/>
        <i x="55" s="1" nd="1"/>
        <i x="54" s="1" nd="1"/>
        <i x="53" s="1" nd="1"/>
        <i x="52" s="1" nd="1"/>
        <i x="51" s="1" nd="1"/>
        <i x="50" s="1" nd="1"/>
        <i x="49" s="1" nd="1"/>
        <i x="48" s="1" nd="1"/>
        <i x="47" s="1" nd="1"/>
        <i x="46" s="1" nd="1"/>
        <i x="45" s="1" nd="1"/>
        <i x="44" s="1" nd="1"/>
        <i x="43" s="1" nd="1"/>
        <i x="42" s="1" nd="1"/>
        <i x="41" s="1" nd="1"/>
        <i x="40" s="1" nd="1"/>
        <i x="39" s="1" nd="1"/>
        <i x="38" s="1" nd="1"/>
        <i x="37" s="1" nd="1"/>
        <i x="36" s="1" nd="1"/>
        <i x="35" s="1" nd="1"/>
        <i x="34" s="1" nd="1"/>
        <i x="33" s="1" nd="1"/>
        <i x="32" s="1" nd="1"/>
        <i x="31" s="1" nd="1"/>
        <i x="30" s="1" nd="1"/>
        <i x="29" s="1" nd="1"/>
        <i x="28" s="1" nd="1"/>
        <i x="27" s="1" nd="1"/>
        <i x="26" s="1" nd="1"/>
        <i x="25" s="1" nd="1"/>
        <i x="24" s="1" nd="1"/>
        <i x="23" s="1" nd="1"/>
        <i x="22" s="1" nd="1"/>
        <i x="21" s="1" nd="1"/>
        <i x="20" s="1" nd="1"/>
        <i x="19" s="1" nd="1"/>
        <i x="18" s="1" nd="1"/>
        <i x="17" s="1" nd="1"/>
        <i x="16" s="1" nd="1"/>
        <i x="15" s="1" nd="1"/>
        <i x="14" s="1" nd="1"/>
        <i x="13" s="1" nd="1"/>
        <i x="12" s="1" nd="1"/>
        <i x="11" s="1" nd="1"/>
        <i x="10" s="1" nd="1"/>
        <i x="9" s="1" nd="1"/>
        <i x="8" s="1" nd="1"/>
        <i x="7" s="1" nd="1"/>
        <i x="440" s="1" nd="1"/>
        <i x="439" s="1" nd="1"/>
        <i x="438" s="1" nd="1"/>
        <i x="437" s="1" nd="1"/>
        <i x="436" s="1" nd="1"/>
        <i x="435" s="1" nd="1"/>
        <i x="434" s="1" nd="1"/>
        <i x="433" s="1" nd="1"/>
        <i x="432" s="1" nd="1"/>
        <i x="431" s="1" nd="1"/>
        <i x="430" s="1" nd="1"/>
        <i x="429" s="1" nd="1"/>
        <i x="428" s="1" nd="1"/>
        <i x="427" s="1" nd="1"/>
        <i x="426" s="1" nd="1"/>
        <i x="425" s="1" nd="1"/>
        <i x="424" s="1" nd="1"/>
        <i x="423" s="1" nd="1"/>
        <i x="422" s="1" nd="1"/>
        <i x="421" s="1" nd="1"/>
        <i x="420" s="1" nd="1"/>
        <i x="419" s="1" nd="1"/>
        <i x="418" s="1" nd="1"/>
        <i x="417" s="1" nd="1"/>
        <i x="416" s="1" nd="1"/>
        <i x="415" s="1" nd="1"/>
        <i x="414" s="1" nd="1"/>
        <i x="413" s="1" nd="1"/>
        <i x="412" s="1" nd="1"/>
        <i x="411" s="1" nd="1"/>
        <i x="410" s="1" nd="1"/>
        <i x="409" s="1" nd="1"/>
        <i x="408" s="1" nd="1"/>
        <i x="407" s="1" nd="1"/>
        <i x="406" s="1" nd="1"/>
        <i x="405" s="1" nd="1"/>
        <i x="404" s="1" nd="1"/>
        <i x="403" s="1" nd="1"/>
        <i x="402" s="1" nd="1"/>
        <i x="401" s="1" nd="1"/>
        <i x="400" s="1" nd="1"/>
        <i x="399" s="1" nd="1"/>
        <i x="398" s="1" nd="1"/>
        <i x="397" s="1" nd="1"/>
        <i x="396" s="1" nd="1"/>
        <i x="395" s="1" nd="1"/>
        <i x="394" s="1" nd="1"/>
        <i x="393" s="1" nd="1"/>
        <i x="392" s="1" nd="1"/>
        <i x="391" s="1" nd="1"/>
        <i x="390" s="1" nd="1"/>
        <i x="389" s="1" nd="1"/>
        <i x="388" s="1" nd="1"/>
        <i x="387" s="1" nd="1"/>
        <i x="386" s="1" nd="1"/>
        <i x="385" s="1" nd="1"/>
        <i x="384" s="1" nd="1"/>
        <i x="383" s="1" nd="1"/>
        <i x="382" s="1" nd="1"/>
        <i x="381" s="1" nd="1"/>
        <i x="380" s="1" nd="1"/>
        <i x="379" s="1" nd="1"/>
        <i x="378" s="1" nd="1"/>
        <i x="377" s="1" nd="1"/>
        <i x="376" s="1" nd="1"/>
        <i x="375" s="1" nd="1"/>
        <i x="374" s="1" nd="1"/>
        <i x="373" s="1" nd="1"/>
        <i x="372" s="1" nd="1"/>
        <i x="371" s="1" nd="1"/>
        <i x="370" s="1" nd="1"/>
        <i x="369" s="1" nd="1"/>
        <i x="368" s="1" nd="1"/>
        <i x="367" s="1" nd="1"/>
        <i x="366" s="1" nd="1"/>
        <i x="365" s="1" nd="1"/>
        <i x="364" s="1" nd="1"/>
        <i x="363" s="1" nd="1"/>
        <i x="362" s="1" nd="1"/>
        <i x="361" s="1" nd="1"/>
        <i x="360" s="1" nd="1"/>
        <i x="359" s="1" nd="1"/>
        <i x="358" s="1" nd="1"/>
        <i x="357" s="1" nd="1"/>
        <i x="356" s="1" nd="1"/>
        <i x="355" s="1" nd="1"/>
        <i x="354" s="1" nd="1"/>
        <i x="353" s="1" nd="1"/>
        <i x="352" s="1" nd="1"/>
        <i x="351" s="1" nd="1"/>
        <i x="350" s="1" nd="1"/>
        <i x="349" s="1" nd="1"/>
        <i x="348" s="1" nd="1"/>
        <i x="347" s="1" nd="1"/>
        <i x="346" s="1" nd="1"/>
        <i x="345" s="1" nd="1"/>
        <i x="344" s="1" nd="1"/>
        <i x="343" s="1" nd="1"/>
        <i x="342" s="1" nd="1"/>
        <i x="341" s="1" nd="1"/>
        <i x="340" s="1" nd="1"/>
        <i x="339" s="1" nd="1"/>
        <i x="338" s="1" nd="1"/>
        <i x="337" s="1" nd="1"/>
        <i x="336" s="1" nd="1"/>
        <i x="335" s="1" nd="1"/>
        <i x="334" s="1" nd="1"/>
        <i x="333" s="1" nd="1"/>
        <i x="332" s="1" nd="1"/>
        <i x="331" s="1" nd="1"/>
        <i x="330" s="1" nd="1"/>
        <i x="329" s="1" nd="1"/>
        <i x="328" s="1" nd="1"/>
        <i x="327" s="1" nd="1"/>
        <i x="326" s="1" nd="1"/>
        <i x="325" s="1" nd="1"/>
        <i x="324" s="1" nd="1"/>
        <i x="323" s="1" nd="1"/>
        <i x="322" s="1" nd="1"/>
        <i x="321" s="1" nd="1"/>
        <i x="320" s="1" nd="1"/>
        <i x="319" s="1" nd="1"/>
        <i x="318" s="1" nd="1"/>
        <i x="317" s="1" nd="1"/>
        <i x="316" s="1" nd="1"/>
        <i x="315" s="1" nd="1"/>
        <i x="314" s="1" nd="1"/>
        <i x="313" s="1" nd="1"/>
        <i x="312" s="1" nd="1"/>
        <i x="311" s="1" nd="1"/>
        <i x="310" s="1" nd="1"/>
        <i x="309" s="1" nd="1"/>
        <i x="308" s="1" nd="1"/>
        <i x="307" s="1" nd="1"/>
        <i x="306" s="1" nd="1"/>
        <i x="305" s="1" nd="1"/>
        <i x="304" s="1" nd="1"/>
        <i x="303" s="1" nd="1"/>
        <i x="302" s="1" nd="1"/>
        <i x="301" s="1" nd="1"/>
        <i x="300" s="1" nd="1"/>
        <i x="299" s="1" nd="1"/>
        <i x="298" s="1" nd="1"/>
        <i x="297" s="1" nd="1"/>
        <i x="296" s="1" nd="1"/>
        <i x="295" s="1" nd="1"/>
        <i x="294" s="1" nd="1"/>
        <i x="293" s="1" nd="1"/>
        <i x="292" s="1" nd="1"/>
        <i x="291" s="1" nd="1"/>
        <i x="290" s="1" nd="1"/>
        <i x="289" s="1" nd="1"/>
        <i x="288" s="1" nd="1"/>
        <i x="287" s="1" nd="1"/>
        <i x="286" s="1" nd="1"/>
        <i x="285" s="1" nd="1"/>
        <i x="284" s="1" nd="1"/>
        <i x="283" s="1" nd="1"/>
        <i x="282" s="1" nd="1"/>
        <i x="281" s="1" nd="1"/>
        <i x="280" s="1" nd="1"/>
        <i x="279" s="1" nd="1"/>
        <i x="278" s="1" nd="1"/>
        <i x="277" s="1" nd="1"/>
        <i x="276" s="1" nd="1"/>
        <i x="275" s="1" nd="1"/>
        <i x="274" s="1" nd="1"/>
        <i x="273" s="1" nd="1"/>
        <i x="272" s="1" nd="1"/>
        <i x="271" s="1" nd="1"/>
        <i x="270" s="1" nd="1"/>
        <i x="269" s="1" nd="1"/>
        <i x="268" s="1" nd="1"/>
        <i x="267" s="1" nd="1"/>
        <i x="266" s="1" nd="1"/>
        <i x="265" s="1" nd="1"/>
        <i x="264" s="1" nd="1"/>
        <i x="263" s="1" nd="1"/>
        <i x="262" s="1" nd="1"/>
        <i x="261" s="1" nd="1"/>
        <i x="260" s="1" nd="1"/>
        <i x="259" s="1" nd="1"/>
        <i x="258" s="1" nd="1"/>
        <i x="257" s="1" nd="1"/>
        <i x="256" s="1" nd="1"/>
        <i x="255" s="1" nd="1"/>
        <i x="254" s="1" nd="1"/>
        <i x="253" s="1" nd="1"/>
        <i x="252" s="1" nd="1"/>
        <i x="251" s="1" nd="1"/>
        <i x="250" s="1" nd="1"/>
        <i x="249" s="1" nd="1"/>
        <i x="248" s="1" nd="1"/>
        <i x="247" s="1" nd="1"/>
        <i x="246" s="1" nd="1"/>
        <i x="245" s="1" nd="1"/>
        <i x="244" s="1" nd="1"/>
        <i x="243" s="1" nd="1"/>
        <i x="242" s="1" nd="1"/>
        <i x="241" s="1" nd="1"/>
        <i x="240" s="1" nd="1"/>
        <i x="239" s="1" nd="1"/>
        <i x="238" s="1" nd="1"/>
        <i x="237" s="1" nd="1"/>
        <i x="236" s="1" nd="1"/>
        <i x="235" s="1" nd="1"/>
        <i x="234" s="1" nd="1"/>
        <i x="233" s="1" nd="1"/>
        <i x="232" s="1" nd="1"/>
        <i x="231" s="1" nd="1"/>
        <i x="230" s="1" nd="1"/>
        <i x="229" s="1" nd="1"/>
        <i x="228" s="1" nd="1"/>
        <i x="227" s="1" nd="1"/>
        <i x="226" s="1" nd="1"/>
        <i x="225" s="1" nd="1"/>
        <i x="224" s="1" nd="1"/>
        <i x="223" s="1" nd="1"/>
        <i x="222" s="1" nd="1"/>
        <i x="221" s="1" nd="1"/>
        <i x="220" s="1" nd="1"/>
        <i x="219" s="1" nd="1"/>
        <i x="218" s="1" nd="1"/>
        <i x="217" s="1" nd="1"/>
        <i x="216" s="1" nd="1"/>
        <i x="215" s="1" nd="1"/>
        <i x="214" s="1" nd="1"/>
        <i x="213" s="1" nd="1"/>
        <i x="212" s="1" nd="1"/>
        <i x="211" s="1" nd="1"/>
        <i x="210" s="1" nd="1"/>
        <i x="209" s="1" nd="1"/>
        <i x="208" s="1" nd="1"/>
        <i x="207" s="1" nd="1"/>
        <i x="206" s="1" nd="1"/>
        <i x="205" s="1" nd="1"/>
        <i x="204" s="1" nd="1"/>
        <i x="203" s="1" nd="1"/>
        <i x="202" s="1" nd="1"/>
        <i x="201" s="1" nd="1"/>
        <i x="200" s="1" nd="1"/>
        <i x="199" s="1" nd="1"/>
        <i x="198" s="1" nd="1"/>
        <i x="197" s="1" nd="1"/>
        <i x="196" s="1" nd="1"/>
        <i x="195" s="1" nd="1"/>
        <i x="194" s="1" nd="1"/>
        <i x="193" s="1" nd="1"/>
        <i x="192" s="1" nd="1"/>
        <i x="191" s="1" nd="1"/>
        <i x="190" s="1" nd="1"/>
        <i x="189" s="1" nd="1"/>
        <i x="188" s="1" nd="1"/>
        <i x="187" s="1" nd="1"/>
        <i x="186" s="1" nd="1"/>
        <i x="185" s="1" nd="1"/>
        <i x="184" s="1" nd="1"/>
        <i x="183" s="1" nd="1"/>
        <i x="182" s="1" nd="1"/>
        <i x="181" s="1" nd="1"/>
        <i x="180" s="1" nd="1"/>
        <i x="179" s="1" nd="1"/>
        <i x="178" s="1" nd="1"/>
        <i x="177" s="1" nd="1"/>
        <i x="176" s="1" nd="1"/>
        <i x="175" s="1" nd="1"/>
        <i x="174" s="1" nd="1"/>
        <i x="173" s="1" nd="1"/>
        <i x="172" s="1" nd="1"/>
        <i x="171" s="1" nd="1"/>
        <i x="170" s="1" nd="1"/>
        <i x="169" s="1" nd="1"/>
        <i x="168" s="1" nd="1"/>
        <i x="167" s="1" nd="1"/>
        <i x="166" s="1" nd="1"/>
        <i x="165" s="1" nd="1"/>
        <i x="164" s="1" nd="1"/>
        <i x="163" s="1" nd="1"/>
        <i x="162" s="1" nd="1"/>
        <i x="161" s="1" nd="1"/>
        <i x="160" s="1" nd="1"/>
        <i x="159" s="1" nd="1"/>
        <i x="158" s="1" nd="1"/>
        <i x="157" s="1" nd="1"/>
        <i x="156" s="1" nd="1"/>
        <i x="155" s="1" nd="1"/>
        <i x="154" s="1" nd="1"/>
        <i x="153" s="1" nd="1"/>
        <i x="152" s="1" nd="1"/>
        <i x="151" s="1" nd="1"/>
        <i x="150" s="1" nd="1"/>
        <i x="149" s="1" nd="1"/>
        <i x="148" s="1" nd="1"/>
        <i x="147" s="1" nd="1"/>
        <i x="146" s="1" nd="1"/>
        <i x="145" s="1" nd="1"/>
        <i x="144" s="1" nd="1"/>
        <i x="143" s="1" nd="1"/>
        <i x="142" s="1" nd="1"/>
        <i x="141" s="1" nd="1"/>
        <i x="140" s="1" nd="1"/>
        <i x="139" s="1" nd="1"/>
        <i x="138" s="1" nd="1"/>
        <i x="137" s="1" nd="1"/>
        <i x="13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40B3C65-2D36-4FAC-864B-C1D184D78886}" sourceName="Month">
  <pivotTables>
    <pivotTable tabId="6" name="Agent Summary"/>
    <pivotTable tabId="6" name="Team Summary"/>
    <pivotTable tabId="6" name="Market Summary"/>
    <pivotTable tabId="6" name="Region Summary"/>
    <pivotTable tabId="6" name="PivotTable1"/>
  </pivotTables>
  <data>
    <tabular pivotCacheId="1372516085">
      <items count="16">
        <i x="0" s="1"/>
        <i x="6" s="1" nd="1"/>
        <i x="7" s="1" nd="1"/>
        <i x="8" s="1" nd="1"/>
        <i x="9" s="1" nd="1"/>
        <i x="10" s="1" nd="1"/>
        <i x="11" s="1" nd="1"/>
        <i x="12" s="1" nd="1"/>
        <i x="13" s="1" nd="1"/>
        <i x="14" s="1" nd="1"/>
        <i x="15" s="1" nd="1"/>
        <i x="2" s="1" nd="1"/>
        <i x="3" s="1" nd="1"/>
        <i x="4" s="1" nd="1"/>
        <i x="5" s="1" nd="1"/>
        <i x="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E3ADF13-328B-4C98-BA9B-ECE4C6AC6BB4}" sourceName="Week">
  <pivotTables>
    <pivotTable tabId="10" name="PivotTable2"/>
    <pivotTable tabId="10" name="PivotTable3"/>
    <pivotTable tabId="6" name="Agent Summary"/>
    <pivotTable tabId="6" name="Team Summary"/>
    <pivotTable tabId="6" name="Market Summary"/>
    <pivotTable tabId="6" name="Region Summary"/>
    <pivotTable tabId="6" name="PivotTable1"/>
  </pivotTables>
  <data>
    <tabular pivotCacheId="1372516085" sortOrder="descending" showMissing="0">
      <items count="53">
        <i x="1" s="1"/>
        <i x="0" s="1"/>
        <i x="52" s="1" nd="1"/>
        <i x="11" s="1" nd="1"/>
        <i x="10" s="1" nd="1"/>
        <i x="9" s="1" nd="1"/>
        <i x="8" s="1" nd="1"/>
        <i x="51" s="1" nd="1"/>
        <i x="50" s="1" nd="1"/>
        <i x="49" s="1" nd="1"/>
        <i x="7" s="1" nd="1"/>
        <i x="48" s="1" nd="1"/>
        <i x="47" s="1" nd="1"/>
        <i x="46" s="1" nd="1"/>
        <i x="45" s="1" nd="1"/>
        <i x="44" s="1" nd="1"/>
        <i x="43" s="1" nd="1"/>
        <i x="42" s="1" nd="1"/>
        <i x="41" s="1" nd="1"/>
        <i x="40" s="1" nd="1"/>
        <i x="39" s="1" nd="1"/>
        <i x="6" s="1" nd="1"/>
        <i x="38" s="1" nd="1"/>
        <i x="37" s="1" nd="1"/>
        <i x="36" s="1" nd="1"/>
        <i x="35" s="1" nd="1"/>
        <i x="34" s="1" nd="1"/>
        <i x="33" s="1" nd="1"/>
        <i x="32" s="1" nd="1"/>
        <i x="31" s="1" nd="1"/>
        <i x="30" s="1" nd="1"/>
        <i x="29" s="1" nd="1"/>
        <i x="5" s="1" nd="1"/>
        <i x="28" s="1" nd="1"/>
        <i x="27" s="1" nd="1"/>
        <i x="26" s="1" nd="1"/>
        <i x="25" s="1" nd="1"/>
        <i x="24" s="1" nd="1"/>
        <i x="23" s="1" nd="1"/>
        <i x="22" s="1" nd="1"/>
        <i x="21" s="1" nd="1"/>
        <i x="4" s="1" nd="1"/>
        <i x="2" s="1" nd="1"/>
        <i x="20" s="1" nd="1"/>
        <i x="19" s="1" nd="1"/>
        <i x="18" s="1" nd="1"/>
        <i x="17" s="1" nd="1"/>
        <i x="16" s="1" nd="1"/>
        <i x="15" s="1" nd="1"/>
        <i x="14" s="1" nd="1"/>
        <i x="13" s="1" nd="1"/>
        <i x="12"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3745EC6-EF71-4E52-9664-D6C702417E23}" sourceName="Quarter">
  <pivotTables>
    <pivotTable tabId="6" name="Agent Summary"/>
    <pivotTable tabId="6" name="Team Summary"/>
    <pivotTable tabId="6" name="Market Summary"/>
    <pivotTable tabId="6" name="Region Summary"/>
    <pivotTable tabId="6" name="PivotTable1"/>
  </pivotTables>
  <data>
    <tabular pivotCacheId="1372516085" showMissing="0">
      <items count="6">
        <i x="0" s="1"/>
        <i x="2" s="1" nd="1"/>
        <i x="3" s="1" nd="1"/>
        <i x="4" s="1" nd="1"/>
        <i x="5" s="1" nd="1"/>
        <i x="1"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anager" xr10:uid="{E58867C4-37B4-4735-9627-480D84A0001A}" sourceName="Team Manager">
  <pivotTables>
    <pivotTable tabId="10" name="PivotTable2"/>
    <pivotTable tabId="10" name="PivotTable3"/>
    <pivotTable tabId="6" name="Agent Summary"/>
    <pivotTable tabId="6" name="Team Summary"/>
    <pivotTable tabId="6" name="Market Summary"/>
    <pivotTable tabId="6" name="Region Summary"/>
    <pivotTable tabId="6" name="PivotTable1"/>
  </pivotTables>
  <data>
    <tabular pivotCacheId="1372516085" showMissing="0">
      <items count="16">
        <i x="1" s="1"/>
        <i x="2" s="1"/>
        <i x="0" s="1"/>
        <i x="3" s="1"/>
        <i x="12" s="1" nd="1"/>
        <i x="8" s="1" nd="1"/>
        <i x="5" s="1" nd="1"/>
        <i x="7" s="1" nd="1"/>
        <i x="15" s="1" nd="1"/>
        <i x="13" s="1" nd="1"/>
        <i x="6" s="1" nd="1"/>
        <i x="4" s="1" nd="1"/>
        <i x="9" s="1" nd="1"/>
        <i x="14"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A0FDFAE2-CF86-4EB7-A9DC-C522B2BB6385}" sourceName="Agent name">
  <pivotTables>
    <pivotTable tabId="10" name="PivotTable2"/>
    <pivotTable tabId="10" name="PivotTable3"/>
  </pivotTables>
  <data>
    <tabular pivotCacheId="1372516085" showMissing="0">
      <items count="93">
        <i x="13" s="1"/>
        <i x="24" s="1"/>
        <i x="2" s="1"/>
        <i x="0" s="1"/>
        <i x="19" s="1"/>
        <i x="18" s="1"/>
        <i x="3" s="1"/>
        <i x="23" s="1"/>
        <i x="10" s="1"/>
        <i x="20" s="1"/>
        <i x="22" s="1"/>
        <i x="12" s="1"/>
        <i x="8" s="1"/>
        <i x="26" s="1"/>
        <i x="1" s="1"/>
        <i x="6" s="1"/>
        <i x="7" s="1"/>
        <i x="25" s="1"/>
        <i x="11" s="1"/>
        <i x="14" s="1"/>
        <i x="15" s="1"/>
        <i x="21" s="1"/>
        <i x="5" s="1"/>
        <i x="17" s="1"/>
        <i x="9" s="1"/>
        <i x="16" s="1"/>
        <i x="4" s="1"/>
        <i x="86" s="1" nd="1"/>
        <i x="47" s="1" nd="1"/>
        <i x="90" s="1" nd="1"/>
        <i x="41" s="1" nd="1"/>
        <i x="39" s="1" nd="1"/>
        <i x="91" s="1" nd="1"/>
        <i x="29" s="1" nd="1"/>
        <i x="76" s="1" nd="1"/>
        <i x="51" s="1" nd="1"/>
        <i x="60" s="1" nd="1"/>
        <i x="46" s="1" nd="1"/>
        <i x="61" s="1" nd="1"/>
        <i x="37" s="1" nd="1"/>
        <i x="56" s="1" nd="1"/>
        <i x="42" s="1" nd="1"/>
        <i x="38" s="1" nd="1"/>
        <i x="49" s="1" nd="1"/>
        <i x="43" s="1" nd="1"/>
        <i x="48" s="1" nd="1"/>
        <i x="57" s="1" nd="1"/>
        <i x="59" s="1" nd="1"/>
        <i x="66" s="1" nd="1"/>
        <i x="53" s="1" nd="1"/>
        <i x="67" s="1" nd="1"/>
        <i x="72" s="1" nd="1"/>
        <i x="32" s="1" nd="1"/>
        <i x="34" s="1" nd="1"/>
        <i x="79" s="1" nd="1"/>
        <i x="78" s="1" nd="1"/>
        <i x="85" s="1" nd="1"/>
        <i x="83" s="1" nd="1"/>
        <i x="40" s="1" nd="1"/>
        <i x="73" s="1" nd="1"/>
        <i x="84" s="1" nd="1"/>
        <i x="81" s="1" nd="1"/>
        <i x="44" s="1" nd="1"/>
        <i x="52" s="1" nd="1"/>
        <i x="77" s="1" nd="1"/>
        <i x="87" s="1" nd="1"/>
        <i x="33" s="1" nd="1"/>
        <i x="36" s="1" nd="1"/>
        <i x="71" s="1" nd="1"/>
        <i x="68" s="1" nd="1"/>
        <i x="64" s="1" nd="1"/>
        <i x="28" s="1" nd="1"/>
        <i x="88" s="1" nd="1"/>
        <i x="55" s="1" nd="1"/>
        <i x="69" s="1" nd="1"/>
        <i x="74" s="1" nd="1"/>
        <i x="80" s="1" nd="1"/>
        <i x="30" s="1" nd="1"/>
        <i x="70" s="1" nd="1"/>
        <i x="92" s="1" nd="1"/>
        <i x="62" s="1" nd="1"/>
        <i x="35" s="1" nd="1"/>
        <i x="75" s="1" nd="1"/>
        <i x="31" s="1" nd="1"/>
        <i x="82" s="1" nd="1"/>
        <i x="63" s="1" nd="1"/>
        <i x="65" s="1" nd="1"/>
        <i x="45" s="1" nd="1"/>
        <i x="50" s="1" nd="1"/>
        <i x="27" s="1" nd="1"/>
        <i x="58" s="1" nd="1"/>
        <i x="54" s="1" nd="1"/>
        <i x="89"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X_Market" xr10:uid="{B80626C8-005E-47E4-A839-3B8BB7F8227F}" sourceName="CX Market">
  <pivotTables>
    <pivotTable tabId="10" name="PivotTable2"/>
    <pivotTable tabId="10" name="PivotTable3"/>
  </pivotTables>
  <data>
    <tabular pivotCacheId="1372516085" showMissing="0">
      <items count="14">
        <i x="1" s="1"/>
        <i x="2" s="1"/>
        <i x="3" s="1"/>
        <i x="7" s="1"/>
        <i x="4" s="1"/>
        <i x="5" s="1"/>
        <i x="6" s="1"/>
        <i x="8" s="1"/>
        <i x="0" s="1"/>
        <i x="10" s="1" nd="1"/>
        <i x="11" s="1" nd="1"/>
        <i x="9" s="1" nd="1"/>
        <i x="12" s="1" nd="1"/>
        <i x="1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X_Region" xr10:uid="{4386110A-DC21-42D5-86B2-1DB996C1A819}" sourceName="CX Region">
  <pivotTables>
    <pivotTable tabId="10" name="PivotTable2"/>
    <pivotTable tabId="10" name="PivotTable3"/>
  </pivotTables>
  <data>
    <tabular pivotCacheId="1372516085" showMissing="0">
      <items count="3">
        <i x="0" s="1"/>
        <i x="1" s="1"/>
        <i x="2"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53F74AE9-BF91-45D8-BE27-65627AD01222}" sourceName="Site">
  <pivotTables>
    <pivotTable tabId="10" name="PivotTable2"/>
    <pivotTable tabId="10" name="PivotTable3"/>
  </pivotTables>
  <data>
    <tabular pivotCacheId="1372516085" showMissing="0">
      <items count="8">
        <i x="2" s="1"/>
        <i x="3" s="1"/>
        <i x="0" s="1"/>
        <i x="1" s="1"/>
        <i x="4" s="1"/>
        <i x="5" s="1" nd="1"/>
        <i x="7"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44EDC97-73E8-4E87-BC7C-C2921D95EF42}" cache="Slicer_Date" caption="Date" style="SlicerStyleLight6" rowHeight="241300"/>
  <slicer name="Month" xr10:uid="{B5277001-72A5-4536-9FB9-42A4F3B7B9B9}" cache="Slicer_Month" caption="Month" style="SlicerStyleLight6" rowHeight="241300"/>
  <slicer name="Week 1" xr10:uid="{2A000734-5216-4D9A-9955-18725FAB08D9}" cache="Slicer_Week" caption="Week" style="SlicerStyleLight6" rowHeight="241300"/>
  <slicer name="Quarter" xr10:uid="{8CC6BBAB-9539-49C3-8CF7-DBD3A1687719}" cache="Slicer_Quarter" caption="Quarter" columnCount="2" style="SlicerStyleLight6" rowHeight="241300"/>
  <slicer name="Team Manager" xr10:uid="{E273B280-F83D-4B78-BADB-018BB4C37787}" cache="Slicer_Team_Manager" caption="Team Manager"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E1719E9E-C1D5-4AA4-9638-418A743F3957}" cache="Slicer_Week" caption="Week" columnCount="2" style="SlicerStyleLight6" rowHeight="241300"/>
  <slicer name="Team Manager 1" xr10:uid="{127ECF22-1FFF-4941-B8EF-326A893CDC47}" cache="Slicer_Team_Manager" caption="Team Manager" style="SlicerStyleLight6" rowHeight="241300"/>
  <slicer name="Agent name" xr10:uid="{6AAE1419-2CDF-408B-8C25-1EE33052C39A}" cache="Slicer_Agent_name" caption="Agent name" columnCount="7" style="SlicerStyleLight6" rowHeight="228600"/>
  <slicer name="Market" xr10:uid="{660409E1-6B88-4140-930E-E7E757B4FB1A}" cache="Slicer_CX_Market" caption="Market" columnCount="2" style="SlicerStyleLight6" rowHeight="241300"/>
  <slicer name="CX Region" xr10:uid="{697A227C-46BD-4F29-9BD2-B2233E578041}" cache="Slicer_CX_Region" caption="Region" columnCount="2" style="SlicerStyleLight6" rowHeight="241300"/>
  <slicer name="Site" xr10:uid="{1214B145-A604-4C29-8E24-41FFA91DB57B}" cache="Slicer_Site" caption="Site" columnCount="2"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name 1" xr10:uid="{0C962D2E-A87D-4D72-A91B-6A37D874A9FA}" cache="Slicer_Agent_name1" caption="Agent name" columnCount="7" style="SlicerStyleLight6" rowHeight="228600"/>
  <slicer name="Team Manager 2" xr10:uid="{DA87B2C2-3D71-4ED4-A181-DA17C44BB587}" cache="Slicer_Team_Manager1" caption="Team Manager" style="SlicerStyleLight6" rowHeight="241300"/>
  <slicer name="Market 1" xr10:uid="{A54D43DE-6DE2-4C63-9525-0941C9ED0172}" cache="Slicer_CX_Market1" caption="Market" columnCount="2" style="SlicerStyleLight6" rowHeight="241300"/>
  <slicer name="CX Region 1" xr10:uid="{74DD431B-C1E3-4E43-9337-0EAB40AEC532}" cache="Slicer_CX_Region1" caption="Region" columnCount="2" style="SlicerStyleLight6" rowHeight="241300"/>
  <slicer name="Site 1" xr10:uid="{FAE56AA9-43BA-4C1C-98D1-B8F1CBBAC02A}" cache="Slicer_Site1" caption="Site" columnCount="2" style="SlicerStyleLight6" rowHeight="241300"/>
  <slicer name="Date 1" xr10:uid="{3E2322D3-B0AD-4DA9-AE4B-80050D4E6CD0}" cache="Slicer_Date1" caption="Date"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54C0DB-D67E-4535-8B39-2DE3C4448515}" name="SurveyRaw" displayName="SurveyRaw" ref="A1:Z375" totalsRowShown="0" headerRowDxfId="61" dataDxfId="60">
  <autoFilter ref="A1:Z375" xr:uid="{0D54C0DB-D67E-4535-8B39-2DE3C4448515}"/>
  <tableColumns count="26">
    <tableColumn id="1" xr3:uid="{468AF4AD-7B6F-4B90-BB98-1EEA8C2055D9}" name="App name" dataDxfId="59"/>
    <tableColumn id="2" xr3:uid="{87A3AF78-63C7-4D39-B6AB-67B96038151D}" name="Language" dataDxfId="58"/>
    <tableColumn id="3" xr3:uid="{A5E4D97C-F951-4B51-87E2-395060E5BAF5}" name="Survey date" dataDxfId="32"/>
    <tableColumn id="4" xr3:uid="{80A1C004-E3A6-4C45-86DB-AD31C2E074EE}" name="ID" dataDxfId="57"/>
    <tableColumn id="5" xr3:uid="{88BFF57B-EC07-4DD1-A17D-34120A7A971B}" name="Agent name" dataDxfId="56"/>
    <tableColumn id="6" xr3:uid="{696E7248-27B0-48EA-9A0B-4B6B9A546FBD}" name="UID" dataDxfId="55"/>
    <tableColumn id="7" xr3:uid="{9F3CA5BD-E51A-4F21-A600-C90FD301EA1E}" name="Language Points" dataDxfId="54"/>
    <tableColumn id="8" xr3:uid="{1212E8A7-4254-4FA3-84AB-72A3C6F94F6C}" name="FCR" dataDxfId="53"/>
    <tableColumn id="9" xr3:uid="{AD6BC788-97BE-43E8-9C74-75B7E8562324}" name="CSAT" dataDxfId="52"/>
    <tableColumn id="11" xr3:uid="{01055A53-3600-4DF4-9CDD-D30C8E023833}" name="Date" dataDxfId="51">
      <calculatedColumnFormula>INT(C2)</calculatedColumnFormula>
    </tableColumn>
    <tableColumn id="12" xr3:uid="{F362E313-1BF6-4182-AEAA-34E9543E99EA}" name="Month" dataDxfId="50">
      <calculatedColumnFormula>EOMONTH(C2,0)</calculatedColumnFormula>
    </tableColumn>
    <tableColumn id="20" xr3:uid="{EE5E6A0C-42E2-4DEC-AA2F-E13401747D22}" name="Week" dataDxfId="49">
      <calculatedColumnFormula>_xlfn.CONCAT("Week"," ",_xlfn.ISOWEEKNUM(SurveyRaw[[#This Row],[Date]]))</calculatedColumnFormula>
    </tableColumn>
    <tableColumn id="26" xr3:uid="{40163104-ED93-440D-895B-3143E672B937}" name="Quarter" dataDxfId="48">
      <calculatedColumnFormula>CONCATENATE(YEAR(SurveyRaw[[#This Row],[Month]])," Q",ROUNDUP(MONTH(SurveyRaw[[#This Row],[Month]])/3,0))</calculatedColumnFormula>
    </tableColumn>
    <tableColumn id="27" xr3:uid="{FFAA6B51-877B-4690-B6CE-C9F10B065608}" name="Team Manager" dataDxfId="47">
      <calculatedColumnFormula>INDEX(Roster[Team Manager],MATCH(SurveyRaw[[#This Row],[UID]],Roster[UID],0))</calculatedColumnFormula>
    </tableColumn>
    <tableColumn id="10" xr3:uid="{9E51A8AF-8759-48E4-B2C8-A6CA0F9BB864}" name="Site" dataDxfId="46">
      <calculatedColumnFormula>INDEX(Roster[Site],MATCH(SurveyRaw[[#This Row],[UID]],Roster[UID],0))</calculatedColumnFormula>
    </tableColumn>
    <tableColumn id="13" xr3:uid="{C9DDA4A7-B2B3-4C71-9EAE-716CA48DA709}" name="CX Market" dataDxfId="45">
      <calculatedColumnFormula>INDEX(Config!R:R,MATCH(SurveyRaw[[#This Row],[App name]],Config!Q:Q,0))</calculatedColumnFormula>
    </tableColumn>
    <tableColumn id="14" xr3:uid="{3D2CA68A-9018-43A8-9C36-0D03F736EAA6}" name="CX Region" dataDxfId="44">
      <calculatedColumnFormula>INDEX(Config!J:J,MATCH(Survey!$P2,Config!G:G,0))</calculatedColumnFormula>
    </tableColumn>
    <tableColumn id="15" xr3:uid="{03C15B7C-4601-4467-9812-504ABBA1EE29}" name="Valid?" dataDxfId="43">
      <calculatedColumnFormula>IF(SUM($G2:$I2)&gt;=1, 1, 0)</calculatedColumnFormula>
    </tableColumn>
    <tableColumn id="16" xr3:uid="{B8947703-A446-40B0-A43D-AC890601A326}" name="Detractor" dataDxfId="42">
      <calculatedColumnFormula>IF(ISBLANK(SurveyRaw[[#This Row],[CSAT]]),0,IF(AND(SurveyRaw[[#This Row],[CSAT]]&lt;=3,SurveyRaw[[#This Row],[CSAT]]&gt;=1),1,0))</calculatedColumnFormula>
    </tableColumn>
    <tableColumn id="17" xr3:uid="{AE6D04A5-7CCB-4B8F-85D2-86FA6633D855}" name="Passive" dataDxfId="41">
      <calculatedColumnFormula>IF(SurveyRaw[[#This Row],[CSAT]]=4,1,0)</calculatedColumnFormula>
    </tableColumn>
    <tableColumn id="18" xr3:uid="{5046810B-572C-49EA-83DC-1350AF0B9C96}" name="Promoter" dataDxfId="40">
      <calculatedColumnFormula>IF(SurveyRaw[[#This Row],[CSAT]]=5,1,0)</calculatedColumnFormula>
    </tableColumn>
    <tableColumn id="21" xr3:uid="{B34E2C71-108F-4B17-BE62-5BB0D4F3E6FB}" name="Valid FCR" dataDxfId="39">
      <calculatedColumnFormula>IF(OR(SurveyRaw[[#This Row],[FCR]]="-",SurveyRaw[[#This Row],[FCR]]=""),0,1)</calculatedColumnFormula>
    </tableColumn>
    <tableColumn id="22" xr3:uid="{F74482C3-52FE-4A69-A458-DA228A4A7B98}" name="FCR Yes?" dataDxfId="38">
      <calculatedColumnFormula>IF(SurveyRaw[[#This Row],[Valid FCR]]=1,IF(SurveyRaw[[#This Row],[FCR]]=1,1,0),0)</calculatedColumnFormula>
    </tableColumn>
    <tableColumn id="23" xr3:uid="{253B6EFE-FF38-4AE0-9194-A55DF9DFB365}" name="CSAT %" dataDxfId="37">
      <calculatedColumnFormula>IF(SurveyRaw[[#This Row],[CSAT]]="","",SurveyRaw[[#This Row],[CSAT]]/5)</calculatedColumnFormula>
    </tableColumn>
    <tableColumn id="24" xr3:uid="{B42844E6-0760-4FD9-A848-3E2047A61EE9}" name="Valid Language" dataDxfId="36">
      <calculatedColumnFormula>IF(OR(SurveyRaw[[#This Row],[Language Points]]="-",SurveyRaw[[#This Row],[Language Points]]="N/A",SurveyRaw[[#This Row],[Language Points]]=""),"No","Yes")</calculatedColumnFormula>
    </tableColumn>
    <tableColumn id="25" xr3:uid="{52FF5A68-B610-44E3-BF7F-52BF616135CE}" name="Language %" dataDxfId="35">
      <calculatedColumnFormula>IF(ISBLANK(SurveyRaw[[#This Row],[Language Points]]),"",SurveyRaw[[#This Row],[Language Points]]/5)</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B4D4EB-8B46-47EC-A618-828E1E242827}" name="SurveyRaw_2" displayName="SurveyRaw_2" ref="B4:J153" tableType="queryTable" totalsRowShown="0" headerRowDxfId="34" headerRowBorderDxfId="33">
  <tableColumns count="9">
    <tableColumn id="1" xr3:uid="{3C0F3111-C749-43CD-B7DC-41DAB0438846}" uniqueName="1" name="App name" queryTableFieldId="1"/>
    <tableColumn id="2" xr3:uid="{337ABDF9-C434-46AA-B5A4-3EDE0844F7AB}" uniqueName="2" name="App Language" queryTableFieldId="2"/>
    <tableColumn id="3" xr3:uid="{9E90104B-99B1-4D10-86AD-CB2066398BD2}" uniqueName="3" name="Survey date" queryTableFieldId="3" dataDxfId="31"/>
    <tableColumn id="4" xr3:uid="{ACC2DA7A-27DE-427E-BAF5-2D187503DD47}" uniqueName="4" name="SurveyID" queryTableFieldId="4"/>
    <tableColumn id="5" xr3:uid="{1A93C998-B0E7-48D7-B66B-1B32479DCE99}" uniqueName="5" name="Agent name" queryTableFieldId="5"/>
    <tableColumn id="6" xr3:uid="{AC52646D-310D-4D36-A3A9-D74835A21AD5}" uniqueName="6" name="Agent ID" queryTableFieldId="6"/>
    <tableColumn id="7" xr3:uid="{CA29AF83-61CA-4BA6-BE2C-7AE098250F35}" uniqueName="7" name="Language" queryTableFieldId="7"/>
    <tableColumn id="8" xr3:uid="{CFC9FE07-0E4D-4F7E-8F44-FA7416C07C39}" uniqueName="8" name="FCR" queryTableFieldId="8"/>
    <tableColumn id="9" xr3:uid="{6A424926-9E2D-4BDD-BE9C-77D36703A913}" uniqueName="9" name="CSAT" queryTableFieldId="9"/>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4050D3-E24E-4516-8325-5CF655B261B3}" name="Roster" displayName="Roster" ref="B6:O215">
  <autoFilter ref="B6:O215" xr:uid="{D34050D3-E24E-4516-8325-5CF655B261B3}"/>
  <tableColumns count="14">
    <tableColumn id="1" xr3:uid="{9DBF1EE3-94C8-4B27-81E7-E09E7A27A95A}" name="Graber ID" totalsRowLabel="Total" dataCellStyle="Normal 2 5"/>
    <tableColumn id="2" xr3:uid="{6C891820-C859-40AF-B0FD-DCD5192FA7DB}" name="Name" dataCellStyle="Normal 7 4"/>
    <tableColumn id="3" xr3:uid="{2D7C2B3D-46B8-4D73-A5DA-EADF70CD9783}" name="UID" dataCellStyle="Normal 2 5"/>
    <tableColumn id="4" xr3:uid="{A272D67F-8AA0-48A0-AB31-2FD81DAD6D55}" name="Team Manager" dataCellStyle="Normal 2 5"/>
    <tableColumn id="5" xr3:uid="{BB7C11F1-4A43-4F09-BEFF-4EC435816E25}" name="Job function" dataCellStyle="Normal 7"/>
    <tableColumn id="6" xr3:uid="{FB65098C-F74C-42F2-B646-EEEB1B7BCDD2}" name="Type" dataCellStyle="Normal 7"/>
    <tableColumn id="7" xr3:uid="{000DE467-0670-4A39-AE5D-CD3965EEA427}" name="FTE" dataCellStyle="Normal 7"/>
    <tableColumn id="8" xr3:uid="{4A8C6BD5-E935-45AE-BE07-920622A67241}" name="Date hired" dataCellStyle="Normal 7"/>
    <tableColumn id="9" xr3:uid="{95A10E03-1ABB-485B-9565-D6C47C26652A}" name="Production Date" dataCellStyle="Normal 7"/>
    <tableColumn id="10" xr3:uid="{D982C2F0-FE1D-4382-B5EB-76A89E1CF4DC}" name="Date left" dataCellStyle="Normal 7"/>
    <tableColumn id="11" xr3:uid="{DC9832B2-D374-42DE-968B-2AC8F190605E}" name="Market" dataCellStyle="Normal 7"/>
    <tableColumn id="12" xr3:uid="{741C95B3-1201-4D75-B500-26873067134A}" name="Site" dataCellStyle="Normal 7"/>
    <tableColumn id="13" xr3:uid="{0A581E11-DFAA-4A14-93FF-B3B698D3441C}" name="Region" dataCellStyle="Normal 7"/>
    <tableColumn id="14" xr3:uid="{6F3A72DB-B7C9-497F-A551-2333BDB66C27}" name="CC ID" totalsRowFunction="count" dataCellStyle="Normal 7"/>
  </tableColumns>
  <tableStyleInfo name="TableStyleMedium1"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AA622-8867-43CF-8259-8EFF4A9F53C1}">
  <sheetPr>
    <tabColor theme="7" tint="0.79998168889431442"/>
  </sheetPr>
  <dimension ref="A1:AQ101"/>
  <sheetViews>
    <sheetView showGridLines="0" showRowColHeaders="0" zoomScale="120" zoomScaleNormal="120" workbookViewId="0">
      <pane ySplit="16" topLeftCell="A19" activePane="bottomLeft" state="frozen"/>
      <selection pane="bottomLeft" activeCell="C11" sqref="C11"/>
    </sheetView>
  </sheetViews>
  <sheetFormatPr defaultColWidth="0" defaultRowHeight="15" customHeight="1" zeroHeight="1" x14ac:dyDescent="0.25"/>
  <cols>
    <col min="1" max="1" width="5.7109375" customWidth="1"/>
    <col min="2" max="2" width="7.85546875" customWidth="1"/>
    <col min="3" max="3" width="14.140625" customWidth="1"/>
    <col min="4" max="4" width="16.140625" style="11" customWidth="1"/>
    <col min="5" max="5" width="40.42578125" customWidth="1"/>
    <col min="6" max="8" width="13" customWidth="1"/>
    <col min="9" max="9" width="14.140625" customWidth="1"/>
    <col min="10" max="10" width="24.28515625" customWidth="1"/>
    <col min="11" max="11" width="34.140625" bestFit="1" customWidth="1"/>
    <col min="12" max="14" width="7.140625" customWidth="1"/>
    <col min="15" max="15" width="4" customWidth="1"/>
    <col min="16" max="35" width="12.42578125" hidden="1" customWidth="1"/>
    <col min="36" max="36" width="9.140625" hidden="1" customWidth="1"/>
    <col min="37" max="43" width="0" hidden="1" customWidth="1"/>
    <col min="44" max="16384" width="9.140625" hidden="1"/>
  </cols>
  <sheetData>
    <row r="1" spans="1:43" s="2" customFormat="1" ht="11.25" customHeight="1" x14ac:dyDescent="0.25">
      <c r="D1" s="10"/>
    </row>
    <row r="2" spans="1:43" ht="8.25" customHeight="1" x14ac:dyDescent="0.25"/>
    <row r="3" spans="1:43" ht="9.75" customHeight="1" x14ac:dyDescent="0.25"/>
    <row r="4" spans="1:43" ht="5.25" customHeight="1" x14ac:dyDescent="0.25"/>
    <row r="5" spans="1:43" x14ac:dyDescent="0.25"/>
    <row r="6" spans="1:43" ht="7.5" customHeight="1" x14ac:dyDescent="0.25"/>
    <row r="7" spans="1:43" ht="7.5" customHeight="1" x14ac:dyDescent="0.25"/>
    <row r="8" spans="1:43" ht="7.5" customHeight="1" x14ac:dyDescent="0.25"/>
    <row r="9" spans="1:43" ht="7.5" customHeight="1" x14ac:dyDescent="0.25">
      <c r="B9" s="9"/>
      <c r="C9" s="7"/>
    </row>
    <row r="10" spans="1:43" x14ac:dyDescent="0.25">
      <c r="B10" s="27" t="s">
        <v>0</v>
      </c>
      <c r="C10" s="31">
        <v>23</v>
      </c>
      <c r="D10" s="16" t="str">
        <f>_xlfn.CONCAT("Week"," ",$C$10)</f>
        <v>Week 23</v>
      </c>
    </row>
    <row r="11" spans="1:43" ht="4.5" customHeight="1" x14ac:dyDescent="0.25">
      <c r="B11" s="28"/>
      <c r="C11" s="22"/>
    </row>
    <row r="12" spans="1:43" x14ac:dyDescent="0.25">
      <c r="B12" s="27" t="s">
        <v>1</v>
      </c>
      <c r="C12" s="23" t="str">
        <f ca="1">TEXT('Feedback Summary'!$C$8,"MMMM - YYYY")</f>
        <v>June - 2024</v>
      </c>
    </row>
    <row r="13" spans="1:43" ht="4.5" customHeight="1" x14ac:dyDescent="0.25"/>
    <row r="14" spans="1:43" ht="12" customHeight="1" x14ac:dyDescent="0.25"/>
    <row r="15" spans="1:43" ht="6" customHeight="1" x14ac:dyDescent="0.25"/>
    <row r="16" spans="1:43" s="2" customFormat="1" ht="4.5" customHeight="1" x14ac:dyDescent="0.25">
      <c r="A16"/>
      <c r="D16" s="10"/>
      <c r="AJ16"/>
      <c r="AP16"/>
      <c r="AQ16"/>
    </row>
    <row r="17" spans="4:35" ht="22.5" customHeight="1" x14ac:dyDescent="0.25"/>
    <row r="18" spans="4:35" x14ac:dyDescent="0.25"/>
    <row r="19" spans="4:35" x14ac:dyDescent="0.25"/>
    <row r="20" spans="4:35" ht="37.5" customHeight="1" x14ac:dyDescent="0.25">
      <c r="D20" s="20" t="s">
        <v>2</v>
      </c>
      <c r="E20" s="20" t="s">
        <v>3</v>
      </c>
      <c r="F20" s="20" t="s">
        <v>4</v>
      </c>
      <c r="G20" s="20" t="s">
        <v>5</v>
      </c>
      <c r="H20" s="20" t="s">
        <v>6</v>
      </c>
      <c r="I20" s="24" t="s">
        <v>7</v>
      </c>
      <c r="J20" s="20" t="s">
        <v>8</v>
      </c>
      <c r="K20" s="20" t="s">
        <v>9</v>
      </c>
    </row>
    <row r="21" spans="4:35" ht="18.75" customHeight="1" x14ac:dyDescent="0.25">
      <c r="D21" s="17" t="str">
        <f>IFERROR(INDEX(Roster[UID],MATCH(Simulator!E21,Roster[Name],0)),"")</f>
        <v/>
      </c>
      <c r="E21" s="29" t="s">
        <v>11</v>
      </c>
      <c r="F21" s="18">
        <f>IFERROR(SUMIFS(SurveyRaw[Promoter],SurveyRaw[UID],Simulator!$D21,SurveyRaw[Week],Simulator!$D$10),"-")</f>
        <v>0</v>
      </c>
      <c r="G21" s="18">
        <f>IFERROR(SUMIFS(SurveyRaw[Passive],SurveyRaw[UID],Simulator!$D21,SurveyRaw[Week],Simulator!$D$10),"-")</f>
        <v>0</v>
      </c>
      <c r="H21" s="18">
        <f>IFERROR(SUMIFS(SurveyRaw[Detractor],SurveyRaw[UID],Simulator!$D21,SurveyRaw[Week],Simulator!$D$10),"-")</f>
        <v>0</v>
      </c>
      <c r="I21" s="18">
        <f>IFERROR(SUM(F21:H21),"")</f>
        <v>0</v>
      </c>
      <c r="J21" s="19" t="str">
        <f>IFERROR((((F21-H21)/SUM(F21:H21))*100),"-")</f>
        <v>-</v>
      </c>
      <c r="K21" s="30" t="str">
        <f>IFERROR(IF(N21="No",IF(MOD((7*M21-10*L21)/3,1)=0,(7*M21-10*L21)/3,ROUND((7*M21-10*L21)/3,0)+1),"Already Passed"),0)</f>
        <v>Already Passed</v>
      </c>
      <c r="L21" s="25">
        <f>F21-H21</f>
        <v>0</v>
      </c>
      <c r="M21" s="25">
        <f>SUM(F21:H21)</f>
        <v>0</v>
      </c>
      <c r="N21" s="26" t="str">
        <f>IF(J21&gt;=70,"Yes","No")</f>
        <v>Yes</v>
      </c>
      <c r="P21" s="15"/>
      <c r="Q21" s="15"/>
      <c r="R21" s="15"/>
      <c r="S21" s="15"/>
      <c r="T21" s="15"/>
      <c r="U21" s="15"/>
      <c r="V21" s="15"/>
      <c r="W21" s="15"/>
      <c r="X21" s="15"/>
      <c r="Y21" s="15"/>
      <c r="Z21" s="15"/>
      <c r="AA21" s="15"/>
      <c r="AB21" s="15"/>
      <c r="AC21" s="15"/>
      <c r="AD21" s="15"/>
      <c r="AE21" s="15"/>
      <c r="AF21" s="15"/>
      <c r="AG21" s="15"/>
      <c r="AH21" s="15"/>
      <c r="AI21" s="15"/>
    </row>
    <row r="22" spans="4:35" ht="18.75" customHeight="1" x14ac:dyDescent="0.25">
      <c r="D22" s="17" t="str">
        <f>IFERROR(INDEX(Roster[UID],MATCH(Simulator!E22,Roster[Name],0)),"")</f>
        <v/>
      </c>
      <c r="E22" s="29" t="s">
        <v>11</v>
      </c>
      <c r="F22" s="18">
        <f>IFERROR(SUMIFS(SurveyRaw[Promoter],SurveyRaw[UID],Simulator!$D22,SurveyRaw[Week],Simulator!$D$10),"-")</f>
        <v>0</v>
      </c>
      <c r="G22" s="18">
        <f>IFERROR(SUMIFS(SurveyRaw[Passive],SurveyRaw[UID],Simulator!$D22,SurveyRaw[Week],Simulator!$D$10),"-")</f>
        <v>0</v>
      </c>
      <c r="H22" s="18">
        <f>IFERROR(SUMIFS(SurveyRaw[Detractor],SurveyRaw[UID],Simulator!$D22,SurveyRaw[Week],Simulator!$D$10),"-")</f>
        <v>0</v>
      </c>
      <c r="I22" s="18">
        <f t="shared" ref="I22:I25" si="0">IFERROR(SUM(F22:H22),"")</f>
        <v>0</v>
      </c>
      <c r="J22" s="19" t="str">
        <f t="shared" ref="J22:J25" si="1">IFERROR((((F22-H22)/SUM(F22:H22))*100),"-")</f>
        <v>-</v>
      </c>
      <c r="K22" s="30" t="str">
        <f t="shared" ref="K22:K25" si="2">IFERROR(IF(N22="No",IF(MOD((7*M22-10*L22)/3,1)=0,(7*M22-10*L22)/3,ROUND((7*M22-10*L22)/3,0)+1),"Already Passed"),0)</f>
        <v>Already Passed</v>
      </c>
      <c r="L22" s="25">
        <f t="shared" ref="L22:L25" si="3">F22-H22</f>
        <v>0</v>
      </c>
      <c r="M22" s="25">
        <f t="shared" ref="M22:M25" si="4">SUM(F22:H22)</f>
        <v>0</v>
      </c>
      <c r="N22" s="26" t="str">
        <f t="shared" ref="N22:N25" si="5">IF(J22&gt;=70,"Yes","No")</f>
        <v>Yes</v>
      </c>
      <c r="P22" s="15"/>
      <c r="Q22" s="15"/>
      <c r="R22" s="15"/>
      <c r="S22" s="15"/>
      <c r="T22" s="15"/>
      <c r="U22" s="15"/>
      <c r="V22" s="15"/>
      <c r="W22" s="15"/>
      <c r="X22" s="15"/>
      <c r="Y22" s="15"/>
      <c r="Z22" s="15"/>
      <c r="AA22" s="15"/>
      <c r="AB22" s="15"/>
      <c r="AC22" s="15"/>
      <c r="AD22" s="15"/>
      <c r="AE22" s="15"/>
      <c r="AF22" s="15"/>
      <c r="AG22" s="15"/>
      <c r="AH22" s="15"/>
      <c r="AI22" s="15"/>
    </row>
    <row r="23" spans="4:35" ht="18.75" customHeight="1" x14ac:dyDescent="0.25">
      <c r="D23" s="17" t="str">
        <f>IFERROR(INDEX(Roster[UID],MATCH(Simulator!E23,Roster[Name],0)),"")</f>
        <v/>
      </c>
      <c r="E23" s="29" t="s">
        <v>11</v>
      </c>
      <c r="F23" s="18">
        <f>IFERROR(SUMIFS(SurveyRaw[Promoter],SurveyRaw[UID],Simulator!$D23,SurveyRaw[Week],Simulator!$D$10),"-")</f>
        <v>0</v>
      </c>
      <c r="G23" s="18">
        <f>IFERROR(SUMIFS(SurveyRaw[Passive],SurveyRaw[UID],Simulator!$D23,SurveyRaw[Week],Simulator!$D$10),"-")</f>
        <v>0</v>
      </c>
      <c r="H23" s="18">
        <f>IFERROR(SUMIFS(SurveyRaw[Detractor],SurveyRaw[UID],Simulator!$D23,SurveyRaw[Week],Simulator!$D$10),"-")</f>
        <v>0</v>
      </c>
      <c r="I23" s="18">
        <f t="shared" si="0"/>
        <v>0</v>
      </c>
      <c r="J23" s="19" t="str">
        <f t="shared" si="1"/>
        <v>-</v>
      </c>
      <c r="K23" s="30" t="str">
        <f t="shared" si="2"/>
        <v>Already Passed</v>
      </c>
      <c r="L23" s="25">
        <f t="shared" si="3"/>
        <v>0</v>
      </c>
      <c r="M23" s="25">
        <f t="shared" si="4"/>
        <v>0</v>
      </c>
      <c r="N23" s="26" t="str">
        <f t="shared" si="5"/>
        <v>Yes</v>
      </c>
      <c r="P23" s="15"/>
      <c r="Q23" s="15"/>
      <c r="R23" s="15"/>
      <c r="S23" s="15"/>
      <c r="T23" s="15"/>
      <c r="U23" s="15"/>
      <c r="V23" s="15"/>
      <c r="W23" s="15"/>
      <c r="X23" s="15"/>
      <c r="Y23" s="15"/>
      <c r="Z23" s="15"/>
      <c r="AA23" s="15"/>
      <c r="AB23" s="15"/>
      <c r="AC23" s="15"/>
      <c r="AD23" s="15"/>
      <c r="AE23" s="15"/>
      <c r="AF23" s="15"/>
      <c r="AG23" s="15"/>
      <c r="AH23" s="15"/>
      <c r="AI23" s="15"/>
    </row>
    <row r="24" spans="4:35" ht="18.75" customHeight="1" x14ac:dyDescent="0.25">
      <c r="D24" s="17" t="str">
        <f>IFERROR(INDEX(Roster[UID],MATCH(Simulator!E24,Roster[Name],0)),"")</f>
        <v/>
      </c>
      <c r="E24" s="29" t="s">
        <v>11</v>
      </c>
      <c r="F24" s="18">
        <f>IFERROR(SUMIFS(SurveyRaw[Promoter],SurveyRaw[UID],Simulator!$D24,SurveyRaw[Week],Simulator!$D$10),"-")</f>
        <v>0</v>
      </c>
      <c r="G24" s="18">
        <f>IFERROR(SUMIFS(SurveyRaw[Passive],SurveyRaw[UID],Simulator!$D24,SurveyRaw[Week],Simulator!$D$10),"-")</f>
        <v>0</v>
      </c>
      <c r="H24" s="18">
        <f>IFERROR(SUMIFS(SurveyRaw[Detractor],SurveyRaw[UID],Simulator!$D24,SurveyRaw[Week],Simulator!$D$10),"-")</f>
        <v>0</v>
      </c>
      <c r="I24" s="18">
        <f t="shared" si="0"/>
        <v>0</v>
      </c>
      <c r="J24" s="19" t="str">
        <f t="shared" si="1"/>
        <v>-</v>
      </c>
      <c r="K24" s="30" t="str">
        <f t="shared" si="2"/>
        <v>Already Passed</v>
      </c>
      <c r="L24" s="25">
        <f t="shared" si="3"/>
        <v>0</v>
      </c>
      <c r="M24" s="25">
        <f t="shared" si="4"/>
        <v>0</v>
      </c>
      <c r="N24" s="26" t="str">
        <f t="shared" si="5"/>
        <v>Yes</v>
      </c>
      <c r="P24" s="15"/>
      <c r="Q24" s="15"/>
      <c r="R24" s="15"/>
      <c r="S24" s="15"/>
      <c r="T24" s="15"/>
      <c r="U24" s="15"/>
      <c r="V24" s="15"/>
      <c r="W24" s="15"/>
      <c r="X24" s="15"/>
      <c r="Y24" s="15"/>
      <c r="Z24" s="15"/>
      <c r="AA24" s="15"/>
      <c r="AB24" s="15"/>
      <c r="AC24" s="15"/>
      <c r="AD24" s="15"/>
      <c r="AE24" s="15"/>
      <c r="AF24" s="15"/>
      <c r="AG24" s="15"/>
      <c r="AH24" s="15"/>
      <c r="AI24" s="15"/>
    </row>
    <row r="25" spans="4:35" ht="18.75" customHeight="1" x14ac:dyDescent="0.25">
      <c r="D25" s="17" t="str">
        <f>IFERROR(INDEX(Roster[UID],MATCH(Simulator!E25,Roster[Name],0)),"")</f>
        <v/>
      </c>
      <c r="E25" s="29" t="s">
        <v>11</v>
      </c>
      <c r="F25" s="18">
        <f>IFERROR(SUMIFS(SurveyRaw[Promoter],SurveyRaw[UID],Simulator!$D25,SurveyRaw[Week],Simulator!$D$10),"-")</f>
        <v>0</v>
      </c>
      <c r="G25" s="18">
        <f>IFERROR(SUMIFS(SurveyRaw[Passive],SurveyRaw[UID],Simulator!$D25,SurveyRaw[Week],Simulator!$D$10),"-")</f>
        <v>0</v>
      </c>
      <c r="H25" s="18">
        <f>IFERROR(SUMIFS(SurveyRaw[Detractor],SurveyRaw[UID],Simulator!$D25,SurveyRaw[Week],Simulator!$D$10),"-")</f>
        <v>0</v>
      </c>
      <c r="I25" s="18">
        <f t="shared" si="0"/>
        <v>0</v>
      </c>
      <c r="J25" s="19" t="str">
        <f t="shared" si="1"/>
        <v>-</v>
      </c>
      <c r="K25" s="30" t="str">
        <f t="shared" si="2"/>
        <v>Already Passed</v>
      </c>
      <c r="L25" s="25">
        <f t="shared" si="3"/>
        <v>0</v>
      </c>
      <c r="M25" s="25">
        <f t="shared" si="4"/>
        <v>0</v>
      </c>
      <c r="N25" s="26" t="str">
        <f t="shared" si="5"/>
        <v>Yes</v>
      </c>
      <c r="P25" s="15"/>
      <c r="Q25" s="15"/>
      <c r="R25" s="15"/>
      <c r="S25" s="15"/>
      <c r="T25" s="15"/>
      <c r="U25" s="15"/>
      <c r="V25" s="15"/>
      <c r="W25" s="15"/>
      <c r="X25" s="15"/>
      <c r="Y25" s="15"/>
      <c r="Z25" s="15"/>
      <c r="AA25" s="15"/>
      <c r="AB25" s="15"/>
      <c r="AC25" s="15"/>
      <c r="AD25" s="15"/>
      <c r="AE25" s="15"/>
      <c r="AF25" s="15"/>
      <c r="AG25" s="15"/>
      <c r="AH25" s="15"/>
      <c r="AI25" s="15"/>
    </row>
    <row r="26" spans="4:35" ht="7.5" customHeight="1" x14ac:dyDescent="0.25">
      <c r="D26"/>
    </row>
    <row r="27" spans="4:35" ht="11.25" customHeight="1" x14ac:dyDescent="0.25">
      <c r="D27"/>
    </row>
    <row r="28" spans="4:35" x14ac:dyDescent="0.25">
      <c r="D28"/>
    </row>
    <row r="29" spans="4:35" x14ac:dyDescent="0.25">
      <c r="D29"/>
    </row>
    <row r="30" spans="4:35" x14ac:dyDescent="0.25">
      <c r="D30"/>
    </row>
    <row r="31" spans="4:35" ht="33" x14ac:dyDescent="0.25">
      <c r="D31" s="20" t="s">
        <v>2</v>
      </c>
      <c r="E31" s="20" t="s">
        <v>3</v>
      </c>
      <c r="F31" s="20" t="s">
        <v>4</v>
      </c>
      <c r="G31" s="20" t="s">
        <v>5</v>
      </c>
      <c r="H31" s="20" t="s">
        <v>6</v>
      </c>
      <c r="I31" s="24" t="s">
        <v>7</v>
      </c>
      <c r="J31" s="20" t="s">
        <v>8</v>
      </c>
      <c r="K31" s="20" t="s">
        <v>9</v>
      </c>
    </row>
    <row r="32" spans="4:35" ht="15.75" x14ac:dyDescent="0.25">
      <c r="D32" s="17" t="str">
        <f>IFERROR(INDEX(Roster[UID],MATCH(Simulator!E32,Roster[Name],0)),"")</f>
        <v/>
      </c>
      <c r="E32" s="29"/>
      <c r="F32" s="32"/>
      <c r="G32" s="32"/>
      <c r="H32" s="32"/>
      <c r="I32" s="18">
        <f>SUM(F32:H32)</f>
        <v>0</v>
      </c>
      <c r="J32" s="19" t="str">
        <f>IFERROR((((F32-H32)/SUM(F32:H32))*100),"-")</f>
        <v>-</v>
      </c>
      <c r="K32" s="19" t="str">
        <f>IFERROR(IF(N32="No",IF(MOD((7*M32-10*L32)/3,1)=0,(7*M32-10*L32)/3,ROUND((7*M32-10*L32)/3,0)+1),"Already Passed"),0)</f>
        <v>Already Passed</v>
      </c>
      <c r="L32" s="25">
        <f>F32-H32</f>
        <v>0</v>
      </c>
      <c r="M32" s="25">
        <f>SUM(F32:H32)</f>
        <v>0</v>
      </c>
      <c r="N32" s="26" t="str">
        <f>IF(J32&gt;=70,"Yes","No")</f>
        <v>Yes</v>
      </c>
    </row>
    <row r="33" spans="4:14" ht="15.75" x14ac:dyDescent="0.25">
      <c r="D33" s="17" t="str">
        <f>IFERROR(INDEX(Roster[UID],MATCH(Simulator!E33,Roster[Name],0)),"")</f>
        <v/>
      </c>
      <c r="E33" s="29"/>
      <c r="F33" s="32"/>
      <c r="G33" s="32"/>
      <c r="H33" s="32"/>
      <c r="I33" s="18">
        <f>SUM(F33:H33)</f>
        <v>0</v>
      </c>
      <c r="J33" s="19" t="str">
        <f t="shared" ref="J33" si="6">IFERROR((((F33-H33)/SUM(F33:H33))*100),"-")</f>
        <v>-</v>
      </c>
      <c r="K33" s="19" t="str">
        <f>IFERROR(IF(N33="No",IF(MOD((7*M33-10*L33)/3,1)=0,(7*M33-10*L33)/3,ROUND((7*M33-10*L33)/3,0)+1),"Already Passed"),0)</f>
        <v>Already Passed</v>
      </c>
      <c r="L33" s="25">
        <f t="shared" ref="L33" si="7">F33-H33</f>
        <v>0</v>
      </c>
      <c r="M33" s="25">
        <f t="shared" ref="M33" si="8">SUM(F33:H33)</f>
        <v>0</v>
      </c>
      <c r="N33" s="26" t="str">
        <f t="shared" ref="N33" si="9">IF(J33&gt;=70,"Yes","No")</f>
        <v>Yes</v>
      </c>
    </row>
    <row r="34" spans="4:14" ht="15" customHeight="1" x14ac:dyDescent="0.25">
      <c r="D34"/>
    </row>
    <row r="35" spans="4:14" ht="22.5" customHeight="1" x14ac:dyDescent="0.25">
      <c r="D35"/>
    </row>
    <row r="36" spans="4:14" s="21" customFormat="1" ht="11.25" customHeight="1" x14ac:dyDescent="0.25"/>
    <row r="37" spans="4:14" hidden="1" x14ac:dyDescent="0.25">
      <c r="D37"/>
    </row>
    <row r="38" spans="4:14" hidden="1" x14ac:dyDescent="0.25">
      <c r="D38"/>
    </row>
    <row r="39" spans="4:14" hidden="1" x14ac:dyDescent="0.25">
      <c r="D39"/>
    </row>
    <row r="40" spans="4:14" hidden="1" x14ac:dyDescent="0.25">
      <c r="D40"/>
    </row>
    <row r="41" spans="4:14" hidden="1" x14ac:dyDescent="0.25">
      <c r="D41"/>
    </row>
    <row r="42" spans="4:14" hidden="1" x14ac:dyDescent="0.25">
      <c r="D42"/>
    </row>
    <row r="43" spans="4:14" hidden="1" x14ac:dyDescent="0.25">
      <c r="D43"/>
    </row>
    <row r="44" spans="4:14" hidden="1" x14ac:dyDescent="0.25">
      <c r="D44"/>
    </row>
    <row r="45" spans="4:14" hidden="1" x14ac:dyDescent="0.25">
      <c r="D45"/>
    </row>
    <row r="46" spans="4:14" hidden="1" x14ac:dyDescent="0.25">
      <c r="D46"/>
    </row>
    <row r="47" spans="4:14" hidden="1" x14ac:dyDescent="0.25">
      <c r="D47"/>
    </row>
    <row r="48" spans="4:14" hidden="1" x14ac:dyDescent="0.25">
      <c r="D48"/>
    </row>
    <row r="49" spans="4:4" hidden="1" x14ac:dyDescent="0.25">
      <c r="D49"/>
    </row>
    <row r="50" spans="4:4" hidden="1" x14ac:dyDescent="0.25">
      <c r="D50"/>
    </row>
    <row r="51" spans="4:4" hidden="1" x14ac:dyDescent="0.25">
      <c r="D51"/>
    </row>
    <row r="52" spans="4:4" hidden="1" x14ac:dyDescent="0.25">
      <c r="D52"/>
    </row>
    <row r="53" spans="4:4" hidden="1" x14ac:dyDescent="0.25">
      <c r="D53"/>
    </row>
    <row r="54" spans="4:4" hidden="1" x14ac:dyDescent="0.25">
      <c r="D54"/>
    </row>
    <row r="55" spans="4:4" hidden="1" x14ac:dyDescent="0.25">
      <c r="D55"/>
    </row>
    <row r="56" spans="4:4" hidden="1" x14ac:dyDescent="0.25">
      <c r="D56"/>
    </row>
    <row r="57" spans="4:4" hidden="1" x14ac:dyDescent="0.25">
      <c r="D57"/>
    </row>
    <row r="58" spans="4:4" hidden="1" x14ac:dyDescent="0.25">
      <c r="D58"/>
    </row>
    <row r="59" spans="4:4" hidden="1" x14ac:dyDescent="0.25">
      <c r="D59"/>
    </row>
    <row r="60" spans="4:4" hidden="1" x14ac:dyDescent="0.25">
      <c r="D60"/>
    </row>
    <row r="61" spans="4:4" hidden="1" x14ac:dyDescent="0.25">
      <c r="D61"/>
    </row>
    <row r="62" spans="4:4" hidden="1" x14ac:dyDescent="0.25">
      <c r="D62"/>
    </row>
    <row r="63" spans="4:4" hidden="1" x14ac:dyDescent="0.25">
      <c r="D63"/>
    </row>
    <row r="64" spans="4:4" hidden="1" x14ac:dyDescent="0.25">
      <c r="D64"/>
    </row>
    <row r="65" spans="4:4" hidden="1" x14ac:dyDescent="0.25">
      <c r="D65"/>
    </row>
    <row r="66" spans="4:4" hidden="1" x14ac:dyDescent="0.25">
      <c r="D66"/>
    </row>
    <row r="67" spans="4:4" hidden="1" x14ac:dyDescent="0.25">
      <c r="D67"/>
    </row>
    <row r="68" spans="4:4" hidden="1" x14ac:dyDescent="0.25">
      <c r="D68"/>
    </row>
    <row r="69" spans="4:4" hidden="1" x14ac:dyDescent="0.25">
      <c r="D69"/>
    </row>
    <row r="70" spans="4:4" hidden="1" x14ac:dyDescent="0.25">
      <c r="D70"/>
    </row>
    <row r="71" spans="4:4" hidden="1" x14ac:dyDescent="0.25">
      <c r="D71"/>
    </row>
    <row r="72" spans="4:4" hidden="1" x14ac:dyDescent="0.25">
      <c r="D72"/>
    </row>
    <row r="73" spans="4:4" hidden="1" x14ac:dyDescent="0.25">
      <c r="D73"/>
    </row>
    <row r="74" spans="4:4" hidden="1" x14ac:dyDescent="0.25">
      <c r="D74"/>
    </row>
    <row r="75" spans="4:4" hidden="1" x14ac:dyDescent="0.25">
      <c r="D75"/>
    </row>
    <row r="76" spans="4:4" hidden="1" x14ac:dyDescent="0.25">
      <c r="D76"/>
    </row>
    <row r="77" spans="4:4" hidden="1" x14ac:dyDescent="0.25">
      <c r="D77"/>
    </row>
    <row r="78" spans="4:4" hidden="1" x14ac:dyDescent="0.25">
      <c r="D78"/>
    </row>
    <row r="79" spans="4:4" hidden="1" x14ac:dyDescent="0.25">
      <c r="D79"/>
    </row>
    <row r="80" spans="4:4" hidden="1" x14ac:dyDescent="0.25">
      <c r="D80"/>
    </row>
    <row r="81" spans="4:4" hidden="1" x14ac:dyDescent="0.25">
      <c r="D81"/>
    </row>
    <row r="82" spans="4:4" hidden="1" x14ac:dyDescent="0.25">
      <c r="D82"/>
    </row>
    <row r="83" spans="4:4" hidden="1" x14ac:dyDescent="0.25">
      <c r="D83"/>
    </row>
    <row r="84" spans="4:4" hidden="1" x14ac:dyDescent="0.25">
      <c r="D84"/>
    </row>
    <row r="85" spans="4:4" hidden="1" x14ac:dyDescent="0.25">
      <c r="D85"/>
    </row>
    <row r="86" spans="4:4" hidden="1" x14ac:dyDescent="0.25">
      <c r="D86"/>
    </row>
    <row r="87" spans="4:4" hidden="1" x14ac:dyDescent="0.25">
      <c r="D87"/>
    </row>
    <row r="88" spans="4:4" hidden="1" x14ac:dyDescent="0.25">
      <c r="D88"/>
    </row>
    <row r="89" spans="4:4" hidden="1" x14ac:dyDescent="0.25">
      <c r="D89"/>
    </row>
    <row r="90" spans="4:4" hidden="1" x14ac:dyDescent="0.25">
      <c r="D90"/>
    </row>
    <row r="91" spans="4:4" hidden="1" x14ac:dyDescent="0.25">
      <c r="D91"/>
    </row>
    <row r="92" spans="4:4" hidden="1" x14ac:dyDescent="0.25">
      <c r="D92"/>
    </row>
    <row r="93" spans="4:4" hidden="1" x14ac:dyDescent="0.25">
      <c r="D93"/>
    </row>
    <row r="94" spans="4:4" hidden="1" x14ac:dyDescent="0.25">
      <c r="D94"/>
    </row>
    <row r="95" spans="4:4" hidden="1" x14ac:dyDescent="0.25">
      <c r="D95"/>
    </row>
    <row r="96" spans="4:4" hidden="1" x14ac:dyDescent="0.25"/>
    <row r="97" spans="4:4" hidden="1" x14ac:dyDescent="0.25"/>
    <row r="98" spans="4:4" hidden="1" x14ac:dyDescent="0.25"/>
    <row r="99" spans="4:4" hidden="1" x14ac:dyDescent="0.25"/>
    <row r="100" spans="4:4" hidden="1" x14ac:dyDescent="0.25"/>
    <row r="101" spans="4:4" s="2" customFormat="1" ht="24.75" hidden="1" customHeight="1" x14ac:dyDescent="0.25">
      <c r="D101" s="10"/>
    </row>
  </sheetData>
  <sheetProtection algorithmName="SHA-512" hashValue="sBwcG9pEw3uBTD0B2SGhpPNCvqx8FdCG1cdVC2LW6+4O+Jp9sX7o5TE6VCPIvFBhpiOLSU5P0l+CChEY3BbxXQ==" saltValue="fA1Q56b3K7VPTk/YDZ8awg==" spinCount="100000" sheet="1" formatCells="0" sort="0" autoFilter="0" pivotTables="0"/>
  <pageMargins left="0.7" right="0.7" top="0.75" bottom="0.75" header="0.3" footer="0.3"/>
  <pageSetup orientation="portrait" horizontalDpi="300"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706B070-C38A-44C4-B7F2-78A51DE80ACB}">
          <x14:formula1>
            <xm:f>'Feedback Summary'!$D:$D</xm:f>
          </x14:formula1>
          <xm:sqref>E21:E25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3C31-E57B-4172-AA57-283ABEFC7D21}">
  <sheetPr>
    <tabColor rgb="FF435334"/>
  </sheetPr>
  <dimension ref="A1:AB97"/>
  <sheetViews>
    <sheetView showGridLines="0" showRowColHeaders="0" tabSelected="1" zoomScale="110" zoomScaleNormal="100" workbookViewId="0">
      <selection activeCell="I30" sqref="I30"/>
    </sheetView>
  </sheetViews>
  <sheetFormatPr defaultColWidth="0" defaultRowHeight="15" zeroHeight="1" x14ac:dyDescent="0.25"/>
  <cols>
    <col min="1" max="2" width="9.140625" customWidth="1"/>
    <col min="3" max="3" width="20.140625" customWidth="1"/>
    <col min="4" max="4" width="23.7109375" style="11" bestFit="1" customWidth="1"/>
    <col min="5" max="5" width="8.140625" bestFit="1" customWidth="1"/>
    <col min="6" max="6" width="10" customWidth="1"/>
    <col min="7" max="7" width="9.42578125" customWidth="1"/>
    <col min="8" max="8" width="10.7109375" customWidth="1"/>
    <col min="9" max="9" width="10" customWidth="1"/>
    <col min="10" max="10" width="12.28515625" customWidth="1"/>
    <col min="11" max="11" width="3.7109375" customWidth="1"/>
    <col min="12" max="12" width="22.5703125" bestFit="1" customWidth="1"/>
    <col min="13" max="13" width="10" customWidth="1"/>
    <col min="14" max="14" width="9.42578125" customWidth="1"/>
    <col min="15" max="15" width="10.7109375" customWidth="1"/>
    <col min="16" max="16" width="10" customWidth="1"/>
    <col min="17" max="17" width="12.28515625" customWidth="1"/>
    <col min="18" max="18" width="8" bestFit="1" customWidth="1"/>
    <col min="19" max="21" width="9.140625" customWidth="1"/>
    <col min="22" max="28" width="0" hidden="1" customWidth="1"/>
    <col min="29" max="16384" width="9.140625" hidden="1"/>
  </cols>
  <sheetData>
    <row r="1" spans="1:28" s="2" customFormat="1" ht="23.25" customHeight="1" x14ac:dyDescent="0.25">
      <c r="D1" s="10"/>
    </row>
    <row r="2" spans="1:28" x14ac:dyDescent="0.25"/>
    <row r="3" spans="1:28" x14ac:dyDescent="0.25"/>
    <row r="4" spans="1:28" x14ac:dyDescent="0.25"/>
    <row r="5" spans="1:28" x14ac:dyDescent="0.25"/>
    <row r="6" spans="1:28" x14ac:dyDescent="0.25"/>
    <row r="7" spans="1:28" x14ac:dyDescent="0.25"/>
    <row r="8" spans="1:28" x14ac:dyDescent="0.25">
      <c r="B8" s="8" t="s">
        <v>12</v>
      </c>
      <c r="C8" s="65">
        <f ca="1">TODAY()-1</f>
        <v>45447</v>
      </c>
    </row>
    <row r="9" spans="1:28" ht="4.5" customHeight="1" x14ac:dyDescent="0.25">
      <c r="B9" s="9"/>
      <c r="C9" s="7"/>
    </row>
    <row r="10" spans="1:28" x14ac:dyDescent="0.25">
      <c r="B10" s="8" t="s">
        <v>0</v>
      </c>
      <c r="C10" s="3">
        <f ca="1">_xlfn.ISOWEEKNUM(C8)</f>
        <v>23</v>
      </c>
    </row>
    <row r="11" spans="1:28" ht="4.5" customHeight="1" x14ac:dyDescent="0.25">
      <c r="B11" s="9"/>
      <c r="C11" s="7"/>
    </row>
    <row r="12" spans="1:28" x14ac:dyDescent="0.25">
      <c r="B12" s="8" t="s">
        <v>1</v>
      </c>
      <c r="C12" s="4" t="str">
        <f ca="1">TEXT(C8,"MMMM - YYYY")</f>
        <v>June - 2024</v>
      </c>
      <c r="O12" t="s">
        <v>13</v>
      </c>
    </row>
    <row r="13" spans="1:28" ht="4.5" customHeight="1" x14ac:dyDescent="0.25"/>
    <row r="14" spans="1:28" x14ac:dyDescent="0.25"/>
    <row r="15" spans="1:28" x14ac:dyDescent="0.25"/>
    <row r="16" spans="1:28" s="2" customFormat="1" ht="4.5" customHeight="1" x14ac:dyDescent="0.25">
      <c r="A16"/>
      <c r="D16" s="10"/>
      <c r="U16"/>
      <c r="AA16"/>
      <c r="AB16"/>
    </row>
    <row r="17" spans="4:17" x14ac:dyDescent="0.25"/>
    <row r="18" spans="4:17" x14ac:dyDescent="0.25"/>
    <row r="19" spans="4:17" x14ac:dyDescent="0.25"/>
    <row r="20" spans="4:17" x14ac:dyDescent="0.25">
      <c r="D20" s="37" t="s">
        <v>11</v>
      </c>
      <c r="E20" s="38" t="s">
        <v>2</v>
      </c>
      <c r="F20" s="38" t="s">
        <v>14</v>
      </c>
      <c r="G20" s="5" t="s">
        <v>15</v>
      </c>
      <c r="H20" s="68" t="s">
        <v>16</v>
      </c>
      <c r="I20" s="39" t="s">
        <v>17</v>
      </c>
      <c r="J20" s="36" t="s">
        <v>18</v>
      </c>
      <c r="L20" s="2" t="s">
        <v>19</v>
      </c>
      <c r="M20" s="5" t="s">
        <v>14</v>
      </c>
      <c r="N20" s="5" t="s">
        <v>15</v>
      </c>
      <c r="O20" s="2" t="s">
        <v>16</v>
      </c>
      <c r="P20" s="5" t="s">
        <v>17</v>
      </c>
      <c r="Q20" s="5" t="s">
        <v>18</v>
      </c>
    </row>
    <row r="21" spans="4:17" x14ac:dyDescent="0.25">
      <c r="D21" s="75" t="s">
        <v>82</v>
      </c>
      <c r="E21" s="126">
        <v>111567</v>
      </c>
      <c r="F21" s="73">
        <v>0.25</v>
      </c>
      <c r="G21" s="73">
        <v>0.70000000000000007</v>
      </c>
      <c r="H21" s="73">
        <v>0.70000000000000007</v>
      </c>
      <c r="I21" s="73">
        <v>0.5</v>
      </c>
      <c r="J21" s="127">
        <v>8</v>
      </c>
      <c r="L21" s="78" t="s">
        <v>655</v>
      </c>
      <c r="M21" s="76">
        <v>1</v>
      </c>
      <c r="N21" s="76">
        <v>1</v>
      </c>
      <c r="O21" s="76">
        <v>1</v>
      </c>
      <c r="P21" s="76">
        <v>1</v>
      </c>
      <c r="Q21" s="77">
        <v>6</v>
      </c>
    </row>
    <row r="22" spans="4:17" x14ac:dyDescent="0.25">
      <c r="D22" s="75" t="s">
        <v>73</v>
      </c>
      <c r="E22" s="126">
        <v>108526</v>
      </c>
      <c r="F22" s="73">
        <v>0.90476190476190477</v>
      </c>
      <c r="G22" s="73">
        <v>0.98095238095238102</v>
      </c>
      <c r="H22" s="73">
        <v>0.94000000000000006</v>
      </c>
      <c r="I22" s="73">
        <v>0.9375</v>
      </c>
      <c r="J22" s="127">
        <v>21</v>
      </c>
      <c r="L22" s="78" t="s">
        <v>20</v>
      </c>
      <c r="M22" s="76">
        <v>0.63095238095238093</v>
      </c>
      <c r="N22" s="76">
        <v>0.90476190476190421</v>
      </c>
      <c r="O22" s="76">
        <v>0.96216216216216199</v>
      </c>
      <c r="P22" s="76">
        <v>0.85074626865671643</v>
      </c>
      <c r="Q22" s="125">
        <v>84</v>
      </c>
    </row>
    <row r="23" spans="4:17" x14ac:dyDescent="0.25">
      <c r="D23" s="75" t="s">
        <v>86</v>
      </c>
      <c r="E23" s="126">
        <v>108235</v>
      </c>
      <c r="F23" s="73">
        <v>0.875</v>
      </c>
      <c r="G23" s="73">
        <v>0.95833333333333337</v>
      </c>
      <c r="H23" s="73">
        <v>0.96</v>
      </c>
      <c r="I23" s="73">
        <v>1</v>
      </c>
      <c r="J23" s="127">
        <v>24</v>
      </c>
      <c r="L23" s="78" t="s">
        <v>22</v>
      </c>
      <c r="M23" s="76">
        <v>0.84567901234567899</v>
      </c>
      <c r="N23" s="76">
        <v>0.95679012345679026</v>
      </c>
      <c r="O23" s="76">
        <v>0.95894039735099368</v>
      </c>
      <c r="P23" s="76">
        <v>0.91729323308270672</v>
      </c>
      <c r="Q23" s="125">
        <v>162</v>
      </c>
    </row>
    <row r="24" spans="4:17" x14ac:dyDescent="0.25">
      <c r="D24" s="75" t="s">
        <v>87</v>
      </c>
      <c r="E24" s="126">
        <v>107941</v>
      </c>
      <c r="F24" s="73">
        <v>0.77777777777777779</v>
      </c>
      <c r="G24" s="73">
        <v>0.93333333333333335</v>
      </c>
      <c r="H24" s="73">
        <v>0.92500000000000004</v>
      </c>
      <c r="I24" s="73">
        <v>0.875</v>
      </c>
      <c r="J24" s="127">
        <v>9</v>
      </c>
      <c r="L24" s="78" t="s">
        <v>23</v>
      </c>
      <c r="M24" s="76">
        <v>0.79508196721311475</v>
      </c>
      <c r="N24" s="76">
        <v>0.9491803278688522</v>
      </c>
      <c r="O24" s="76">
        <v>0.93445378151260472</v>
      </c>
      <c r="P24" s="76">
        <v>0.83018867924528306</v>
      </c>
      <c r="Q24" s="77">
        <v>122</v>
      </c>
    </row>
    <row r="25" spans="4:17" x14ac:dyDescent="0.25">
      <c r="D25" s="75" t="s">
        <v>94</v>
      </c>
      <c r="E25" s="126">
        <v>112154</v>
      </c>
      <c r="F25" s="73">
        <v>0.75</v>
      </c>
      <c r="G25" s="73">
        <v>0.9</v>
      </c>
      <c r="H25" s="73">
        <v>0.9</v>
      </c>
      <c r="I25" s="73">
        <v>0.875</v>
      </c>
      <c r="J25" s="127">
        <v>8</v>
      </c>
      <c r="L25" s="6" t="s">
        <v>21</v>
      </c>
      <c r="M25" s="13">
        <v>0.78342245989304815</v>
      </c>
      <c r="N25" s="13">
        <v>0.94331550802139075</v>
      </c>
      <c r="O25" s="13">
        <v>0.9518624641833815</v>
      </c>
      <c r="P25" s="13">
        <v>0.87419354838709673</v>
      </c>
      <c r="Q25" s="14">
        <v>374</v>
      </c>
    </row>
    <row r="26" spans="4:17" x14ac:dyDescent="0.25">
      <c r="D26" s="75" t="s">
        <v>91</v>
      </c>
      <c r="E26" s="126">
        <v>108518</v>
      </c>
      <c r="F26" s="73">
        <v>0.7857142857142857</v>
      </c>
      <c r="G26" s="73">
        <v>0.94285714285714295</v>
      </c>
      <c r="H26" s="73">
        <v>0.96153846153846156</v>
      </c>
      <c r="I26" s="73">
        <v>0.90476190476190477</v>
      </c>
      <c r="J26" s="127">
        <v>28</v>
      </c>
    </row>
    <row r="27" spans="4:17" x14ac:dyDescent="0.25">
      <c r="D27" s="75" t="s">
        <v>76</v>
      </c>
      <c r="E27" s="126">
        <v>108734</v>
      </c>
      <c r="F27" s="73">
        <v>0.84</v>
      </c>
      <c r="G27" s="73">
        <v>0.96800000000000008</v>
      </c>
      <c r="H27" s="73">
        <v>1</v>
      </c>
      <c r="I27" s="108">
        <v>1</v>
      </c>
      <c r="J27" s="74">
        <v>25</v>
      </c>
    </row>
    <row r="28" spans="4:17" x14ac:dyDescent="0.25">
      <c r="D28" s="75" t="s">
        <v>98</v>
      </c>
      <c r="E28" s="126">
        <v>112006</v>
      </c>
      <c r="F28" s="73">
        <v>0.7142857142857143</v>
      </c>
      <c r="G28" s="73">
        <v>0.93571428571428583</v>
      </c>
      <c r="H28" s="73">
        <v>0.90370370370370379</v>
      </c>
      <c r="I28" s="73">
        <v>0.73076923076923073</v>
      </c>
      <c r="J28" s="74">
        <v>28</v>
      </c>
    </row>
    <row r="29" spans="4:17" x14ac:dyDescent="0.25">
      <c r="D29" s="75" t="s">
        <v>80</v>
      </c>
      <c r="E29" s="126">
        <v>112004</v>
      </c>
      <c r="F29" s="73">
        <v>0.76190476190476186</v>
      </c>
      <c r="G29" s="73">
        <v>0.93333333333333335</v>
      </c>
      <c r="H29" s="73">
        <v>0.92380952380952386</v>
      </c>
      <c r="I29" s="73">
        <v>0.82352941176470584</v>
      </c>
      <c r="J29" s="127">
        <v>21</v>
      </c>
    </row>
    <row r="30" spans="4:17" x14ac:dyDescent="0.25">
      <c r="D30" s="75" t="s">
        <v>96</v>
      </c>
      <c r="E30" s="126">
        <v>112164</v>
      </c>
      <c r="F30" s="73">
        <v>1</v>
      </c>
      <c r="G30" s="73">
        <v>1</v>
      </c>
      <c r="H30" s="73">
        <v>0.95555555555555549</v>
      </c>
      <c r="I30" s="73">
        <v>1</v>
      </c>
      <c r="J30" s="127">
        <v>9</v>
      </c>
    </row>
    <row r="31" spans="4:17" x14ac:dyDescent="0.25">
      <c r="D31" s="75" t="s">
        <v>781</v>
      </c>
      <c r="E31" s="126">
        <v>108519</v>
      </c>
      <c r="F31" s="73">
        <v>0.88235294117647056</v>
      </c>
      <c r="G31" s="73">
        <v>0.95294117647058818</v>
      </c>
      <c r="H31" s="73">
        <v>0.95</v>
      </c>
      <c r="I31" s="73">
        <v>0.9285714285714286</v>
      </c>
      <c r="J31" s="127">
        <v>17</v>
      </c>
    </row>
    <row r="32" spans="4:17" x14ac:dyDescent="0.25">
      <c r="D32" s="75" t="s">
        <v>777</v>
      </c>
      <c r="E32" s="126">
        <v>112087</v>
      </c>
      <c r="F32" s="73">
        <v>0.5</v>
      </c>
      <c r="G32" s="73">
        <v>0.89</v>
      </c>
      <c r="H32" s="73">
        <v>0.98888888888888893</v>
      </c>
      <c r="I32" s="73">
        <v>0.77777777777777779</v>
      </c>
      <c r="J32" s="127">
        <v>20</v>
      </c>
      <c r="L32" s="2" t="s">
        <v>25</v>
      </c>
      <c r="M32" s="5" t="s">
        <v>14</v>
      </c>
      <c r="N32" s="5" t="s">
        <v>15</v>
      </c>
      <c r="O32" s="5" t="s">
        <v>17</v>
      </c>
      <c r="P32" s="2" t="s">
        <v>16</v>
      </c>
      <c r="Q32" s="5" t="s">
        <v>18</v>
      </c>
    </row>
    <row r="33" spans="4:17" x14ac:dyDescent="0.25">
      <c r="D33" s="75" t="s">
        <v>88</v>
      </c>
      <c r="E33" s="126">
        <v>108520</v>
      </c>
      <c r="F33" s="73">
        <v>1</v>
      </c>
      <c r="G33" s="73">
        <v>1</v>
      </c>
      <c r="H33" s="73">
        <v>1</v>
      </c>
      <c r="I33" s="73">
        <v>0.94444444444444442</v>
      </c>
      <c r="J33" s="127">
        <v>22</v>
      </c>
      <c r="L33" s="80" t="s">
        <v>26</v>
      </c>
      <c r="M33" s="76">
        <v>1</v>
      </c>
      <c r="N33" s="76">
        <v>1</v>
      </c>
      <c r="O33" s="76">
        <v>1</v>
      </c>
      <c r="P33" s="76">
        <v>1</v>
      </c>
      <c r="Q33" s="125">
        <v>5</v>
      </c>
    </row>
    <row r="34" spans="4:17" x14ac:dyDescent="0.25">
      <c r="D34" s="75" t="s">
        <v>106</v>
      </c>
      <c r="E34" s="126">
        <v>108028</v>
      </c>
      <c r="F34" s="73">
        <v>1</v>
      </c>
      <c r="G34" s="73">
        <v>1</v>
      </c>
      <c r="H34" s="73">
        <v>1</v>
      </c>
      <c r="I34" s="73">
        <v>1</v>
      </c>
      <c r="J34" s="127">
        <v>9</v>
      </c>
      <c r="L34" s="80" t="s">
        <v>27</v>
      </c>
      <c r="M34" s="76">
        <v>0.75</v>
      </c>
      <c r="N34" s="76">
        <v>0.95</v>
      </c>
      <c r="O34" s="76">
        <v>0.75</v>
      </c>
      <c r="P34" s="76">
        <v>1</v>
      </c>
      <c r="Q34" s="125">
        <v>4</v>
      </c>
    </row>
    <row r="35" spans="4:17" x14ac:dyDescent="0.25">
      <c r="D35" s="75" t="s">
        <v>77</v>
      </c>
      <c r="E35" s="126">
        <v>108754</v>
      </c>
      <c r="F35" s="73">
        <v>0.8</v>
      </c>
      <c r="G35" s="73">
        <v>0.96</v>
      </c>
      <c r="H35" s="73">
        <v>1</v>
      </c>
      <c r="I35" s="73">
        <v>0.8</v>
      </c>
      <c r="J35" s="127">
        <v>5</v>
      </c>
      <c r="L35" s="80" t="s">
        <v>28</v>
      </c>
      <c r="M35" s="76">
        <v>0.44444444444444442</v>
      </c>
      <c r="N35" s="76">
        <v>0.84444444444444444</v>
      </c>
      <c r="O35" s="76">
        <v>0.8</v>
      </c>
      <c r="P35" s="76">
        <v>1</v>
      </c>
      <c r="Q35" s="125">
        <v>9</v>
      </c>
    </row>
    <row r="36" spans="4:17" x14ac:dyDescent="0.25">
      <c r="D36" s="75" t="s">
        <v>780</v>
      </c>
      <c r="E36" s="126">
        <v>112377</v>
      </c>
      <c r="F36" s="73">
        <v>0.88235294117647056</v>
      </c>
      <c r="G36" s="73">
        <v>0.9764705882352942</v>
      </c>
      <c r="H36" s="73">
        <v>0.94666666666666688</v>
      </c>
      <c r="I36" s="73">
        <v>0.84615384615384615</v>
      </c>
      <c r="J36" s="74">
        <v>17</v>
      </c>
      <c r="L36" s="80" t="s">
        <v>29</v>
      </c>
      <c r="M36" s="76">
        <v>0.95238095238095233</v>
      </c>
      <c r="N36" s="76">
        <v>0.98412698412698407</v>
      </c>
      <c r="O36" s="76">
        <v>0.96</v>
      </c>
      <c r="P36" s="76">
        <v>0.98666666666666669</v>
      </c>
      <c r="Q36" s="125">
        <v>63</v>
      </c>
    </row>
    <row r="37" spans="4:17" x14ac:dyDescent="0.25">
      <c r="D37" s="75" t="s">
        <v>10</v>
      </c>
      <c r="E37" s="109">
        <v>112909</v>
      </c>
      <c r="F37" s="73">
        <v>1</v>
      </c>
      <c r="G37" s="73">
        <v>1</v>
      </c>
      <c r="H37" s="73">
        <v>1</v>
      </c>
      <c r="I37" s="73">
        <v>1</v>
      </c>
      <c r="J37" s="74">
        <v>1</v>
      </c>
      <c r="L37" s="80" t="s">
        <v>30</v>
      </c>
      <c r="M37" s="76">
        <v>0.6428571428571429</v>
      </c>
      <c r="N37" s="76">
        <v>0.90857142857142836</v>
      </c>
      <c r="O37" s="76">
        <v>0.85964912280701755</v>
      </c>
      <c r="P37" s="76">
        <v>0.95555555555555538</v>
      </c>
      <c r="Q37" s="125">
        <v>70</v>
      </c>
    </row>
    <row r="38" spans="4:17" x14ac:dyDescent="0.25">
      <c r="D38" s="75" t="s">
        <v>114</v>
      </c>
      <c r="E38" s="109">
        <v>113407</v>
      </c>
      <c r="F38" s="73">
        <v>0.95238095238095233</v>
      </c>
      <c r="G38" s="73">
        <v>0.99047619047619051</v>
      </c>
      <c r="H38" s="73">
        <v>0.98000000000000009</v>
      </c>
      <c r="I38" s="73">
        <v>0.84210526315789469</v>
      </c>
      <c r="J38" s="74">
        <v>21</v>
      </c>
      <c r="L38" s="80" t="s">
        <v>31</v>
      </c>
      <c r="M38" s="76">
        <v>0.8125</v>
      </c>
      <c r="N38" s="76">
        <v>0.9375</v>
      </c>
      <c r="O38" s="76">
        <v>0.95833333333333337</v>
      </c>
      <c r="P38" s="76">
        <v>0.93333333333333335</v>
      </c>
      <c r="Q38" s="125">
        <v>32</v>
      </c>
    </row>
    <row r="39" spans="4:17" x14ac:dyDescent="0.25">
      <c r="D39" s="75" t="s">
        <v>115</v>
      </c>
      <c r="E39" s="109">
        <v>113502</v>
      </c>
      <c r="F39" s="73">
        <v>0.69230769230769229</v>
      </c>
      <c r="G39" s="73">
        <v>0.91538461538461546</v>
      </c>
      <c r="H39" s="73">
        <v>0.96</v>
      </c>
      <c r="I39" s="73">
        <v>0.90909090909090906</v>
      </c>
      <c r="J39" s="74">
        <v>26</v>
      </c>
      <c r="L39" s="80" t="s">
        <v>32</v>
      </c>
      <c r="M39" s="76">
        <v>1</v>
      </c>
      <c r="N39" s="76">
        <v>1</v>
      </c>
      <c r="O39" s="76">
        <v>1</v>
      </c>
      <c r="P39" s="76">
        <v>1</v>
      </c>
      <c r="Q39" s="77">
        <v>1</v>
      </c>
    </row>
    <row r="40" spans="4:17" x14ac:dyDescent="0.25">
      <c r="D40" s="75" t="s">
        <v>116</v>
      </c>
      <c r="E40" s="109">
        <v>113451</v>
      </c>
      <c r="F40" s="73">
        <v>1</v>
      </c>
      <c r="G40" s="73">
        <v>1</v>
      </c>
      <c r="H40" s="73">
        <v>1</v>
      </c>
      <c r="I40" s="73">
        <v>1</v>
      </c>
      <c r="J40" s="74">
        <v>6</v>
      </c>
      <c r="L40" s="80" t="s">
        <v>33</v>
      </c>
      <c r="M40" s="76">
        <v>0.79032258064516125</v>
      </c>
      <c r="N40" s="76">
        <v>0.94838709677419386</v>
      </c>
      <c r="O40" s="76">
        <v>0.84472049689440998</v>
      </c>
      <c r="P40" s="76">
        <v>0.94000000000000039</v>
      </c>
      <c r="Q40" s="125">
        <v>186</v>
      </c>
    </row>
    <row r="41" spans="4:17" x14ac:dyDescent="0.25">
      <c r="D41" s="75" t="s">
        <v>782</v>
      </c>
      <c r="E41" s="109">
        <v>113550</v>
      </c>
      <c r="F41" s="73">
        <v>0.7857142857142857</v>
      </c>
      <c r="G41" s="73">
        <v>0.9571428571428573</v>
      </c>
      <c r="H41" s="73">
        <v>0.9</v>
      </c>
      <c r="I41" s="73">
        <v>0.92307692307692313</v>
      </c>
      <c r="J41" s="74">
        <v>14</v>
      </c>
      <c r="L41" s="80" t="s">
        <v>34</v>
      </c>
      <c r="M41" s="76">
        <v>0.5</v>
      </c>
      <c r="N41" s="76">
        <v>0.85</v>
      </c>
      <c r="O41" s="76">
        <v>0.66666666666666663</v>
      </c>
      <c r="P41" s="76">
        <v>0.79999999999999993</v>
      </c>
      <c r="Q41" s="77">
        <v>4</v>
      </c>
    </row>
    <row r="42" spans="4:17" x14ac:dyDescent="0.25">
      <c r="D42" s="75" t="s">
        <v>786</v>
      </c>
      <c r="E42" s="109">
        <v>113551</v>
      </c>
      <c r="F42" s="73">
        <v>0.66666666666666663</v>
      </c>
      <c r="G42" s="73">
        <v>0.93333333333333335</v>
      </c>
      <c r="H42" s="73">
        <v>1</v>
      </c>
      <c r="I42" s="73">
        <v>0.8571428571428571</v>
      </c>
      <c r="J42" s="74">
        <v>9</v>
      </c>
      <c r="L42" s="6" t="s">
        <v>21</v>
      </c>
      <c r="M42" s="13">
        <v>0.78342245989304815</v>
      </c>
      <c r="N42" s="13">
        <v>0.94331550802139086</v>
      </c>
      <c r="O42" s="13">
        <v>0.87419354838709673</v>
      </c>
      <c r="P42" s="13">
        <v>0.95186246418338172</v>
      </c>
      <c r="Q42" s="14">
        <v>374</v>
      </c>
    </row>
    <row r="43" spans="4:17" x14ac:dyDescent="0.25">
      <c r="D43" s="75" t="s">
        <v>791</v>
      </c>
      <c r="E43" s="109">
        <v>113561</v>
      </c>
      <c r="F43" s="73">
        <v>0.69230769230769229</v>
      </c>
      <c r="G43" s="73">
        <v>0.92307692307692313</v>
      </c>
      <c r="H43" s="73">
        <v>0.92307692307692313</v>
      </c>
      <c r="I43" s="73">
        <v>0.63636363636363635</v>
      </c>
      <c r="J43" s="74">
        <v>13</v>
      </c>
    </row>
    <row r="44" spans="4:17" x14ac:dyDescent="0.25">
      <c r="D44" s="75" t="s">
        <v>779</v>
      </c>
      <c r="E44" s="109">
        <v>113563</v>
      </c>
      <c r="F44" s="73">
        <v>0.16666666666666666</v>
      </c>
      <c r="G44" s="73">
        <v>0.76666666666666672</v>
      </c>
      <c r="H44" s="73">
        <v>1</v>
      </c>
      <c r="I44" s="73">
        <v>0.75</v>
      </c>
      <c r="J44" s="74">
        <v>6</v>
      </c>
    </row>
    <row r="45" spans="4:17" x14ac:dyDescent="0.25">
      <c r="D45" s="75" t="s">
        <v>788</v>
      </c>
      <c r="E45" s="109">
        <v>113547</v>
      </c>
      <c r="F45" s="73">
        <v>0.75</v>
      </c>
      <c r="G45" s="73">
        <v>0.95</v>
      </c>
      <c r="H45" s="73">
        <v>0.95</v>
      </c>
      <c r="I45" s="73">
        <v>0.75</v>
      </c>
      <c r="J45" s="74">
        <v>4</v>
      </c>
    </row>
    <row r="46" spans="4:17" x14ac:dyDescent="0.25">
      <c r="D46" s="75" t="s">
        <v>802</v>
      </c>
      <c r="E46" s="109">
        <v>113617</v>
      </c>
      <c r="F46" s="73">
        <v>1</v>
      </c>
      <c r="G46" s="73">
        <v>1</v>
      </c>
      <c r="H46" s="73">
        <v>0.8</v>
      </c>
      <c r="I46" s="73">
        <v>1</v>
      </c>
      <c r="J46" s="74">
        <v>1</v>
      </c>
    </row>
    <row r="47" spans="4:17" x14ac:dyDescent="0.25">
      <c r="D47" s="75" t="s">
        <v>803</v>
      </c>
      <c r="E47" s="109">
        <v>113635</v>
      </c>
      <c r="F47" s="73">
        <v>-0.5</v>
      </c>
      <c r="G47" s="73">
        <v>0.7</v>
      </c>
      <c r="H47" s="73">
        <v>0.7</v>
      </c>
      <c r="I47" s="73">
        <v>1</v>
      </c>
      <c r="J47" s="74">
        <v>2</v>
      </c>
      <c r="L47" s="2" t="s">
        <v>35</v>
      </c>
      <c r="M47" s="5" t="s">
        <v>14</v>
      </c>
      <c r="N47" s="5" t="s">
        <v>15</v>
      </c>
      <c r="O47" s="2" t="s">
        <v>16</v>
      </c>
      <c r="P47" s="5" t="s">
        <v>17</v>
      </c>
      <c r="Q47" s="5" t="s">
        <v>18</v>
      </c>
    </row>
    <row r="48" spans="4:17" x14ac:dyDescent="0.25">
      <c r="D48" s="35" t="s">
        <v>21</v>
      </c>
      <c r="E48" s="35"/>
      <c r="F48" s="33">
        <v>0.78342245989304815</v>
      </c>
      <c r="G48" s="33">
        <v>0.94331550802139075</v>
      </c>
      <c r="H48" s="33">
        <v>0.95186246418338183</v>
      </c>
      <c r="I48" s="33">
        <v>0.87419354838709673</v>
      </c>
      <c r="J48" s="34">
        <v>374</v>
      </c>
      <c r="L48" s="81" t="s">
        <v>36</v>
      </c>
      <c r="M48" s="76">
        <v>0.82758620689655171</v>
      </c>
      <c r="N48" s="76">
        <v>0.95448275862069032</v>
      </c>
      <c r="O48" s="76">
        <v>0.94909090909090954</v>
      </c>
      <c r="P48" s="76">
        <v>0.88065843621399176</v>
      </c>
      <c r="Q48" s="125">
        <v>290</v>
      </c>
    </row>
    <row r="49" spans="4:17" x14ac:dyDescent="0.25">
      <c r="D49"/>
      <c r="L49" s="81" t="s">
        <v>37</v>
      </c>
      <c r="M49" s="76">
        <v>0.63095238095238093</v>
      </c>
      <c r="N49" s="76">
        <v>0.90476190476190421</v>
      </c>
      <c r="O49" s="76">
        <v>0.96216216216216199</v>
      </c>
      <c r="P49" s="76">
        <v>0.85074626865671643</v>
      </c>
      <c r="Q49" s="125">
        <v>84</v>
      </c>
    </row>
    <row r="50" spans="4:17" x14ac:dyDescent="0.25">
      <c r="D50"/>
      <c r="L50" s="6" t="s">
        <v>21</v>
      </c>
      <c r="M50" s="13">
        <v>0.78342245989304815</v>
      </c>
      <c r="N50" s="13">
        <v>0.9433155080213913</v>
      </c>
      <c r="O50" s="13">
        <v>0.95186246418338172</v>
      </c>
      <c r="P50" s="13">
        <v>0.87419354838709673</v>
      </c>
      <c r="Q50" s="14">
        <v>374</v>
      </c>
    </row>
    <row r="51" spans="4:17" x14ac:dyDescent="0.25">
      <c r="D51"/>
    </row>
    <row r="52" spans="4:17" x14ac:dyDescent="0.25">
      <c r="D52"/>
    </row>
    <row r="53" spans="4:17" x14ac:dyDescent="0.25">
      <c r="D53"/>
    </row>
    <row r="54" spans="4:17" x14ac:dyDescent="0.25">
      <c r="D54"/>
      <c r="L54" s="52" t="s">
        <v>38</v>
      </c>
      <c r="M54" s="5" t="s">
        <v>14</v>
      </c>
      <c r="N54" s="5" t="s">
        <v>15</v>
      </c>
      <c r="O54" s="2" t="s">
        <v>16</v>
      </c>
      <c r="P54" s="5" t="s">
        <v>17</v>
      </c>
      <c r="Q54" s="5" t="s">
        <v>18</v>
      </c>
    </row>
    <row r="55" spans="4:17" x14ac:dyDescent="0.25">
      <c r="D55"/>
      <c r="L55" s="79" t="s">
        <v>39</v>
      </c>
      <c r="M55" s="76">
        <v>0.65853658536585369</v>
      </c>
      <c r="N55" s="76">
        <v>0.9097560975609752</v>
      </c>
      <c r="O55" s="76">
        <v>0.96944444444444444</v>
      </c>
      <c r="P55" s="76">
        <v>0.84848484848484851</v>
      </c>
      <c r="Q55" s="77">
        <v>82</v>
      </c>
    </row>
    <row r="56" spans="4:17" x14ac:dyDescent="0.25">
      <c r="D56"/>
      <c r="L56" s="79" t="s">
        <v>40</v>
      </c>
      <c r="M56" s="76">
        <v>0.82014388489208634</v>
      </c>
      <c r="N56" s="76">
        <v>0.9496402877697846</v>
      </c>
      <c r="O56" s="76">
        <v>0.95348837209302328</v>
      </c>
      <c r="P56" s="76">
        <v>0.91228070175438591</v>
      </c>
      <c r="Q56" s="77">
        <v>139</v>
      </c>
    </row>
    <row r="57" spans="4:17" x14ac:dyDescent="0.25">
      <c r="D57"/>
      <c r="L57" s="79" t="s">
        <v>41</v>
      </c>
      <c r="M57" s="76">
        <v>0.82638888888888884</v>
      </c>
      <c r="N57" s="76">
        <v>0.95694444444444449</v>
      </c>
      <c r="O57" s="76">
        <v>0.94428571428571395</v>
      </c>
      <c r="P57" s="76">
        <v>0.84677419354838712</v>
      </c>
      <c r="Q57" s="77">
        <v>144</v>
      </c>
    </row>
    <row r="58" spans="4:17" x14ac:dyDescent="0.25">
      <c r="D58"/>
      <c r="L58" s="6" t="s">
        <v>21</v>
      </c>
      <c r="M58" s="13">
        <v>0.78630136986301369</v>
      </c>
      <c r="N58" s="13">
        <v>0.94356164383561658</v>
      </c>
      <c r="O58" s="13">
        <v>0.95307917888563087</v>
      </c>
      <c r="P58" s="13">
        <v>0.87171052631578949</v>
      </c>
      <c r="Q58" s="14">
        <v>365</v>
      </c>
    </row>
    <row r="59" spans="4:17" x14ac:dyDescent="0.25">
      <c r="D59"/>
    </row>
    <row r="60" spans="4:17" x14ac:dyDescent="0.25">
      <c r="D60"/>
    </row>
    <row r="61" spans="4:17" x14ac:dyDescent="0.25">
      <c r="D61"/>
    </row>
    <row r="62" spans="4:17" x14ac:dyDescent="0.25">
      <c r="D62"/>
    </row>
    <row r="63" spans="4:17" x14ac:dyDescent="0.25">
      <c r="D63"/>
    </row>
    <row r="64" spans="4:17" hidden="1" x14ac:dyDescent="0.25">
      <c r="D64"/>
    </row>
    <row r="65" customFormat="1" hidden="1" x14ac:dyDescent="0.25"/>
    <row r="66" customFormat="1" hidden="1" x14ac:dyDescent="0.25"/>
    <row r="67" customFormat="1" hidden="1" x14ac:dyDescent="0.25"/>
    <row r="68" customFormat="1" hidden="1" x14ac:dyDescent="0.25"/>
    <row r="69" customFormat="1" hidden="1" x14ac:dyDescent="0.25"/>
    <row r="70" customFormat="1" hidden="1" x14ac:dyDescent="0.25"/>
    <row r="71" customFormat="1" hidden="1" x14ac:dyDescent="0.25"/>
    <row r="72" customFormat="1" hidden="1" x14ac:dyDescent="0.25"/>
    <row r="73" customFormat="1" hidden="1" x14ac:dyDescent="0.25"/>
    <row r="74" customFormat="1" hidden="1" x14ac:dyDescent="0.25"/>
    <row r="75" customFormat="1" hidden="1" x14ac:dyDescent="0.25"/>
    <row r="76" customFormat="1" hidden="1" x14ac:dyDescent="0.25"/>
    <row r="77" customFormat="1" hidden="1" x14ac:dyDescent="0.25"/>
    <row r="78" customFormat="1" hidden="1" x14ac:dyDescent="0.25"/>
    <row r="79" customFormat="1" hidden="1" x14ac:dyDescent="0.25"/>
    <row r="80" customFormat="1" hidden="1" x14ac:dyDescent="0.25"/>
    <row r="81" customFormat="1" hidden="1" x14ac:dyDescent="0.25"/>
    <row r="82" customFormat="1" hidden="1" x14ac:dyDescent="0.25"/>
    <row r="83" customFormat="1" hidden="1" x14ac:dyDescent="0.25"/>
    <row r="84" customFormat="1" hidden="1" x14ac:dyDescent="0.25"/>
    <row r="85" customFormat="1" hidden="1" x14ac:dyDescent="0.25"/>
    <row r="86" customFormat="1" hidden="1" x14ac:dyDescent="0.25"/>
    <row r="87" customFormat="1" hidden="1" x14ac:dyDescent="0.25"/>
    <row r="88" customFormat="1" hidden="1" x14ac:dyDescent="0.25"/>
    <row r="89" customFormat="1" hidden="1" x14ac:dyDescent="0.25"/>
    <row r="90" customFormat="1" hidden="1" x14ac:dyDescent="0.25"/>
    <row r="91" customFormat="1" hidden="1" x14ac:dyDescent="0.25"/>
    <row r="92" customFormat="1" hidden="1" x14ac:dyDescent="0.25"/>
    <row r="93" customFormat="1" hidden="1" x14ac:dyDescent="0.25"/>
    <row r="94" customFormat="1" x14ac:dyDescent="0.25"/>
    <row r="95" customFormat="1" x14ac:dyDescent="0.25"/>
    <row r="96" customFormat="1" x14ac:dyDescent="0.25"/>
    <row r="97" s="2" customFormat="1" x14ac:dyDescent="0.25"/>
  </sheetData>
  <sheetProtection algorithmName="SHA-512" hashValue="/mAfJIH6cgaGssBWDIr20YWYsS82dBlSKNsdPoxlLdPRFUDIfozxrhRI7NA/7stn8GZUtTvNlrrVwNjQuybA3Q==" saltValue="aqiauR6dLp1Bkqwi+rzeFA==" spinCount="100000" sheet="1" autoFilter="0" pivotTables="0"/>
  <pageMargins left="0.7" right="0.7" top="0.75" bottom="0.75" header="0.3" footer="0.3"/>
  <pageSetup orientation="portrait" horizontalDpi="300" verticalDpi="0"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4559-5739-4A80-BE0A-9FE2703457EF}">
  <sheetPr>
    <tabColor theme="9" tint="0.39997558519241921"/>
  </sheetPr>
  <dimension ref="A1:AI101"/>
  <sheetViews>
    <sheetView showGridLines="0" showRowColHeaders="0" zoomScale="80" zoomScaleNormal="80" workbookViewId="0">
      <selection activeCell="H39" sqref="H39"/>
    </sheetView>
  </sheetViews>
  <sheetFormatPr defaultColWidth="0" defaultRowHeight="15" zeroHeight="1" x14ac:dyDescent="0.25"/>
  <cols>
    <col min="1" max="1" width="2.140625" style="40" customWidth="1"/>
    <col min="2" max="2" width="9.28515625" style="40" customWidth="1"/>
    <col min="3" max="3" width="21.42578125" style="40" customWidth="1"/>
    <col min="4" max="4" width="2.140625" style="41" customWidth="1"/>
    <col min="5" max="5" width="2.28515625" customWidth="1"/>
    <col min="6" max="6" width="13.140625" bestFit="1" customWidth="1"/>
    <col min="7" max="7" width="16" bestFit="1" customWidth="1"/>
    <col min="8" max="8" width="14.28515625" bestFit="1" customWidth="1"/>
    <col min="9" max="9" width="16.140625" bestFit="1" customWidth="1"/>
    <col min="10" max="10" width="11.28515625" bestFit="1" customWidth="1"/>
    <col min="11" max="11" width="10.42578125" bestFit="1" customWidth="1"/>
    <col min="12" max="12" width="8.7109375" bestFit="1" customWidth="1"/>
    <col min="13" max="13" width="10.5703125" bestFit="1" customWidth="1"/>
    <col min="14" max="14" width="5.7109375" bestFit="1" customWidth="1"/>
    <col min="15" max="15" width="6.5703125" bestFit="1" customWidth="1"/>
    <col min="16" max="16" width="13.42578125" bestFit="1" customWidth="1"/>
    <col min="17" max="22" width="9.140625" customWidth="1"/>
    <col min="23" max="23" width="16" bestFit="1" customWidth="1"/>
    <col min="24" max="24" width="9.28515625" customWidth="1"/>
    <col min="25" max="33" width="9.140625" customWidth="1"/>
    <col min="34" max="34" width="9" customWidth="1"/>
    <col min="35" max="35" width="2.85546875" customWidth="1"/>
    <col min="36" max="16384" width="9.140625" hidden="1"/>
  </cols>
  <sheetData>
    <row r="1" spans="1:16" ht="3.75" customHeight="1" x14ac:dyDescent="0.25"/>
    <row r="2" spans="1:16" x14ac:dyDescent="0.25">
      <c r="C2" s="66">
        <f>_xlfn.ISOWEEKNUM('Daily Overall Statistics'!$C$3)-1</f>
        <v>22</v>
      </c>
      <c r="P2" s="12" t="str">
        <f>$C$3</f>
        <v>Week 23</v>
      </c>
    </row>
    <row r="3" spans="1:16" x14ac:dyDescent="0.25">
      <c r="B3" s="62" t="s">
        <v>42</v>
      </c>
      <c r="C3" s="50" t="str">
        <f>_xlfn.CONCAT("Week"," ",_xlfn.ISOWEEKNUM('Daily Overall Statistics'!$C$3))</f>
        <v>Week 23</v>
      </c>
      <c r="P3" s="45">
        <f>$C$5</f>
        <v>45473</v>
      </c>
    </row>
    <row r="4" spans="1:16" ht="3.75" customHeight="1" x14ac:dyDescent="0.25">
      <c r="B4" s="61"/>
      <c r="P4" s="46"/>
    </row>
    <row r="5" spans="1:16" x14ac:dyDescent="0.25">
      <c r="B5" s="62" t="s">
        <v>43</v>
      </c>
      <c r="C5" s="51">
        <f>EOMONTH('Daily Overall Statistics'!$C$3,0)</f>
        <v>45473</v>
      </c>
    </row>
    <row r="6" spans="1:16" ht="66" customHeight="1" x14ac:dyDescent="0.25">
      <c r="B6" s="49"/>
    </row>
    <row r="7" spans="1:16" s="42" customFormat="1" ht="13.5" customHeight="1" x14ac:dyDescent="0.25">
      <c r="A7" s="40"/>
      <c r="B7" s="40"/>
      <c r="C7" s="40"/>
      <c r="D7" s="40"/>
    </row>
    <row r="8" spans="1:16" ht="2.25" customHeight="1" x14ac:dyDescent="0.25"/>
    <row r="9" spans="1:16" s="42" customFormat="1" ht="3" customHeight="1" x14ac:dyDescent="0.25">
      <c r="A9" s="40"/>
      <c r="B9" s="40"/>
      <c r="C9" s="40"/>
      <c r="D9" s="40"/>
    </row>
    <row r="10" spans="1:16" ht="7.5" customHeight="1" x14ac:dyDescent="0.25"/>
    <row r="11" spans="1:16" ht="22.5" customHeight="1" x14ac:dyDescent="0.25">
      <c r="F11" s="112">
        <f>P3</f>
        <v>45473</v>
      </c>
      <c r="G11" s="112"/>
      <c r="H11" s="112"/>
      <c r="I11" s="112"/>
    </row>
    <row r="12" spans="1:16" ht="15.75" x14ac:dyDescent="0.25">
      <c r="F12" s="113" t="s">
        <v>44</v>
      </c>
      <c r="G12" s="113"/>
      <c r="H12" s="113"/>
      <c r="I12" s="113"/>
    </row>
    <row r="13" spans="1:16" x14ac:dyDescent="0.25">
      <c r="F13" s="48" t="s">
        <v>45</v>
      </c>
      <c r="G13" s="47">
        <f>(100*(SUMIFS(SurveyRaw[Promoter],SurveyRaw[Month],P3)-SUMIFS(SurveyRaw[Detractor],SurveyRaw[Month],P3))/SUMIFS(SurveyRaw[Valid?],SurveyRaw[Month],P3))</f>
        <v>78.342245989304814</v>
      </c>
      <c r="H13" s="48" t="s">
        <v>46</v>
      </c>
      <c r="I13" s="47">
        <f>100*(AVERAGEIFS(SurveyRaw[Language Points],SurveyRaw[Month],$P$3)/5)</f>
        <v>95.186246418338101</v>
      </c>
    </row>
    <row r="14" spans="1:16" x14ac:dyDescent="0.25">
      <c r="F14" s="48" t="s">
        <v>47</v>
      </c>
      <c r="G14" s="47">
        <f>100*(AVERAGEIFS(SurveyRaw[CSAT],SurveyRaw[Month],$P$3)/10)</f>
        <v>47.165775401069524</v>
      </c>
      <c r="H14" s="48" t="s">
        <v>48</v>
      </c>
      <c r="I14" s="47">
        <f>(SUMIFS(SurveyRaw[FCR Yes?],SurveyRaw[Month],$P$3)/SUMIFS(SurveyRaw[Valid FCR],SurveyRaw[Month],$P$3)*100)</f>
        <v>87.41935483870968</v>
      </c>
    </row>
    <row r="15" spans="1:16" ht="7.5" customHeight="1" x14ac:dyDescent="0.25"/>
    <row r="16" spans="1:16" ht="7.5" customHeight="1" x14ac:dyDescent="0.25"/>
    <row r="17" spans="6:9" ht="21" x14ac:dyDescent="0.25">
      <c r="F17" s="114" t="str">
        <f>P2</f>
        <v>Week 23</v>
      </c>
      <c r="G17" s="114"/>
      <c r="H17" s="114"/>
      <c r="I17" s="114"/>
    </row>
    <row r="18" spans="6:9" ht="15.75" x14ac:dyDescent="0.25">
      <c r="F18" s="113" t="s">
        <v>44</v>
      </c>
      <c r="G18" s="113"/>
      <c r="H18" s="113"/>
      <c r="I18" s="113"/>
    </row>
    <row r="19" spans="6:9" x14ac:dyDescent="0.25">
      <c r="F19" s="44" t="s">
        <v>45</v>
      </c>
      <c r="G19" s="47">
        <f>(100*(SUMIFS(SurveyRaw[Promoter],SurveyRaw[Week],$P$2)-SUMIFS(SurveyRaw[Detractor],SurveyRaw[Week],$P$2))/SUMIFS(SurveyRaw[Valid?],SurveyRaw[Week],$P$2))</f>
        <v>78.073089700996675</v>
      </c>
      <c r="H19" s="44" t="s">
        <v>46</v>
      </c>
      <c r="I19" s="47">
        <f>100*(AVERAGEIFS(SurveyRaw[Language Points],SurveyRaw[Week],$P$2)/5)</f>
        <v>95.627240143369164</v>
      </c>
    </row>
    <row r="20" spans="6:9" x14ac:dyDescent="0.25">
      <c r="F20" s="44" t="s">
        <v>47</v>
      </c>
      <c r="G20" s="47">
        <f>100*(AVERAGEIFS(SurveyRaw[CSAT],SurveyRaw[Week],$P$2)/10)</f>
        <v>47.142857142857139</v>
      </c>
      <c r="H20" s="44" t="s">
        <v>48</v>
      </c>
      <c r="I20" s="47">
        <f>(SUMIFS(SurveyRaw[FCR Yes?],SurveyRaw[Week],$P$2)/SUMIFS(SurveyRaw[Valid FCR],SurveyRaw[Week],$P$2)*100)</f>
        <v>88.888888888888886</v>
      </c>
    </row>
    <row r="21" spans="6:9" ht="7.5" customHeight="1" x14ac:dyDescent="0.25"/>
    <row r="22" spans="6:9" ht="7.5" customHeight="1" x14ac:dyDescent="0.25"/>
    <row r="23" spans="6:9" x14ac:dyDescent="0.25"/>
    <row r="24" spans="6:9" x14ac:dyDescent="0.25"/>
    <row r="25" spans="6:9" x14ac:dyDescent="0.25"/>
    <row r="26" spans="6:9" x14ac:dyDescent="0.25"/>
    <row r="27" spans="6:9" x14ac:dyDescent="0.25"/>
    <row r="28" spans="6:9" x14ac:dyDescent="0.25"/>
    <row r="29" spans="6:9" x14ac:dyDescent="0.25"/>
    <row r="30" spans="6:9" x14ac:dyDescent="0.25">
      <c r="I30" s="43"/>
    </row>
    <row r="31" spans="6:9" x14ac:dyDescent="0.25"/>
    <row r="32" spans="6:9" x14ac:dyDescent="0.25"/>
    <row r="33" spans="1:4" x14ac:dyDescent="0.25"/>
    <row r="34" spans="1:4" x14ac:dyDescent="0.25"/>
    <row r="35" spans="1:4" x14ac:dyDescent="0.25"/>
    <row r="36" spans="1:4" x14ac:dyDescent="0.25"/>
    <row r="37" spans="1:4" x14ac:dyDescent="0.25"/>
    <row r="38" spans="1:4" x14ac:dyDescent="0.25"/>
    <row r="39" spans="1:4" x14ac:dyDescent="0.25"/>
    <row r="40" spans="1:4" x14ac:dyDescent="0.25"/>
    <row r="41" spans="1:4" x14ac:dyDescent="0.25"/>
    <row r="42" spans="1:4" x14ac:dyDescent="0.25"/>
    <row r="43" spans="1:4" x14ac:dyDescent="0.25"/>
    <row r="44" spans="1:4" x14ac:dyDescent="0.25"/>
    <row r="45" spans="1:4" x14ac:dyDescent="0.25"/>
    <row r="46" spans="1:4" x14ac:dyDescent="0.25"/>
    <row r="47" spans="1:4" x14ac:dyDescent="0.25"/>
    <row r="48" spans="1:4" s="42" customFormat="1" ht="13.5" customHeight="1" x14ac:dyDescent="0.25">
      <c r="A48" s="40"/>
      <c r="B48" s="40"/>
      <c r="C48" s="40"/>
      <c r="D48" s="40"/>
    </row>
    <row r="49" spans="1:26" ht="2.25" customHeight="1" x14ac:dyDescent="0.25"/>
    <row r="50" spans="1:26" s="60" customFormat="1" ht="3" customHeight="1" x14ac:dyDescent="0.25">
      <c r="A50" s="40"/>
      <c r="B50" s="40"/>
      <c r="C50" s="40"/>
      <c r="D50" s="40"/>
    </row>
    <row r="51" spans="1:26" x14ac:dyDescent="0.25"/>
    <row r="52" spans="1:26" hidden="1" x14ac:dyDescent="0.25">
      <c r="J52" s="52" t="s">
        <v>49</v>
      </c>
      <c r="K52" s="53" t="s">
        <v>50</v>
      </c>
      <c r="L52" s="53" t="s">
        <v>51</v>
      </c>
      <c r="M52" s="53" t="s">
        <v>52</v>
      </c>
      <c r="N52" s="54" t="s">
        <v>53</v>
      </c>
      <c r="O52" t="s">
        <v>54</v>
      </c>
      <c r="W52" s="52" t="s">
        <v>49</v>
      </c>
      <c r="X52" s="52" t="s">
        <v>55</v>
      </c>
      <c r="Y52" s="52" t="s">
        <v>56</v>
      </c>
      <c r="Z52" s="52" t="s">
        <v>57</v>
      </c>
    </row>
    <row r="53" spans="1:26" hidden="1" x14ac:dyDescent="0.25">
      <c r="J53" t="s">
        <v>813</v>
      </c>
      <c r="K53" s="56">
        <v>5</v>
      </c>
      <c r="L53" s="56">
        <v>5</v>
      </c>
      <c r="M53" s="56">
        <v>63</v>
      </c>
      <c r="N53" s="110">
        <v>0.79452054794520544</v>
      </c>
      <c r="O53" s="110">
        <v>0.94520547945205458</v>
      </c>
      <c r="W53" t="s">
        <v>813</v>
      </c>
      <c r="X53" s="56">
        <v>55</v>
      </c>
      <c r="Y53" s="56">
        <v>12</v>
      </c>
      <c r="Z53" s="58">
        <v>0.82089552238805974</v>
      </c>
    </row>
    <row r="54" spans="1:26" hidden="1" x14ac:dyDescent="0.25">
      <c r="J54" t="s">
        <v>814</v>
      </c>
      <c r="K54" s="56">
        <v>24</v>
      </c>
      <c r="L54" s="56">
        <v>18</v>
      </c>
      <c r="M54" s="56">
        <v>259</v>
      </c>
      <c r="N54" s="110">
        <v>0.78073089700996678</v>
      </c>
      <c r="O54" s="110">
        <v>0.94285714285714384</v>
      </c>
      <c r="W54" t="s">
        <v>814</v>
      </c>
      <c r="X54" s="56">
        <v>216</v>
      </c>
      <c r="Y54" s="56">
        <v>27</v>
      </c>
      <c r="Z54" s="58">
        <v>0.88888888888888884</v>
      </c>
    </row>
    <row r="55" spans="1:26" hidden="1" x14ac:dyDescent="0.25">
      <c r="J55" s="6" t="s">
        <v>21</v>
      </c>
      <c r="K55" s="55">
        <v>29</v>
      </c>
      <c r="L55" s="55">
        <v>23</v>
      </c>
      <c r="M55" s="55">
        <v>322</v>
      </c>
      <c r="N55" s="111">
        <v>0.78342245989304815</v>
      </c>
      <c r="O55" s="111">
        <v>0.94331550802139119</v>
      </c>
      <c r="W55" s="6" t="s">
        <v>21</v>
      </c>
      <c r="X55" s="57">
        <v>271</v>
      </c>
      <c r="Y55" s="57">
        <v>39</v>
      </c>
      <c r="Z55" s="59">
        <v>0.87419354838709673</v>
      </c>
    </row>
    <row r="101" x14ac:dyDescent="0.25"/>
  </sheetData>
  <sheetProtection algorithmName="SHA-512" hashValue="JFreTH26r+/CUwCWYCDTODJ/58yeLNPkKLso9j5fKwmWU6mT2YOsTDSlcivbDL1lPFdxmPWOqoduo2a0+DH7/g==" saltValue="CxvpkA/fuHV9KvpE/1n4tQ==" spinCount="100000" sheet="1" autoFilter="0" pivotTables="0"/>
  <mergeCells count="4">
    <mergeCell ref="F11:I11"/>
    <mergeCell ref="F12:I12"/>
    <mergeCell ref="F17:I17"/>
    <mergeCell ref="F18:I18"/>
  </mergeCells>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iconSet" priority="3" id="{291C1374-C938-403C-B339-B421DDD8D5C3}">
            <x14:iconSet iconSet="3Triangles">
              <x14:cfvo type="percent">
                <xm:f>0</xm:f>
              </x14:cfvo>
              <x14:cfvo type="num">
                <xm:f>$G$25</xm:f>
              </x14:cfvo>
              <x14:cfvo type="num" gte="0">
                <xm:f>$G$25</xm:f>
              </x14:cfvo>
            </x14:iconSet>
          </x14:cfRule>
          <xm:sqref>G19</xm:sqref>
        </x14:conditionalFormatting>
        <x14:conditionalFormatting xmlns:xm="http://schemas.microsoft.com/office/excel/2006/main">
          <x14:cfRule type="iconSet" priority="1" id="{921F6AE6-9A55-49DF-9063-8C1BCCF869D1}">
            <x14:iconSet iconSet="3Triangles">
              <x14:cfvo type="percent">
                <xm:f>0</xm:f>
              </x14:cfvo>
              <x14:cfvo type="num">
                <xm:f>$G$26</xm:f>
              </x14:cfvo>
              <x14:cfvo type="num" gte="0">
                <xm:f>$G$25</xm:f>
              </x14:cfvo>
            </x14:iconSet>
          </x14:cfRule>
          <x14:cfRule type="iconSet" priority="2" id="{4D1E572F-A752-4B03-941A-01375F4DC068}">
            <x14:iconSet iconSet="3Triangles">
              <x14:cfvo type="percent">
                <xm:f>0</xm:f>
              </x14:cfvo>
              <x14:cfvo type="num">
                <xm:f>$G$25</xm:f>
              </x14:cfvo>
              <x14:cfvo type="num" gte="0">
                <xm:f>$G$25</xm:f>
              </x14:cfvo>
            </x14:iconSet>
          </x14:cfRule>
          <xm:sqref>G20</xm:sqref>
        </x14:conditionalFormatting>
        <x14:conditionalFormatting xmlns:xm="http://schemas.microsoft.com/office/excel/2006/main">
          <x14:cfRule type="iconSet" priority="4" id="{944A85C5-E1F7-4331-BA6D-51AE3E28297E}">
            <x14:iconSet iconSet="3Triangles">
              <x14:cfvo type="percent">
                <xm:f>0</xm:f>
              </x14:cfvo>
              <x14:cfvo type="num">
                <xm:f>$G$25</xm:f>
              </x14:cfvo>
              <x14:cfvo type="num" gte="0">
                <xm:f>$G$25</xm:f>
              </x14:cfvo>
            </x14:iconSet>
          </x14:cfRule>
          <xm:sqref>I19</xm:sqref>
        </x14:conditionalFormatting>
        <x14:conditionalFormatting xmlns:xm="http://schemas.microsoft.com/office/excel/2006/main">
          <x14:cfRule type="iconSet" priority="5" id="{9A9E99B1-2386-4A6A-A687-EAAFBACFA91A}">
            <x14:iconSet iconSet="3Triangles">
              <x14:cfvo type="percent">
                <xm:f>0</xm:f>
              </x14:cfvo>
              <x14:cfvo type="num">
                <xm:f>$G$25</xm:f>
              </x14:cfvo>
              <x14:cfvo type="num" gte="0">
                <xm:f>$G$25</xm:f>
              </x14:cfvo>
            </x14:iconSet>
          </x14:cfRule>
          <xm:sqref>I20</xm:sqref>
        </x14:conditionalFormatting>
      </x14:conditionalFormattings>
    </ex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E738A-E7A2-4741-B321-CA71BF2D568C}">
  <sheetPr>
    <tabColor theme="9" tint="0.39997558519241921"/>
  </sheetPr>
  <dimension ref="A1:AI61"/>
  <sheetViews>
    <sheetView showGridLines="0" showRowColHeaders="0" zoomScale="80" zoomScaleNormal="80" workbookViewId="0">
      <selection activeCell="H38" sqref="H38"/>
    </sheetView>
  </sheetViews>
  <sheetFormatPr defaultColWidth="0" defaultRowHeight="15" zeroHeight="1" x14ac:dyDescent="0.25"/>
  <cols>
    <col min="1" max="1" width="2.140625" style="40" customWidth="1"/>
    <col min="2" max="2" width="9.28515625" style="40" customWidth="1"/>
    <col min="3" max="3" width="21.42578125" style="40" customWidth="1"/>
    <col min="4" max="4" width="2.140625" style="41" customWidth="1"/>
    <col min="5" max="5" width="2.28515625" customWidth="1"/>
    <col min="6" max="6" width="13.140625" bestFit="1" customWidth="1"/>
    <col min="7" max="7" width="16.140625" bestFit="1" customWidth="1"/>
    <col min="8" max="8" width="14.28515625" bestFit="1" customWidth="1"/>
    <col min="9" max="9" width="16.28515625" bestFit="1" customWidth="1"/>
    <col min="10" max="10" width="11.28515625" bestFit="1" customWidth="1"/>
    <col min="11" max="11" width="10.5703125" bestFit="1" customWidth="1"/>
    <col min="12" max="12" width="8.85546875" bestFit="1" customWidth="1"/>
    <col min="13" max="13" width="10.7109375" bestFit="1" customWidth="1"/>
    <col min="14" max="14" width="7.140625" bestFit="1" customWidth="1"/>
    <col min="15" max="15" width="6.7109375" bestFit="1" customWidth="1"/>
    <col min="16" max="16" width="16.85546875" bestFit="1" customWidth="1"/>
    <col min="17" max="22" width="9.140625" customWidth="1"/>
    <col min="23" max="23" width="16" bestFit="1" customWidth="1"/>
    <col min="24" max="24" width="9.28515625" customWidth="1"/>
    <col min="25" max="33" width="9.140625" customWidth="1"/>
    <col min="34" max="34" width="9" customWidth="1"/>
    <col min="35" max="35" width="2.85546875" customWidth="1"/>
    <col min="36" max="16384" width="9.140625" hidden="1"/>
  </cols>
  <sheetData>
    <row r="1" spans="1:16" ht="3.75" customHeight="1" x14ac:dyDescent="0.25"/>
    <row r="2" spans="1:16" x14ac:dyDescent="0.25">
      <c r="P2" s="12">
        <f>$C$3</f>
        <v>45447</v>
      </c>
    </row>
    <row r="3" spans="1:16" x14ac:dyDescent="0.25">
      <c r="B3" s="62" t="s">
        <v>42</v>
      </c>
      <c r="C3" s="50">
        <v>45447</v>
      </c>
      <c r="P3" s="45">
        <f>$C$5</f>
        <v>45473</v>
      </c>
    </row>
    <row r="4" spans="1:16" ht="3.75" customHeight="1" x14ac:dyDescent="0.25">
      <c r="B4" s="61"/>
      <c r="C4" s="67"/>
      <c r="P4" s="46"/>
    </row>
    <row r="5" spans="1:16" x14ac:dyDescent="0.25">
      <c r="B5" s="62" t="s">
        <v>43</v>
      </c>
      <c r="C5" s="51">
        <v>45473</v>
      </c>
    </row>
    <row r="6" spans="1:16" ht="66" customHeight="1" x14ac:dyDescent="0.25">
      <c r="B6" s="49"/>
    </row>
    <row r="7" spans="1:16" s="42" customFormat="1" ht="13.5" customHeight="1" x14ac:dyDescent="0.25">
      <c r="A7" s="40"/>
      <c r="B7" s="40"/>
      <c r="C7" s="40"/>
      <c r="D7" s="40"/>
    </row>
    <row r="8" spans="1:16" ht="2.25" customHeight="1" x14ac:dyDescent="0.25"/>
    <row r="9" spans="1:16" s="42" customFormat="1" ht="3" customHeight="1" x14ac:dyDescent="0.25">
      <c r="A9" s="40"/>
      <c r="B9" s="40"/>
      <c r="C9" s="40"/>
      <c r="D9" s="40"/>
    </row>
    <row r="10" spans="1:16" ht="7.5" customHeight="1" x14ac:dyDescent="0.25"/>
    <row r="11" spans="1:16" ht="22.5" customHeight="1" x14ac:dyDescent="0.25">
      <c r="F11" s="112">
        <f>P3</f>
        <v>45473</v>
      </c>
      <c r="G11" s="112"/>
      <c r="H11" s="112"/>
      <c r="I11" s="112"/>
    </row>
    <row r="12" spans="1:16" ht="15.75" x14ac:dyDescent="0.25">
      <c r="F12" s="113" t="s">
        <v>44</v>
      </c>
      <c r="G12" s="113"/>
      <c r="H12" s="113"/>
      <c r="I12" s="113"/>
    </row>
    <row r="13" spans="1:16" x14ac:dyDescent="0.25">
      <c r="F13" s="48" t="s">
        <v>45</v>
      </c>
      <c r="G13" s="47">
        <f>(100*(SUMIFS(SurveyRaw[Promoter],SurveyRaw[Month],P3)-SUMIFS(SurveyRaw[Detractor],SurveyRaw[Month],P3))/SUMIFS(SurveyRaw[Valid?],SurveyRaw[Month],P3))</f>
        <v>78.342245989304814</v>
      </c>
      <c r="H13" s="48" t="s">
        <v>46</v>
      </c>
      <c r="I13" s="47">
        <f>100*(AVERAGEIFS(SurveyRaw[Language Points],SurveyRaw[Month],$P$3)/5)</f>
        <v>95.186246418338101</v>
      </c>
    </row>
    <row r="14" spans="1:16" x14ac:dyDescent="0.25">
      <c r="F14" s="48" t="s">
        <v>47</v>
      </c>
      <c r="G14" s="47">
        <f>100*(AVERAGEIFS(SurveyRaw[CSAT],SurveyRaw[Month],$P$3)/10)</f>
        <v>47.165775401069524</v>
      </c>
      <c r="H14" s="48" t="s">
        <v>48</v>
      </c>
      <c r="I14" s="47">
        <f>(SUMIFS(SurveyRaw[FCR Yes?],SurveyRaw[Month],$P$3)/SUMIFS(SurveyRaw[Valid FCR],SurveyRaw[Month],$P$3)*100)</f>
        <v>87.41935483870968</v>
      </c>
    </row>
    <row r="15" spans="1:16" ht="7.5" customHeight="1" x14ac:dyDescent="0.25"/>
    <row r="16" spans="1:16" ht="7.5" customHeight="1" x14ac:dyDescent="0.25"/>
    <row r="17" spans="6:9" ht="21" x14ac:dyDescent="0.25">
      <c r="F17" s="114">
        <f>P2</f>
        <v>45447</v>
      </c>
      <c r="G17" s="114"/>
      <c r="H17" s="114"/>
      <c r="I17" s="114"/>
    </row>
    <row r="18" spans="6:9" ht="15.75" x14ac:dyDescent="0.25">
      <c r="F18" s="113" t="s">
        <v>44</v>
      </c>
      <c r="G18" s="113"/>
      <c r="H18" s="113"/>
      <c r="I18" s="113"/>
    </row>
    <row r="19" spans="6:9" x14ac:dyDescent="0.25">
      <c r="F19" s="44" t="s">
        <v>45</v>
      </c>
      <c r="G19" s="47">
        <f>(100*(SUMIFS(SurveyRaw[Promoter],SurveyRaw[Date],$P$2)-SUMIFS(SurveyRaw[Detractor],SurveyRaw[Date],$P$2))/SUMIFS(SurveyRaw[Valid?],SurveyRaw[Date],$P$2))</f>
        <v>81.081081081081081</v>
      </c>
      <c r="H19" s="44" t="s">
        <v>46</v>
      </c>
      <c r="I19" s="47">
        <f>100*(AVERAGEIFS(SurveyRaw[Language Points],SurveyRaw[Date],$P$2)/5)</f>
        <v>95.94202898550725</v>
      </c>
    </row>
    <row r="20" spans="6:9" x14ac:dyDescent="0.25">
      <c r="F20" s="44" t="s">
        <v>47</v>
      </c>
      <c r="G20" s="47">
        <f>100*(AVERAGEIFS(SurveyRaw[CSAT],SurveyRaw[Date],$P$2)/10)</f>
        <v>47.837837837837846</v>
      </c>
      <c r="H20" s="44" t="s">
        <v>48</v>
      </c>
      <c r="I20" s="47">
        <f>(SUMIFS(SurveyRaw[FCR Yes?],SurveyRaw[Date],$P$2)/SUMIFS(SurveyRaw[Valid FCR],SurveyRaw[Date],$P$2)*100)</f>
        <v>92.920353982300881</v>
      </c>
    </row>
    <row r="21" spans="6:9" ht="7.5" customHeight="1" x14ac:dyDescent="0.25"/>
    <row r="22" spans="6:9" ht="7.5" customHeight="1" x14ac:dyDescent="0.25"/>
    <row r="23" spans="6:9" ht="21" x14ac:dyDescent="0.25">
      <c r="F23" s="116">
        <f>$P$2-1</f>
        <v>45446</v>
      </c>
      <c r="G23" s="116"/>
      <c r="H23" s="116"/>
      <c r="I23" s="116"/>
    </row>
    <row r="24" spans="6:9" ht="15.75" x14ac:dyDescent="0.25">
      <c r="F24" s="115" t="s">
        <v>44</v>
      </c>
      <c r="G24" s="115"/>
      <c r="H24" s="115"/>
      <c r="I24" s="115"/>
    </row>
    <row r="25" spans="6:9" x14ac:dyDescent="0.25">
      <c r="F25" s="44" t="s">
        <v>45</v>
      </c>
      <c r="G25" s="47">
        <f>(100*(SUMIFS(SurveyRaw[Promoter],SurveyRaw[Date],$F$23)-SUMIFS(SurveyRaw[Detractor],SurveyRaw[Date],$F$23))/SUMIFS(SurveyRaw[Valid?],SurveyRaw[Date],$F$23))</f>
        <v>75.16339869281046</v>
      </c>
      <c r="H25" s="44" t="s">
        <v>46</v>
      </c>
      <c r="I25" s="47">
        <f>100*(AVERAGEIFS(SurveyRaw[Language Points],SurveyRaw[Date],$F$23)/5)</f>
        <v>95.319148936170208</v>
      </c>
    </row>
    <row r="26" spans="6:9" x14ac:dyDescent="0.25">
      <c r="F26" s="44" t="s">
        <v>47</v>
      </c>
      <c r="G26" s="47">
        <f>100*(AVERAGEIFS(SurveyRaw[CSAT],SurveyRaw[Date],$F$23)/10)</f>
        <v>46.470588235294116</v>
      </c>
      <c r="H26" s="44" t="s">
        <v>48</v>
      </c>
      <c r="I26" s="47">
        <f>(SUMIFS(SurveyRaw[FCR Yes?],SurveyRaw[Date],$F$23)/SUMIFS(SurveyRaw[Valid FCR],SurveyRaw[Date],$F$23)*100)</f>
        <v>85.384615384615387</v>
      </c>
    </row>
    <row r="27" spans="6:9" x14ac:dyDescent="0.25"/>
    <row r="28" spans="6:9" x14ac:dyDescent="0.25"/>
    <row r="29" spans="6:9" x14ac:dyDescent="0.25"/>
    <row r="30" spans="6:9" x14ac:dyDescent="0.25">
      <c r="I30" s="43"/>
    </row>
    <row r="31" spans="6:9" x14ac:dyDescent="0.25"/>
    <row r="32" spans="6:9" x14ac:dyDescent="0.25"/>
    <row r="33" spans="1:4" x14ac:dyDescent="0.25"/>
    <row r="34" spans="1:4" x14ac:dyDescent="0.25"/>
    <row r="35" spans="1:4" x14ac:dyDescent="0.25"/>
    <row r="36" spans="1:4" x14ac:dyDescent="0.25"/>
    <row r="37" spans="1:4" x14ac:dyDescent="0.25"/>
    <row r="38" spans="1:4" x14ac:dyDescent="0.25"/>
    <row r="39" spans="1:4" x14ac:dyDescent="0.25"/>
    <row r="40" spans="1:4" ht="0" hidden="1" customHeight="1" x14ac:dyDescent="0.25"/>
    <row r="41" spans="1:4" x14ac:dyDescent="0.25"/>
    <row r="42" spans="1:4" x14ac:dyDescent="0.25"/>
    <row r="43" spans="1:4" x14ac:dyDescent="0.25"/>
    <row r="44" spans="1:4" x14ac:dyDescent="0.25"/>
    <row r="45" spans="1:4" x14ac:dyDescent="0.25"/>
    <row r="46" spans="1:4" x14ac:dyDescent="0.25"/>
    <row r="47" spans="1:4" x14ac:dyDescent="0.25"/>
    <row r="48" spans="1:4" s="42" customFormat="1" ht="13.5" customHeight="1" x14ac:dyDescent="0.25">
      <c r="A48" s="40"/>
      <c r="B48" s="40"/>
      <c r="C48" s="40"/>
      <c r="D48" s="40"/>
    </row>
    <row r="49" spans="1:26" ht="2.25" customHeight="1" x14ac:dyDescent="0.25"/>
    <row r="50" spans="1:26" s="60" customFormat="1" ht="3" customHeight="1" x14ac:dyDescent="0.25">
      <c r="A50" s="40"/>
      <c r="B50" s="40"/>
      <c r="C50" s="40"/>
      <c r="D50" s="40"/>
    </row>
    <row r="51" spans="1:26" x14ac:dyDescent="0.25"/>
    <row r="52" spans="1:26" x14ac:dyDescent="0.25"/>
    <row r="53" spans="1:26" x14ac:dyDescent="0.25"/>
    <row r="54" spans="1:26" x14ac:dyDescent="0.25"/>
    <row r="56" spans="1:26" hidden="1" x14ac:dyDescent="0.25">
      <c r="J56" s="52" t="s">
        <v>42</v>
      </c>
      <c r="K56" s="53" t="s">
        <v>50</v>
      </c>
      <c r="L56" s="53" t="s">
        <v>51</v>
      </c>
      <c r="M56" s="53" t="s">
        <v>52</v>
      </c>
      <c r="N56" s="54" t="s">
        <v>53</v>
      </c>
      <c r="O56" t="s">
        <v>54</v>
      </c>
      <c r="W56" s="52" t="s">
        <v>42</v>
      </c>
      <c r="X56" s="52" t="s">
        <v>55</v>
      </c>
      <c r="Y56" s="52" t="s">
        <v>56</v>
      </c>
      <c r="Z56" s="52" t="s">
        <v>57</v>
      </c>
    </row>
    <row r="57" spans="1:26" hidden="1" x14ac:dyDescent="0.25">
      <c r="J57" s="63">
        <v>45444</v>
      </c>
      <c r="K57" s="56">
        <v>4</v>
      </c>
      <c r="L57" s="56">
        <v>5</v>
      </c>
      <c r="M57" s="56">
        <v>45</v>
      </c>
      <c r="N57" s="110">
        <v>0.7592592592592593</v>
      </c>
      <c r="O57" s="110">
        <v>0.93703703703703689</v>
      </c>
      <c r="W57" s="63">
        <v>45444</v>
      </c>
      <c r="X57" s="56">
        <v>39</v>
      </c>
      <c r="Y57" s="56">
        <v>11</v>
      </c>
      <c r="Z57" s="58">
        <v>0.78</v>
      </c>
    </row>
    <row r="58" spans="1:26" hidden="1" x14ac:dyDescent="0.25">
      <c r="J58" s="63">
        <v>45445</v>
      </c>
      <c r="K58" s="56">
        <v>1</v>
      </c>
      <c r="L58" s="56">
        <v>0</v>
      </c>
      <c r="M58" s="56">
        <v>18</v>
      </c>
      <c r="N58" s="110">
        <v>0.89473684210526316</v>
      </c>
      <c r="O58" s="110">
        <v>0.96842105263157885</v>
      </c>
      <c r="W58" s="63">
        <v>45445</v>
      </c>
      <c r="X58" s="56">
        <v>16</v>
      </c>
      <c r="Y58" s="56">
        <v>1</v>
      </c>
      <c r="Z58" s="58">
        <v>0.94117647058823528</v>
      </c>
    </row>
    <row r="59" spans="1:26" hidden="1" x14ac:dyDescent="0.25">
      <c r="J59" s="63">
        <v>45446</v>
      </c>
      <c r="K59" s="56">
        <v>14</v>
      </c>
      <c r="L59" s="56">
        <v>10</v>
      </c>
      <c r="M59" s="56">
        <v>129</v>
      </c>
      <c r="N59" s="110">
        <v>0.75163398692810457</v>
      </c>
      <c r="O59" s="110">
        <v>0.92941176470588249</v>
      </c>
      <c r="W59" s="63">
        <v>45446</v>
      </c>
      <c r="X59" s="56">
        <v>111</v>
      </c>
      <c r="Y59" s="56">
        <v>19</v>
      </c>
      <c r="Z59" s="58">
        <v>0.85384615384615381</v>
      </c>
    </row>
    <row r="60" spans="1:26" hidden="1" x14ac:dyDescent="0.25">
      <c r="J60" s="63">
        <v>45447</v>
      </c>
      <c r="K60" s="56">
        <v>10</v>
      </c>
      <c r="L60" s="56">
        <v>8</v>
      </c>
      <c r="M60" s="56">
        <v>130</v>
      </c>
      <c r="N60" s="110">
        <v>0.81081081081081086</v>
      </c>
      <c r="O60" s="110">
        <v>0.95675675675675709</v>
      </c>
      <c r="W60" s="63">
        <v>45447</v>
      </c>
      <c r="X60" s="56">
        <v>105</v>
      </c>
      <c r="Y60" s="56">
        <v>8</v>
      </c>
      <c r="Z60" s="58">
        <v>0.92920353982300885</v>
      </c>
    </row>
    <row r="61" spans="1:26" hidden="1" x14ac:dyDescent="0.25">
      <c r="J61" s="64" t="s">
        <v>21</v>
      </c>
      <c r="K61" s="55">
        <v>29</v>
      </c>
      <c r="L61" s="55">
        <v>23</v>
      </c>
      <c r="M61" s="55">
        <v>322</v>
      </c>
      <c r="N61" s="111">
        <v>0.78342245989304815</v>
      </c>
      <c r="O61" s="111">
        <v>0.94331550802139097</v>
      </c>
      <c r="W61" s="64" t="s">
        <v>21</v>
      </c>
      <c r="X61" s="57">
        <v>271</v>
      </c>
      <c r="Y61" s="57">
        <v>39</v>
      </c>
      <c r="Z61" s="59">
        <v>0.87419354838709673</v>
      </c>
    </row>
  </sheetData>
  <sheetProtection algorithmName="SHA-512" hashValue="wOAbrPrT+AC6l4rr/bIeODiACn8eMlwDeINlJokT8YB02Tog90FwgsG78+wAD/XGtkraqq02b+64t/Ro/+C1WQ==" saltValue="yuH8ZujWjqOyz1e+g06ZhA==" spinCount="100000" sheet="1" autoFilter="0" pivotTables="0"/>
  <mergeCells count="6">
    <mergeCell ref="F24:I24"/>
    <mergeCell ref="F11:I11"/>
    <mergeCell ref="F12:I12"/>
    <mergeCell ref="F17:I17"/>
    <mergeCell ref="F18:I18"/>
    <mergeCell ref="F23:I23"/>
  </mergeCells>
  <pageMargins left="0.7" right="0.7" top="0.75" bottom="0.75" header="0.3" footer="0.3"/>
  <pageSetup orientation="portrait" horizontalDpi="300" r:id="rId3"/>
  <drawing r:id="rId4"/>
  <extLst>
    <ext xmlns:x14="http://schemas.microsoft.com/office/spreadsheetml/2009/9/main" uri="{78C0D931-6437-407d-A8EE-F0AAD7539E65}">
      <x14:conditionalFormattings>
        <x14:conditionalFormatting xmlns:xm="http://schemas.microsoft.com/office/excel/2006/main">
          <x14:cfRule type="iconSet" priority="4" id="{9FBF279E-71AB-455E-8300-DC59E8AD1B47}">
            <x14:iconSet iconSet="3Triangles" custom="1">
              <x14:cfvo type="percent">
                <xm:f>0</xm:f>
              </x14:cfvo>
              <x14:cfvo type="num">
                <xm:f>$G$25</xm:f>
              </x14:cfvo>
              <x14:cfvo type="num" gte="0">
                <xm:f>$G$25</xm:f>
              </x14:cfvo>
              <x14:cfIcon iconSet="3Triangles" iconId="0"/>
              <x14:cfIcon iconSet="3Triangles" iconId="2"/>
              <x14:cfIcon iconSet="3Triangles" iconId="2"/>
            </x14:iconSet>
          </x14:cfRule>
          <xm:sqref>G19</xm:sqref>
        </x14:conditionalFormatting>
        <x14:conditionalFormatting xmlns:xm="http://schemas.microsoft.com/office/excel/2006/main">
          <x14:cfRule type="iconSet" priority="3" id="{F00C7F0A-0BC4-4DAB-B6FB-9893B1DCFEDE}">
            <x14:iconSet iconSet="3Triangles" custom="1">
              <x14:cfvo type="percent">
                <xm:f>0</xm:f>
              </x14:cfvo>
              <x14:cfvo type="num">
                <xm:f>$G$26</xm:f>
              </x14:cfvo>
              <x14:cfvo type="num" gte="0">
                <xm:f>$G$26</xm:f>
              </x14:cfvo>
              <x14:cfIcon iconSet="3Triangles" iconId="0"/>
              <x14:cfIcon iconSet="3Triangles" iconId="2"/>
              <x14:cfIcon iconSet="3Triangles" iconId="2"/>
            </x14:iconSet>
          </x14:cfRule>
          <xm:sqref>G20</xm:sqref>
        </x14:conditionalFormatting>
        <x14:conditionalFormatting xmlns:xm="http://schemas.microsoft.com/office/excel/2006/main">
          <x14:cfRule type="iconSet" priority="2" id="{A1A2FC8A-47C5-427E-9F0C-56EA4ECA5554}">
            <x14:iconSet iconSet="3Triangles" custom="1">
              <x14:cfvo type="percent">
                <xm:f>0</xm:f>
              </x14:cfvo>
              <x14:cfvo type="num">
                <xm:f>$I$25</xm:f>
              </x14:cfvo>
              <x14:cfvo type="num" gte="0">
                <xm:f>$I$25</xm:f>
              </x14:cfvo>
              <x14:cfIcon iconSet="3Triangles" iconId="0"/>
              <x14:cfIcon iconSet="3Triangles" iconId="2"/>
              <x14:cfIcon iconSet="3Triangles" iconId="2"/>
            </x14:iconSet>
          </x14:cfRule>
          <xm:sqref>I19</xm:sqref>
        </x14:conditionalFormatting>
        <x14:conditionalFormatting xmlns:xm="http://schemas.microsoft.com/office/excel/2006/main">
          <x14:cfRule type="iconSet" priority="1" id="{9A3FF516-82B5-400A-A3CC-4046393FA33B}">
            <x14:iconSet iconSet="3Triangles" custom="1">
              <x14:cfvo type="percent">
                <xm:f>0</xm:f>
              </x14:cfvo>
              <x14:cfvo type="num">
                <xm:f>$I$26</xm:f>
              </x14:cfvo>
              <x14:cfvo type="num" gte="0">
                <xm:f>$I$26</xm:f>
              </x14:cfvo>
              <x14:cfIcon iconSet="3Triangles" iconId="0"/>
              <x14:cfIcon iconSet="3Triangles" iconId="2"/>
              <x14:cfIcon iconSet="3Triangles" iconId="2"/>
            </x14:iconSet>
          </x14:cfRule>
          <xm:sqref>I20</xm:sqref>
        </x14:conditionalFormatting>
      </x14:conditionalFormattings>
    </ex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B2E9-AE6C-4F71-9134-752DCF8ED7BF}">
  <sheetPr>
    <tabColor rgb="FFCEDEBD"/>
  </sheetPr>
  <dimension ref="A1:Z375"/>
  <sheetViews>
    <sheetView showGridLines="0" zoomScaleNormal="100" workbookViewId="0">
      <pane ySplit="1" topLeftCell="A17" activePane="bottomLeft" state="frozen"/>
      <selection pane="bottomLeft" activeCell="H27" sqref="H27"/>
    </sheetView>
  </sheetViews>
  <sheetFormatPr defaultColWidth="9.140625" defaultRowHeight="15" x14ac:dyDescent="0.25"/>
  <cols>
    <col min="1" max="1" width="20.7109375" style="70" customWidth="1"/>
    <col min="2" max="2" width="8.28515625" style="71" customWidth="1"/>
    <col min="3" max="3" width="15" style="72" customWidth="1"/>
    <col min="4" max="4" width="15" style="71" customWidth="1"/>
    <col min="5" max="5" width="14.28515625" style="70" customWidth="1"/>
    <col min="6" max="6" width="6.42578125" style="71" customWidth="1"/>
    <col min="7" max="7" width="8.5703125" style="70" customWidth="1"/>
    <col min="8" max="8" width="8.5703125" style="69" customWidth="1"/>
    <col min="9" max="9" width="8.5703125" style="71" customWidth="1"/>
    <col min="10" max="10" width="8.5703125" style="70" customWidth="1"/>
    <col min="11" max="11" width="10.42578125" style="69" customWidth="1"/>
    <col min="12" max="12" width="8.5703125" style="69" customWidth="1"/>
    <col min="13" max="13" width="8.5703125" style="71" customWidth="1"/>
    <col min="14" max="14" width="13.5703125" style="70" customWidth="1"/>
    <col min="15" max="15" width="10.7109375" style="69" customWidth="1"/>
    <col min="16" max="17" width="10" style="69" customWidth="1"/>
    <col min="18" max="18" width="5.7109375" style="69" customWidth="1"/>
    <col min="19" max="19" width="8.5703125" style="70" customWidth="1"/>
    <col min="20" max="20" width="8.5703125" style="69" customWidth="1"/>
    <col min="21" max="21" width="8.5703125" style="71" customWidth="1"/>
    <col min="22" max="22" width="6.42578125" style="70" customWidth="1"/>
    <col min="23" max="23" width="6.42578125" style="71" customWidth="1"/>
    <col min="24" max="24" width="7.140625" style="70" customWidth="1"/>
    <col min="25" max="25" width="7.140625" style="69" customWidth="1"/>
    <col min="26" max="26" width="7.140625" style="70" customWidth="1"/>
    <col min="27" max="27" width="11.42578125" style="70" customWidth="1"/>
    <col min="28" max="28" width="10.5703125" style="70" customWidth="1"/>
    <col min="29" max="30" width="11.140625" style="70" customWidth="1"/>
    <col min="31" max="31" width="10.85546875" style="70" customWidth="1"/>
    <col min="32" max="32" width="10.5703125" style="70" customWidth="1"/>
    <col min="33" max="33" width="11.5703125" style="70" customWidth="1"/>
    <col min="34" max="16384" width="9.140625" style="70"/>
  </cols>
  <sheetData>
    <row r="1" spans="1:26" ht="24.75" customHeight="1" x14ac:dyDescent="0.25">
      <c r="A1" s="96" t="s">
        <v>58</v>
      </c>
      <c r="B1" s="97" t="s">
        <v>46</v>
      </c>
      <c r="C1" s="98" t="s">
        <v>59</v>
      </c>
      <c r="D1" s="97" t="s">
        <v>60</v>
      </c>
      <c r="E1" s="99" t="s">
        <v>11</v>
      </c>
      <c r="F1" s="97" t="s">
        <v>2</v>
      </c>
      <c r="G1" s="99" t="s">
        <v>61</v>
      </c>
      <c r="H1" s="100" t="s">
        <v>48</v>
      </c>
      <c r="I1" s="97" t="s">
        <v>47</v>
      </c>
      <c r="J1" s="101" t="s">
        <v>42</v>
      </c>
      <c r="K1" s="102" t="s">
        <v>43</v>
      </c>
      <c r="L1" s="102" t="s">
        <v>49</v>
      </c>
      <c r="M1" s="103" t="s">
        <v>62</v>
      </c>
      <c r="N1" s="104" t="s">
        <v>19</v>
      </c>
      <c r="O1" s="104" t="s">
        <v>38</v>
      </c>
      <c r="P1" s="104" t="s">
        <v>63</v>
      </c>
      <c r="Q1" s="104" t="s">
        <v>64</v>
      </c>
      <c r="R1" s="105" t="s">
        <v>65</v>
      </c>
      <c r="S1" s="106" t="s">
        <v>6</v>
      </c>
      <c r="T1" s="105" t="s">
        <v>5</v>
      </c>
      <c r="U1" s="107" t="s">
        <v>4</v>
      </c>
      <c r="V1" s="106" t="s">
        <v>66</v>
      </c>
      <c r="W1" s="107" t="s">
        <v>67</v>
      </c>
      <c r="X1" s="106" t="s">
        <v>68</v>
      </c>
      <c r="Y1" s="105" t="s">
        <v>69</v>
      </c>
      <c r="Z1" s="106" t="s">
        <v>70</v>
      </c>
    </row>
    <row r="2" spans="1:26" x14ac:dyDescent="0.25">
      <c r="A2" s="82" t="s">
        <v>93</v>
      </c>
      <c r="B2" s="83" t="s">
        <v>72</v>
      </c>
      <c r="C2" s="84">
        <v>45444</v>
      </c>
      <c r="D2" s="83">
        <v>1297281804</v>
      </c>
      <c r="E2" s="82" t="s">
        <v>115</v>
      </c>
      <c r="F2" s="83">
        <v>113502</v>
      </c>
      <c r="G2" s="82">
        <v>5</v>
      </c>
      <c r="H2" s="85">
        <v>1</v>
      </c>
      <c r="I2" s="83">
        <v>5</v>
      </c>
      <c r="J2" s="86">
        <f>INT(C2)</f>
        <v>45444</v>
      </c>
      <c r="K2" s="87">
        <f>EOMONTH(C2,0)</f>
        <v>45473</v>
      </c>
      <c r="L2" s="88" t="str">
        <f>_xlfn.CONCAT("Week"," ",_xlfn.ISOWEEKNUM(SurveyRaw[[#This Row],[Date]]))</f>
        <v>Week 22</v>
      </c>
      <c r="M2" s="89" t="str">
        <f>CONCATENATE(YEAR(SurveyRaw[[#This Row],[Month]])," Q",ROUNDUP(MONTH(SurveyRaw[[#This Row],[Month]])/3,0))</f>
        <v>2024 Q2</v>
      </c>
      <c r="N2" s="90" t="str">
        <f>INDEX(Roster[Team Manager],MATCH(SurveyRaw[[#This Row],[UID]],Roster[UID],0))</f>
        <v>Eden Loyola</v>
      </c>
      <c r="O2" s="91" t="str">
        <f>INDEX(Roster[Site],MATCH(SurveyRaw[[#This Row],[UID]],Roster[UID],0))</f>
        <v>DVO</v>
      </c>
      <c r="P2" s="91" t="str">
        <f>INDEX(Config!R:R,MATCH(SurveyRaw[[#This Row],[App name]],Config!Q:Q,0))</f>
        <v>US</v>
      </c>
      <c r="Q2" s="91" t="str">
        <f>INDEX(Config!J:J,MATCH(SurveyRaw[[#This Row],[CX Market]],Config!G:G,0))</f>
        <v>APAC</v>
      </c>
      <c r="R2" s="94">
        <f>IF(SUM($G2:$I2)&gt;=1, 1, 0)</f>
        <v>1</v>
      </c>
      <c r="S2" s="92">
        <f>IF(ISBLANK(SurveyRaw[[#This Row],[CSAT]]),0,IF(AND(SurveyRaw[[#This Row],[CSAT]]&lt;=3,SurveyRaw[[#This Row],[CSAT]]&gt;=1),1,0))</f>
        <v>0</v>
      </c>
      <c r="T2" s="94">
        <f>IF(SurveyRaw[[#This Row],[CSAT]]=4,1,0)</f>
        <v>0</v>
      </c>
      <c r="U2" s="95">
        <f>IF(SurveyRaw[[#This Row],[CSAT]]=5,1,0)</f>
        <v>1</v>
      </c>
      <c r="V2" s="92">
        <f>IF(OR(SurveyRaw[[#This Row],[FCR]]="-",SurveyRaw[[#This Row],[FCR]]=""),0,1)</f>
        <v>1</v>
      </c>
      <c r="W2" s="95">
        <f>IF(SurveyRaw[[#This Row],[Valid FCR]]=1,IF(SurveyRaw[[#This Row],[FCR]]=1,1,0),0)</f>
        <v>1</v>
      </c>
      <c r="X2" s="93">
        <f>IF(SurveyRaw[[#This Row],[CSAT]]="","",SurveyRaw[[#This Row],[CSAT]]/5)</f>
        <v>1</v>
      </c>
      <c r="Y2" s="94" t="str">
        <f>IF(OR(SurveyRaw[[#This Row],[Language Points]]="-",SurveyRaw[[#This Row],[Language Points]]="N/A",SurveyRaw[[#This Row],[Language Points]]=""),"No","Yes")</f>
        <v>Yes</v>
      </c>
      <c r="Z2" s="93">
        <f>IF(ISBLANK(SurveyRaw[[#This Row],[Language Points]]),"",SurveyRaw[[#This Row],[Language Points]]/5)</f>
        <v>1</v>
      </c>
    </row>
    <row r="3" spans="1:26" x14ac:dyDescent="0.25">
      <c r="A3" s="82" t="s">
        <v>93</v>
      </c>
      <c r="B3" s="83" t="s">
        <v>72</v>
      </c>
      <c r="C3" s="84">
        <v>45446</v>
      </c>
      <c r="D3" s="83">
        <v>1297670454</v>
      </c>
      <c r="E3" s="82" t="s">
        <v>782</v>
      </c>
      <c r="F3" s="83">
        <v>113550</v>
      </c>
      <c r="G3" s="82">
        <v>5</v>
      </c>
      <c r="H3" s="85">
        <v>1</v>
      </c>
      <c r="I3" s="83">
        <v>5</v>
      </c>
      <c r="J3" s="86">
        <f>INT(C3)</f>
        <v>45446</v>
      </c>
      <c r="K3" s="87">
        <f>EOMONTH(C3,0)</f>
        <v>45473</v>
      </c>
      <c r="L3" s="88" t="str">
        <f>_xlfn.CONCAT("Week"," ",_xlfn.ISOWEEKNUM(SurveyRaw[[#This Row],[Date]]))</f>
        <v>Week 23</v>
      </c>
      <c r="M3" s="89" t="str">
        <f>CONCATENATE(YEAR(SurveyRaw[[#This Row],[Month]])," Q",ROUNDUP(MONTH(SurveyRaw[[#This Row],[Month]])/3,0))</f>
        <v>2024 Q2</v>
      </c>
      <c r="N3" s="90" t="str">
        <f>INDEX(Roster[Team Manager],MATCH(SurveyRaw[[#This Row],[UID]],Roster[UID],0))</f>
        <v>Eden Loyola</v>
      </c>
      <c r="O3" s="91" t="str">
        <f>INDEX(Roster[Site],MATCH(SurveyRaw[[#This Row],[UID]],Roster[UID],0))</f>
        <v>DVO</v>
      </c>
      <c r="P3" s="91" t="str">
        <f>INDEX(Config!R:R,MATCH(SurveyRaw[[#This Row],[App name]],Config!Q:Q,0))</f>
        <v>US</v>
      </c>
      <c r="Q3" s="91" t="str">
        <f>INDEX(Config!J:J,MATCH(SurveyRaw[[#This Row],[CX Market]],Config!G:G,0))</f>
        <v>APAC</v>
      </c>
      <c r="R3" s="94">
        <f>IF(SUM($G3:$I3)&gt;=1, 1, 0)</f>
        <v>1</v>
      </c>
      <c r="S3" s="92">
        <f>IF(ISBLANK(SurveyRaw[[#This Row],[CSAT]]),0,IF(AND(SurveyRaw[[#This Row],[CSAT]]&lt;=3,SurveyRaw[[#This Row],[CSAT]]&gt;=1),1,0))</f>
        <v>0</v>
      </c>
      <c r="T3" s="94">
        <f>IF(SurveyRaw[[#This Row],[CSAT]]=4,1,0)</f>
        <v>0</v>
      </c>
      <c r="U3" s="95">
        <f>IF(SurveyRaw[[#This Row],[CSAT]]=5,1,0)</f>
        <v>1</v>
      </c>
      <c r="V3" s="92">
        <f>IF(OR(SurveyRaw[[#This Row],[FCR]]="-",SurveyRaw[[#This Row],[FCR]]=""),0,1)</f>
        <v>1</v>
      </c>
      <c r="W3" s="95">
        <f>IF(SurveyRaw[[#This Row],[Valid FCR]]=1,IF(SurveyRaw[[#This Row],[FCR]]=1,1,0),0)</f>
        <v>1</v>
      </c>
      <c r="X3" s="93">
        <f>IF(SurveyRaw[[#This Row],[CSAT]]="","",SurveyRaw[[#This Row],[CSAT]]/5)</f>
        <v>1</v>
      </c>
      <c r="Y3" s="94" t="str">
        <f>IF(OR(SurveyRaw[[#This Row],[Language Points]]="-",SurveyRaw[[#This Row],[Language Points]]="N/A",SurveyRaw[[#This Row],[Language Points]]=""),"No","Yes")</f>
        <v>Yes</v>
      </c>
      <c r="Z3" s="93">
        <f>IF(ISBLANK(SurveyRaw[[#This Row],[Language Points]]),"",SurveyRaw[[#This Row],[Language Points]]/5)</f>
        <v>1</v>
      </c>
    </row>
    <row r="4" spans="1:26" x14ac:dyDescent="0.25">
      <c r="A4" s="82" t="s">
        <v>93</v>
      </c>
      <c r="B4" s="83" t="s">
        <v>72</v>
      </c>
      <c r="C4" s="84">
        <v>45444</v>
      </c>
      <c r="D4" s="83">
        <v>1297254564</v>
      </c>
      <c r="E4" s="82" t="s">
        <v>115</v>
      </c>
      <c r="F4" s="118">
        <v>113502</v>
      </c>
      <c r="G4" s="82">
        <v>5</v>
      </c>
      <c r="H4" s="85">
        <v>1</v>
      </c>
      <c r="I4" s="83">
        <v>5</v>
      </c>
      <c r="J4" s="86">
        <f t="shared" ref="J4:J67" si="0">INT(C4)</f>
        <v>45444</v>
      </c>
      <c r="K4" s="87">
        <f t="shared" ref="K4:K67" si="1">EOMONTH(C4,0)</f>
        <v>45473</v>
      </c>
      <c r="L4" s="88" t="str">
        <f>_xlfn.CONCAT("Week"," ",_xlfn.ISOWEEKNUM(SurveyRaw[[#This Row],[Date]]))</f>
        <v>Week 22</v>
      </c>
      <c r="M4" s="89" t="str">
        <f>CONCATENATE(YEAR(SurveyRaw[[#This Row],[Month]])," Q",ROUNDUP(MONTH(SurveyRaw[[#This Row],[Month]])/3,0))</f>
        <v>2024 Q2</v>
      </c>
      <c r="N4" s="90" t="str">
        <f>INDEX(Roster[Team Manager],MATCH(SurveyRaw[[#This Row],[UID]],Roster[UID],0))</f>
        <v>Eden Loyola</v>
      </c>
      <c r="O4" s="91" t="str">
        <f>INDEX(Roster[Site],MATCH(SurveyRaw[[#This Row],[UID]],Roster[UID],0))</f>
        <v>DVO</v>
      </c>
      <c r="P4" s="91" t="str">
        <f>INDEX(Config!R:R,MATCH(SurveyRaw[[#This Row],[App name]],Config!Q:Q,0))</f>
        <v>US</v>
      </c>
      <c r="Q4" s="91" t="str">
        <f>INDEX(Config!J:J,MATCH(Survey!$P4,Config!G:G,0))</f>
        <v>APAC</v>
      </c>
      <c r="R4" s="94">
        <f t="shared" ref="R4:R67" si="2">IF(SUM($G4:$I4)&gt;=1, 1, 0)</f>
        <v>1</v>
      </c>
      <c r="S4" s="119">
        <f>IF(ISBLANK(SurveyRaw[[#This Row],[CSAT]]),0,IF(AND(SurveyRaw[[#This Row],[CSAT]]&lt;=3,SurveyRaw[[#This Row],[CSAT]]&gt;=1),1,0))</f>
        <v>0</v>
      </c>
      <c r="T4" s="120">
        <f>IF(SurveyRaw[[#This Row],[CSAT]]=4,1,0)</f>
        <v>0</v>
      </c>
      <c r="U4" s="121">
        <f>IF(SurveyRaw[[#This Row],[CSAT]]=5,1,0)</f>
        <v>1</v>
      </c>
      <c r="V4" s="92">
        <f>IF(OR(SurveyRaw[[#This Row],[FCR]]="-",SurveyRaw[[#This Row],[FCR]]=""),0,1)</f>
        <v>1</v>
      </c>
      <c r="W4" s="121">
        <f>IF(SurveyRaw[[#This Row],[Valid FCR]]=1,IF(SurveyRaw[[#This Row],[FCR]]=1,1,0),0)</f>
        <v>1</v>
      </c>
      <c r="X4" s="93">
        <f>IF(SurveyRaw[[#This Row],[CSAT]]="","",SurveyRaw[[#This Row],[CSAT]]/5)</f>
        <v>1</v>
      </c>
      <c r="Y4" s="120" t="str">
        <f>IF(OR(SurveyRaw[[#This Row],[Language Points]]="-",SurveyRaw[[#This Row],[Language Points]]="N/A",SurveyRaw[[#This Row],[Language Points]]=""),"No","Yes")</f>
        <v>Yes</v>
      </c>
      <c r="Z4" s="93">
        <f>IF(ISBLANK(SurveyRaw[[#This Row],[Language Points]]),"",SurveyRaw[[#This Row],[Language Points]]/5)</f>
        <v>1</v>
      </c>
    </row>
    <row r="5" spans="1:26" x14ac:dyDescent="0.25">
      <c r="A5" s="82" t="s">
        <v>93</v>
      </c>
      <c r="B5" s="83" t="s">
        <v>72</v>
      </c>
      <c r="C5" s="84">
        <v>45446</v>
      </c>
      <c r="D5" s="83">
        <v>1297661694</v>
      </c>
      <c r="E5" s="82" t="s">
        <v>782</v>
      </c>
      <c r="F5" s="118">
        <v>113550</v>
      </c>
      <c r="G5" s="82">
        <v>5</v>
      </c>
      <c r="H5" s="85">
        <v>1</v>
      </c>
      <c r="I5" s="83">
        <v>5</v>
      </c>
      <c r="J5" s="86">
        <f t="shared" si="0"/>
        <v>45446</v>
      </c>
      <c r="K5" s="87">
        <f t="shared" si="1"/>
        <v>45473</v>
      </c>
      <c r="L5" s="88" t="str">
        <f>_xlfn.CONCAT("Week"," ",_xlfn.ISOWEEKNUM(SurveyRaw[[#This Row],[Date]]))</f>
        <v>Week 23</v>
      </c>
      <c r="M5" s="89" t="str">
        <f>CONCATENATE(YEAR(SurveyRaw[[#This Row],[Month]])," Q",ROUNDUP(MONTH(SurveyRaw[[#This Row],[Month]])/3,0))</f>
        <v>2024 Q2</v>
      </c>
      <c r="N5" s="90" t="str">
        <f>INDEX(Roster[Team Manager],MATCH(SurveyRaw[[#This Row],[UID]],Roster[UID],0))</f>
        <v>Eden Loyola</v>
      </c>
      <c r="O5" s="91" t="str">
        <f>INDEX(Roster[Site],MATCH(SurveyRaw[[#This Row],[UID]],Roster[UID],0))</f>
        <v>DVO</v>
      </c>
      <c r="P5" s="91" t="str">
        <f>INDEX(Config!R:R,MATCH(SurveyRaw[[#This Row],[App name]],Config!Q:Q,0))</f>
        <v>US</v>
      </c>
      <c r="Q5" s="91" t="str">
        <f>INDEX(Config!J:J,MATCH(Survey!$P5,Config!G:G,0))</f>
        <v>APAC</v>
      </c>
      <c r="R5" s="94">
        <f t="shared" si="2"/>
        <v>1</v>
      </c>
      <c r="S5" s="119">
        <f>IF(ISBLANK(SurveyRaw[[#This Row],[CSAT]]),0,IF(AND(SurveyRaw[[#This Row],[CSAT]]&lt;=3,SurveyRaw[[#This Row],[CSAT]]&gt;=1),1,0))</f>
        <v>0</v>
      </c>
      <c r="T5" s="120">
        <f>IF(SurveyRaw[[#This Row],[CSAT]]=4,1,0)</f>
        <v>0</v>
      </c>
      <c r="U5" s="121">
        <f>IF(SurveyRaw[[#This Row],[CSAT]]=5,1,0)</f>
        <v>1</v>
      </c>
      <c r="V5" s="92">
        <f>IF(OR(SurveyRaw[[#This Row],[FCR]]="-",SurveyRaw[[#This Row],[FCR]]=""),0,1)</f>
        <v>1</v>
      </c>
      <c r="W5" s="121">
        <f>IF(SurveyRaw[[#This Row],[Valid FCR]]=1,IF(SurveyRaw[[#This Row],[FCR]]=1,1,0),0)</f>
        <v>1</v>
      </c>
      <c r="X5" s="93">
        <f>IF(SurveyRaw[[#This Row],[CSAT]]="","",SurveyRaw[[#This Row],[CSAT]]/5)</f>
        <v>1</v>
      </c>
      <c r="Y5" s="120" t="str">
        <f>IF(OR(SurveyRaw[[#This Row],[Language Points]]="-",SurveyRaw[[#This Row],[Language Points]]="N/A",SurveyRaw[[#This Row],[Language Points]]=""),"No","Yes")</f>
        <v>Yes</v>
      </c>
      <c r="Z5" s="93">
        <f>IF(ISBLANK(SurveyRaw[[#This Row],[Language Points]]),"",SurveyRaw[[#This Row],[Language Points]]/5)</f>
        <v>1</v>
      </c>
    </row>
    <row r="6" spans="1:26" x14ac:dyDescent="0.25">
      <c r="A6" s="82" t="s">
        <v>93</v>
      </c>
      <c r="B6" s="83" t="s">
        <v>72</v>
      </c>
      <c r="C6" s="84">
        <v>45446</v>
      </c>
      <c r="D6" s="83">
        <v>1297717244</v>
      </c>
      <c r="E6" s="82" t="s">
        <v>73</v>
      </c>
      <c r="F6" s="118">
        <v>108526</v>
      </c>
      <c r="G6" s="82">
        <v>5</v>
      </c>
      <c r="H6" s="85">
        <v>1</v>
      </c>
      <c r="I6" s="83">
        <v>5</v>
      </c>
      <c r="J6" s="86">
        <f t="shared" si="0"/>
        <v>45446</v>
      </c>
      <c r="K6" s="87">
        <f t="shared" si="1"/>
        <v>45473</v>
      </c>
      <c r="L6" s="88" t="str">
        <f>_xlfn.CONCAT("Week"," ",_xlfn.ISOWEEKNUM(SurveyRaw[[#This Row],[Date]]))</f>
        <v>Week 23</v>
      </c>
      <c r="M6" s="89" t="str">
        <f>CONCATENATE(YEAR(SurveyRaw[[#This Row],[Month]])," Q",ROUNDUP(MONTH(SurveyRaw[[#This Row],[Month]])/3,0))</f>
        <v>2024 Q2</v>
      </c>
      <c r="N6" s="90" t="str">
        <f>INDEX(Roster[Team Manager],MATCH(SurveyRaw[[#This Row],[UID]],Roster[UID],0))</f>
        <v>Anna Mae Bastero</v>
      </c>
      <c r="O6" s="91" t="str">
        <f>INDEX(Roster[Site],MATCH(SurveyRaw[[#This Row],[UID]],Roster[UID],0))</f>
        <v>ILO</v>
      </c>
      <c r="P6" s="91" t="str">
        <f>INDEX(Config!R:R,MATCH(SurveyRaw[[#This Row],[App name]],Config!Q:Q,0))</f>
        <v>US</v>
      </c>
      <c r="Q6" s="91" t="str">
        <f>INDEX(Config!J:J,MATCH(Survey!$P6,Config!G:G,0))</f>
        <v>APAC</v>
      </c>
      <c r="R6" s="94">
        <f t="shared" si="2"/>
        <v>1</v>
      </c>
      <c r="S6" s="119">
        <f>IF(ISBLANK(SurveyRaw[[#This Row],[CSAT]]),0,IF(AND(SurveyRaw[[#This Row],[CSAT]]&lt;=3,SurveyRaw[[#This Row],[CSAT]]&gt;=1),1,0))</f>
        <v>0</v>
      </c>
      <c r="T6" s="120">
        <f>IF(SurveyRaw[[#This Row],[CSAT]]=4,1,0)</f>
        <v>0</v>
      </c>
      <c r="U6" s="121">
        <f>IF(SurveyRaw[[#This Row],[CSAT]]=5,1,0)</f>
        <v>1</v>
      </c>
      <c r="V6" s="92">
        <f>IF(OR(SurveyRaw[[#This Row],[FCR]]="-",SurveyRaw[[#This Row],[FCR]]=""),0,1)</f>
        <v>1</v>
      </c>
      <c r="W6" s="121">
        <f>IF(SurveyRaw[[#This Row],[Valid FCR]]=1,IF(SurveyRaw[[#This Row],[FCR]]=1,1,0),0)</f>
        <v>1</v>
      </c>
      <c r="X6" s="93">
        <f>IF(SurveyRaw[[#This Row],[CSAT]]="","",SurveyRaw[[#This Row],[CSAT]]/5)</f>
        <v>1</v>
      </c>
      <c r="Y6" s="120" t="str">
        <f>IF(OR(SurveyRaw[[#This Row],[Language Points]]="-",SurveyRaw[[#This Row],[Language Points]]="N/A",SurveyRaw[[#This Row],[Language Points]]=""),"No","Yes")</f>
        <v>Yes</v>
      </c>
      <c r="Z6" s="93">
        <f>IF(ISBLANK(SurveyRaw[[#This Row],[Language Points]]),"",SurveyRaw[[#This Row],[Language Points]]/5)</f>
        <v>1</v>
      </c>
    </row>
    <row r="7" spans="1:26" x14ac:dyDescent="0.25">
      <c r="A7" s="82" t="s">
        <v>93</v>
      </c>
      <c r="B7" s="83" t="s">
        <v>72</v>
      </c>
      <c r="C7" s="84">
        <v>45446</v>
      </c>
      <c r="D7" s="83">
        <v>1297702954</v>
      </c>
      <c r="E7" s="82" t="s">
        <v>786</v>
      </c>
      <c r="F7" s="118">
        <v>113551</v>
      </c>
      <c r="G7" s="82">
        <v>5</v>
      </c>
      <c r="H7" s="85">
        <v>1</v>
      </c>
      <c r="I7" s="83">
        <v>5</v>
      </c>
      <c r="J7" s="86">
        <f t="shared" si="0"/>
        <v>45446</v>
      </c>
      <c r="K7" s="87">
        <f t="shared" si="1"/>
        <v>45473</v>
      </c>
      <c r="L7" s="88" t="str">
        <f>_xlfn.CONCAT("Week"," ",_xlfn.ISOWEEKNUM(SurveyRaw[[#This Row],[Date]]))</f>
        <v>Week 23</v>
      </c>
      <c r="M7" s="89" t="str">
        <f>CONCATENATE(YEAR(SurveyRaw[[#This Row],[Month]])," Q",ROUNDUP(MONTH(SurveyRaw[[#This Row],[Month]])/3,0))</f>
        <v>2024 Q2</v>
      </c>
      <c r="N7" s="90" t="str">
        <f>INDEX(Roster[Team Manager],MATCH(SurveyRaw[[#This Row],[UID]],Roster[UID],0))</f>
        <v>Anna Mae Bastero</v>
      </c>
      <c r="O7" s="91" t="str">
        <f>INDEX(Roster[Site],MATCH(SurveyRaw[[#This Row],[UID]],Roster[UID],0))</f>
        <v>ILO</v>
      </c>
      <c r="P7" s="91" t="str">
        <f>INDEX(Config!R:R,MATCH(SurveyRaw[[#This Row],[App name]],Config!Q:Q,0))</f>
        <v>US</v>
      </c>
      <c r="Q7" s="91" t="str">
        <f>INDEX(Config!J:J,MATCH(Survey!$P7,Config!G:G,0))</f>
        <v>APAC</v>
      </c>
      <c r="R7" s="94">
        <f t="shared" si="2"/>
        <v>1</v>
      </c>
      <c r="S7" s="119">
        <f>IF(ISBLANK(SurveyRaw[[#This Row],[CSAT]]),0,IF(AND(SurveyRaw[[#This Row],[CSAT]]&lt;=3,SurveyRaw[[#This Row],[CSAT]]&gt;=1),1,0))</f>
        <v>0</v>
      </c>
      <c r="T7" s="120">
        <f>IF(SurveyRaw[[#This Row],[CSAT]]=4,1,0)</f>
        <v>0</v>
      </c>
      <c r="U7" s="121">
        <f>IF(SurveyRaw[[#This Row],[CSAT]]=5,1,0)</f>
        <v>1</v>
      </c>
      <c r="V7" s="92">
        <f>IF(OR(SurveyRaw[[#This Row],[FCR]]="-",SurveyRaw[[#This Row],[FCR]]=""),0,1)</f>
        <v>1</v>
      </c>
      <c r="W7" s="121">
        <f>IF(SurveyRaw[[#This Row],[Valid FCR]]=1,IF(SurveyRaw[[#This Row],[FCR]]=1,1,0),0)</f>
        <v>1</v>
      </c>
      <c r="X7" s="93">
        <f>IF(SurveyRaw[[#This Row],[CSAT]]="","",SurveyRaw[[#This Row],[CSAT]]/5)</f>
        <v>1</v>
      </c>
      <c r="Y7" s="120" t="str">
        <f>IF(OR(SurveyRaw[[#This Row],[Language Points]]="-",SurveyRaw[[#This Row],[Language Points]]="N/A",SurveyRaw[[#This Row],[Language Points]]=""),"No","Yes")</f>
        <v>Yes</v>
      </c>
      <c r="Z7" s="93">
        <f>IF(ISBLANK(SurveyRaw[[#This Row],[Language Points]]),"",SurveyRaw[[#This Row],[Language Points]]/5)</f>
        <v>1</v>
      </c>
    </row>
    <row r="8" spans="1:26" x14ac:dyDescent="0.25">
      <c r="A8" s="82" t="s">
        <v>93</v>
      </c>
      <c r="B8" s="83" t="s">
        <v>72</v>
      </c>
      <c r="C8" s="84">
        <v>45446</v>
      </c>
      <c r="D8" s="83">
        <v>1297653424</v>
      </c>
      <c r="E8" s="82" t="s">
        <v>782</v>
      </c>
      <c r="F8" s="118">
        <v>113550</v>
      </c>
      <c r="G8" s="82">
        <v>5</v>
      </c>
      <c r="H8" s="85">
        <v>1</v>
      </c>
      <c r="I8" s="83">
        <v>5</v>
      </c>
      <c r="J8" s="86">
        <f t="shared" si="0"/>
        <v>45446</v>
      </c>
      <c r="K8" s="87">
        <f t="shared" si="1"/>
        <v>45473</v>
      </c>
      <c r="L8" s="88" t="str">
        <f>_xlfn.CONCAT("Week"," ",_xlfn.ISOWEEKNUM(SurveyRaw[[#This Row],[Date]]))</f>
        <v>Week 23</v>
      </c>
      <c r="M8" s="89" t="str">
        <f>CONCATENATE(YEAR(SurveyRaw[[#This Row],[Month]])," Q",ROUNDUP(MONTH(SurveyRaw[[#This Row],[Month]])/3,0))</f>
        <v>2024 Q2</v>
      </c>
      <c r="N8" s="90" t="str">
        <f>INDEX(Roster[Team Manager],MATCH(SurveyRaw[[#This Row],[UID]],Roster[UID],0))</f>
        <v>Eden Loyola</v>
      </c>
      <c r="O8" s="91" t="str">
        <f>INDEX(Roster[Site],MATCH(SurveyRaw[[#This Row],[UID]],Roster[UID],0))</f>
        <v>DVO</v>
      </c>
      <c r="P8" s="91" t="str">
        <f>INDEX(Config!R:R,MATCH(SurveyRaw[[#This Row],[App name]],Config!Q:Q,0))</f>
        <v>US</v>
      </c>
      <c r="Q8" s="91" t="str">
        <f>INDEX(Config!J:J,MATCH(Survey!$P8,Config!G:G,0))</f>
        <v>APAC</v>
      </c>
      <c r="R8" s="94">
        <f t="shared" si="2"/>
        <v>1</v>
      </c>
      <c r="S8" s="119">
        <f>IF(ISBLANK(SurveyRaw[[#This Row],[CSAT]]),0,IF(AND(SurveyRaw[[#This Row],[CSAT]]&lt;=3,SurveyRaw[[#This Row],[CSAT]]&gt;=1),1,0))</f>
        <v>0</v>
      </c>
      <c r="T8" s="120">
        <f>IF(SurveyRaw[[#This Row],[CSAT]]=4,1,0)</f>
        <v>0</v>
      </c>
      <c r="U8" s="121">
        <f>IF(SurveyRaw[[#This Row],[CSAT]]=5,1,0)</f>
        <v>1</v>
      </c>
      <c r="V8" s="92">
        <f>IF(OR(SurveyRaw[[#This Row],[FCR]]="-",SurveyRaw[[#This Row],[FCR]]=""),0,1)</f>
        <v>1</v>
      </c>
      <c r="W8" s="121">
        <f>IF(SurveyRaw[[#This Row],[Valid FCR]]=1,IF(SurveyRaw[[#This Row],[FCR]]=1,1,0),0)</f>
        <v>1</v>
      </c>
      <c r="X8" s="93">
        <f>IF(SurveyRaw[[#This Row],[CSAT]]="","",SurveyRaw[[#This Row],[CSAT]]/5)</f>
        <v>1</v>
      </c>
      <c r="Y8" s="120" t="str">
        <f>IF(OR(SurveyRaw[[#This Row],[Language Points]]="-",SurveyRaw[[#This Row],[Language Points]]="N/A",SurveyRaw[[#This Row],[Language Points]]=""),"No","Yes")</f>
        <v>Yes</v>
      </c>
      <c r="Z8" s="93">
        <f>IF(ISBLANK(SurveyRaw[[#This Row],[Language Points]]),"",SurveyRaw[[#This Row],[Language Points]]/5)</f>
        <v>1</v>
      </c>
    </row>
    <row r="9" spans="1:26" x14ac:dyDescent="0.25">
      <c r="A9" s="82" t="s">
        <v>93</v>
      </c>
      <c r="B9" s="83" t="s">
        <v>72</v>
      </c>
      <c r="C9" s="84">
        <v>45446</v>
      </c>
      <c r="D9" s="83">
        <v>1297651564</v>
      </c>
      <c r="E9" s="82" t="s">
        <v>791</v>
      </c>
      <c r="F9" s="118">
        <v>113561</v>
      </c>
      <c r="G9" s="82">
        <v>5</v>
      </c>
      <c r="H9" s="85">
        <v>1</v>
      </c>
      <c r="I9" s="83">
        <v>5</v>
      </c>
      <c r="J9" s="86">
        <f t="shared" si="0"/>
        <v>45446</v>
      </c>
      <c r="K9" s="87">
        <f t="shared" si="1"/>
        <v>45473</v>
      </c>
      <c r="L9" s="88" t="str">
        <f>_xlfn.CONCAT("Week"," ",_xlfn.ISOWEEKNUM(SurveyRaw[[#This Row],[Date]]))</f>
        <v>Week 23</v>
      </c>
      <c r="M9" s="89" t="str">
        <f>CONCATENATE(YEAR(SurveyRaw[[#This Row],[Month]])," Q",ROUNDUP(MONTH(SurveyRaw[[#This Row],[Month]])/3,0))</f>
        <v>2024 Q2</v>
      </c>
      <c r="N9" s="90" t="str">
        <f>INDEX(Roster[Team Manager],MATCH(SurveyRaw[[#This Row],[UID]],Roster[UID],0))</f>
        <v>Anna Mae Bastero</v>
      </c>
      <c r="O9" s="91" t="str">
        <f>INDEX(Roster[Site],MATCH(SurveyRaw[[#This Row],[UID]],Roster[UID],0))</f>
        <v>ILO</v>
      </c>
      <c r="P9" s="91" t="str">
        <f>INDEX(Config!R:R,MATCH(SurveyRaw[[#This Row],[App name]],Config!Q:Q,0))</f>
        <v>US</v>
      </c>
      <c r="Q9" s="91" t="str">
        <f>INDEX(Config!J:J,MATCH(Survey!$P9,Config!G:G,0))</f>
        <v>APAC</v>
      </c>
      <c r="R9" s="94">
        <f t="shared" si="2"/>
        <v>1</v>
      </c>
      <c r="S9" s="119">
        <f>IF(ISBLANK(SurveyRaw[[#This Row],[CSAT]]),0,IF(AND(SurveyRaw[[#This Row],[CSAT]]&lt;=3,SurveyRaw[[#This Row],[CSAT]]&gt;=1),1,0))</f>
        <v>0</v>
      </c>
      <c r="T9" s="120">
        <f>IF(SurveyRaw[[#This Row],[CSAT]]=4,1,0)</f>
        <v>0</v>
      </c>
      <c r="U9" s="121">
        <f>IF(SurveyRaw[[#This Row],[CSAT]]=5,1,0)</f>
        <v>1</v>
      </c>
      <c r="V9" s="92">
        <f>IF(OR(SurveyRaw[[#This Row],[FCR]]="-",SurveyRaw[[#This Row],[FCR]]=""),0,1)</f>
        <v>1</v>
      </c>
      <c r="W9" s="121">
        <f>IF(SurveyRaw[[#This Row],[Valid FCR]]=1,IF(SurveyRaw[[#This Row],[FCR]]=1,1,0),0)</f>
        <v>1</v>
      </c>
      <c r="X9" s="93">
        <f>IF(SurveyRaw[[#This Row],[CSAT]]="","",SurveyRaw[[#This Row],[CSAT]]/5)</f>
        <v>1</v>
      </c>
      <c r="Y9" s="120" t="str">
        <f>IF(OR(SurveyRaw[[#This Row],[Language Points]]="-",SurveyRaw[[#This Row],[Language Points]]="N/A",SurveyRaw[[#This Row],[Language Points]]=""),"No","Yes")</f>
        <v>Yes</v>
      </c>
      <c r="Z9" s="93">
        <f>IF(ISBLANK(SurveyRaw[[#This Row],[Language Points]]),"",SurveyRaw[[#This Row],[Language Points]]/5)</f>
        <v>1</v>
      </c>
    </row>
    <row r="10" spans="1:26" x14ac:dyDescent="0.25">
      <c r="A10" s="82" t="s">
        <v>93</v>
      </c>
      <c r="B10" s="83" t="s">
        <v>72</v>
      </c>
      <c r="C10" s="84">
        <v>45446</v>
      </c>
      <c r="D10" s="83">
        <v>1297685914</v>
      </c>
      <c r="E10" s="82" t="s">
        <v>791</v>
      </c>
      <c r="F10" s="118">
        <v>113561</v>
      </c>
      <c r="G10" s="82">
        <v>5</v>
      </c>
      <c r="H10" s="85">
        <v>1</v>
      </c>
      <c r="I10" s="83">
        <v>5</v>
      </c>
      <c r="J10" s="86">
        <f t="shared" si="0"/>
        <v>45446</v>
      </c>
      <c r="K10" s="87">
        <f t="shared" si="1"/>
        <v>45473</v>
      </c>
      <c r="L10" s="88" t="str">
        <f>_xlfn.CONCAT("Week"," ",_xlfn.ISOWEEKNUM(SurveyRaw[[#This Row],[Date]]))</f>
        <v>Week 23</v>
      </c>
      <c r="M10" s="89" t="str">
        <f>CONCATENATE(YEAR(SurveyRaw[[#This Row],[Month]])," Q",ROUNDUP(MONTH(SurveyRaw[[#This Row],[Month]])/3,0))</f>
        <v>2024 Q2</v>
      </c>
      <c r="N10" s="90" t="str">
        <f>INDEX(Roster[Team Manager],MATCH(SurveyRaw[[#This Row],[UID]],Roster[UID],0))</f>
        <v>Anna Mae Bastero</v>
      </c>
      <c r="O10" s="91" t="str">
        <f>INDEX(Roster[Site],MATCH(SurveyRaw[[#This Row],[UID]],Roster[UID],0))</f>
        <v>ILO</v>
      </c>
      <c r="P10" s="91" t="str">
        <f>INDEX(Config!R:R,MATCH(SurveyRaw[[#This Row],[App name]],Config!Q:Q,0))</f>
        <v>US</v>
      </c>
      <c r="Q10" s="91" t="str">
        <f>INDEX(Config!J:J,MATCH(Survey!$P10,Config!G:G,0))</f>
        <v>APAC</v>
      </c>
      <c r="R10" s="94">
        <f t="shared" si="2"/>
        <v>1</v>
      </c>
      <c r="S10" s="119">
        <f>IF(ISBLANK(SurveyRaw[[#This Row],[CSAT]]),0,IF(AND(SurveyRaw[[#This Row],[CSAT]]&lt;=3,SurveyRaw[[#This Row],[CSAT]]&gt;=1),1,0))</f>
        <v>0</v>
      </c>
      <c r="T10" s="120">
        <f>IF(SurveyRaw[[#This Row],[CSAT]]=4,1,0)</f>
        <v>0</v>
      </c>
      <c r="U10" s="121">
        <f>IF(SurveyRaw[[#This Row],[CSAT]]=5,1,0)</f>
        <v>1</v>
      </c>
      <c r="V10" s="92">
        <f>IF(OR(SurveyRaw[[#This Row],[FCR]]="-",SurveyRaw[[#This Row],[FCR]]=""),0,1)</f>
        <v>1</v>
      </c>
      <c r="W10" s="121">
        <f>IF(SurveyRaw[[#This Row],[Valid FCR]]=1,IF(SurveyRaw[[#This Row],[FCR]]=1,1,0),0)</f>
        <v>1</v>
      </c>
      <c r="X10" s="93">
        <f>IF(SurveyRaw[[#This Row],[CSAT]]="","",SurveyRaw[[#This Row],[CSAT]]/5)</f>
        <v>1</v>
      </c>
      <c r="Y10" s="120" t="str">
        <f>IF(OR(SurveyRaw[[#This Row],[Language Points]]="-",SurveyRaw[[#This Row],[Language Points]]="N/A",SurveyRaw[[#This Row],[Language Points]]=""),"No","Yes")</f>
        <v>Yes</v>
      </c>
      <c r="Z10" s="93">
        <f>IF(ISBLANK(SurveyRaw[[#This Row],[Language Points]]),"",SurveyRaw[[#This Row],[Language Points]]/5)</f>
        <v>1</v>
      </c>
    </row>
    <row r="11" spans="1:26" x14ac:dyDescent="0.25">
      <c r="A11" s="82" t="s">
        <v>93</v>
      </c>
      <c r="B11" s="83" t="s">
        <v>72</v>
      </c>
      <c r="C11" s="84">
        <v>45446</v>
      </c>
      <c r="D11" s="83">
        <v>1297717614</v>
      </c>
      <c r="E11" s="82" t="s">
        <v>106</v>
      </c>
      <c r="F11" s="118">
        <v>108028</v>
      </c>
      <c r="G11" s="82">
        <v>5</v>
      </c>
      <c r="H11" s="85">
        <v>1</v>
      </c>
      <c r="I11" s="83">
        <v>5</v>
      </c>
      <c r="J11" s="86">
        <f t="shared" si="0"/>
        <v>45446</v>
      </c>
      <c r="K11" s="87">
        <f t="shared" si="1"/>
        <v>45473</v>
      </c>
      <c r="L11" s="88" t="str">
        <f>_xlfn.CONCAT("Week"," ",_xlfn.ISOWEEKNUM(SurveyRaw[[#This Row],[Date]]))</f>
        <v>Week 23</v>
      </c>
      <c r="M11" s="89" t="str">
        <f>CONCATENATE(YEAR(SurveyRaw[[#This Row],[Month]])," Q",ROUNDUP(MONTH(SurveyRaw[[#This Row],[Month]])/3,0))</f>
        <v>2024 Q2</v>
      </c>
      <c r="N11" s="90" t="str">
        <f>INDEX(Roster[Team Manager],MATCH(SurveyRaw[[#This Row],[UID]],Roster[UID],0))</f>
        <v>Anna Mae Bastero</v>
      </c>
      <c r="O11" s="91" t="str">
        <f>INDEX(Roster[Site],MATCH(SurveyRaw[[#This Row],[UID]],Roster[UID],0))</f>
        <v>ILO</v>
      </c>
      <c r="P11" s="91" t="str">
        <f>INDEX(Config!R:R,MATCH(SurveyRaw[[#This Row],[App name]],Config!Q:Q,0))</f>
        <v>US</v>
      </c>
      <c r="Q11" s="91" t="str">
        <f>INDEX(Config!J:J,MATCH(Survey!$P11,Config!G:G,0))</f>
        <v>APAC</v>
      </c>
      <c r="R11" s="94">
        <f t="shared" si="2"/>
        <v>1</v>
      </c>
      <c r="S11" s="119">
        <f>IF(ISBLANK(SurveyRaw[[#This Row],[CSAT]]),0,IF(AND(SurveyRaw[[#This Row],[CSAT]]&lt;=3,SurveyRaw[[#This Row],[CSAT]]&gt;=1),1,0))</f>
        <v>0</v>
      </c>
      <c r="T11" s="120">
        <f>IF(SurveyRaw[[#This Row],[CSAT]]=4,1,0)</f>
        <v>0</v>
      </c>
      <c r="U11" s="121">
        <f>IF(SurveyRaw[[#This Row],[CSAT]]=5,1,0)</f>
        <v>1</v>
      </c>
      <c r="V11" s="92">
        <f>IF(OR(SurveyRaw[[#This Row],[FCR]]="-",SurveyRaw[[#This Row],[FCR]]=""),0,1)</f>
        <v>1</v>
      </c>
      <c r="W11" s="121">
        <f>IF(SurveyRaw[[#This Row],[Valid FCR]]=1,IF(SurveyRaw[[#This Row],[FCR]]=1,1,0),0)</f>
        <v>1</v>
      </c>
      <c r="X11" s="93">
        <f>IF(SurveyRaw[[#This Row],[CSAT]]="","",SurveyRaw[[#This Row],[CSAT]]/5)</f>
        <v>1</v>
      </c>
      <c r="Y11" s="120" t="str">
        <f>IF(OR(SurveyRaw[[#This Row],[Language Points]]="-",SurveyRaw[[#This Row],[Language Points]]="N/A",SurveyRaw[[#This Row],[Language Points]]=""),"No","Yes")</f>
        <v>Yes</v>
      </c>
      <c r="Z11" s="93">
        <f>IF(ISBLANK(SurveyRaw[[#This Row],[Language Points]]),"",SurveyRaw[[#This Row],[Language Points]]/5)</f>
        <v>1</v>
      </c>
    </row>
    <row r="12" spans="1:26" x14ac:dyDescent="0.25">
      <c r="A12" s="82" t="s">
        <v>93</v>
      </c>
      <c r="B12" s="83" t="s">
        <v>72</v>
      </c>
      <c r="C12" s="84">
        <v>45446</v>
      </c>
      <c r="D12" s="83">
        <v>1297647834</v>
      </c>
      <c r="E12" s="82" t="s">
        <v>786</v>
      </c>
      <c r="F12" s="118">
        <v>113551</v>
      </c>
      <c r="G12" s="82">
        <v>5</v>
      </c>
      <c r="H12" s="85">
        <v>1</v>
      </c>
      <c r="I12" s="83">
        <v>5</v>
      </c>
      <c r="J12" s="86">
        <f t="shared" si="0"/>
        <v>45446</v>
      </c>
      <c r="K12" s="87">
        <f t="shared" si="1"/>
        <v>45473</v>
      </c>
      <c r="L12" s="88" t="str">
        <f>_xlfn.CONCAT("Week"," ",_xlfn.ISOWEEKNUM(SurveyRaw[[#This Row],[Date]]))</f>
        <v>Week 23</v>
      </c>
      <c r="M12" s="89" t="str">
        <f>CONCATENATE(YEAR(SurveyRaw[[#This Row],[Month]])," Q",ROUNDUP(MONTH(SurveyRaw[[#This Row],[Month]])/3,0))</f>
        <v>2024 Q2</v>
      </c>
      <c r="N12" s="90" t="str">
        <f>INDEX(Roster[Team Manager],MATCH(SurveyRaw[[#This Row],[UID]],Roster[UID],0))</f>
        <v>Anna Mae Bastero</v>
      </c>
      <c r="O12" s="91" t="str">
        <f>INDEX(Roster[Site],MATCH(SurveyRaw[[#This Row],[UID]],Roster[UID],0))</f>
        <v>ILO</v>
      </c>
      <c r="P12" s="91" t="str">
        <f>INDEX(Config!R:R,MATCH(SurveyRaw[[#This Row],[App name]],Config!Q:Q,0))</f>
        <v>US</v>
      </c>
      <c r="Q12" s="91" t="str">
        <f>INDEX(Config!J:J,MATCH(Survey!$P12,Config!G:G,0))</f>
        <v>APAC</v>
      </c>
      <c r="R12" s="94">
        <f t="shared" si="2"/>
        <v>1</v>
      </c>
      <c r="S12" s="119">
        <f>IF(ISBLANK(SurveyRaw[[#This Row],[CSAT]]),0,IF(AND(SurveyRaw[[#This Row],[CSAT]]&lt;=3,SurveyRaw[[#This Row],[CSAT]]&gt;=1),1,0))</f>
        <v>0</v>
      </c>
      <c r="T12" s="120">
        <f>IF(SurveyRaw[[#This Row],[CSAT]]=4,1,0)</f>
        <v>0</v>
      </c>
      <c r="U12" s="121">
        <f>IF(SurveyRaw[[#This Row],[CSAT]]=5,1,0)</f>
        <v>1</v>
      </c>
      <c r="V12" s="92">
        <f>IF(OR(SurveyRaw[[#This Row],[FCR]]="-",SurveyRaw[[#This Row],[FCR]]=""),0,1)</f>
        <v>1</v>
      </c>
      <c r="W12" s="121">
        <f>IF(SurveyRaw[[#This Row],[Valid FCR]]=1,IF(SurveyRaw[[#This Row],[FCR]]=1,1,0),0)</f>
        <v>1</v>
      </c>
      <c r="X12" s="93">
        <f>IF(SurveyRaw[[#This Row],[CSAT]]="","",SurveyRaw[[#This Row],[CSAT]]/5)</f>
        <v>1</v>
      </c>
      <c r="Y12" s="120" t="str">
        <f>IF(OR(SurveyRaw[[#This Row],[Language Points]]="-",SurveyRaw[[#This Row],[Language Points]]="N/A",SurveyRaw[[#This Row],[Language Points]]=""),"No","Yes")</f>
        <v>Yes</v>
      </c>
      <c r="Z12" s="93">
        <f>IF(ISBLANK(SurveyRaw[[#This Row],[Language Points]]),"",SurveyRaw[[#This Row],[Language Points]]/5)</f>
        <v>1</v>
      </c>
    </row>
    <row r="13" spans="1:26" x14ac:dyDescent="0.25">
      <c r="A13" s="82" t="s">
        <v>93</v>
      </c>
      <c r="B13" s="83" t="s">
        <v>72</v>
      </c>
      <c r="C13" s="84">
        <v>45446</v>
      </c>
      <c r="D13" s="83">
        <v>1297539774</v>
      </c>
      <c r="E13" s="82" t="s">
        <v>782</v>
      </c>
      <c r="F13" s="118">
        <v>113550</v>
      </c>
      <c r="G13" s="82">
        <v>5</v>
      </c>
      <c r="H13" s="85">
        <v>1</v>
      </c>
      <c r="I13" s="83">
        <v>5</v>
      </c>
      <c r="J13" s="86">
        <f t="shared" si="0"/>
        <v>45446</v>
      </c>
      <c r="K13" s="87">
        <f t="shared" si="1"/>
        <v>45473</v>
      </c>
      <c r="L13" s="88" t="str">
        <f>_xlfn.CONCAT("Week"," ",_xlfn.ISOWEEKNUM(SurveyRaw[[#This Row],[Date]]))</f>
        <v>Week 23</v>
      </c>
      <c r="M13" s="89" t="str">
        <f>CONCATENATE(YEAR(SurveyRaw[[#This Row],[Month]])," Q",ROUNDUP(MONTH(SurveyRaw[[#This Row],[Month]])/3,0))</f>
        <v>2024 Q2</v>
      </c>
      <c r="N13" s="90" t="str">
        <f>INDEX(Roster[Team Manager],MATCH(SurveyRaw[[#This Row],[UID]],Roster[UID],0))</f>
        <v>Eden Loyola</v>
      </c>
      <c r="O13" s="91" t="str">
        <f>INDEX(Roster[Site],MATCH(SurveyRaw[[#This Row],[UID]],Roster[UID],0))</f>
        <v>DVO</v>
      </c>
      <c r="P13" s="91" t="str">
        <f>INDEX(Config!R:R,MATCH(SurveyRaw[[#This Row],[App name]],Config!Q:Q,0))</f>
        <v>US</v>
      </c>
      <c r="Q13" s="91" t="str">
        <f>INDEX(Config!J:J,MATCH(Survey!$P13,Config!G:G,0))</f>
        <v>APAC</v>
      </c>
      <c r="R13" s="94">
        <f t="shared" si="2"/>
        <v>1</v>
      </c>
      <c r="S13" s="119">
        <f>IF(ISBLANK(SurveyRaw[[#This Row],[CSAT]]),0,IF(AND(SurveyRaw[[#This Row],[CSAT]]&lt;=3,SurveyRaw[[#This Row],[CSAT]]&gt;=1),1,0))</f>
        <v>0</v>
      </c>
      <c r="T13" s="120">
        <f>IF(SurveyRaw[[#This Row],[CSAT]]=4,1,0)</f>
        <v>0</v>
      </c>
      <c r="U13" s="121">
        <f>IF(SurveyRaw[[#This Row],[CSAT]]=5,1,0)</f>
        <v>1</v>
      </c>
      <c r="V13" s="92">
        <f>IF(OR(SurveyRaw[[#This Row],[FCR]]="-",SurveyRaw[[#This Row],[FCR]]=""),0,1)</f>
        <v>1</v>
      </c>
      <c r="W13" s="121">
        <f>IF(SurveyRaw[[#This Row],[Valid FCR]]=1,IF(SurveyRaw[[#This Row],[FCR]]=1,1,0),0)</f>
        <v>1</v>
      </c>
      <c r="X13" s="93">
        <f>IF(SurveyRaw[[#This Row],[CSAT]]="","",SurveyRaw[[#This Row],[CSAT]]/5)</f>
        <v>1</v>
      </c>
      <c r="Y13" s="120" t="str">
        <f>IF(OR(SurveyRaw[[#This Row],[Language Points]]="-",SurveyRaw[[#This Row],[Language Points]]="N/A",SurveyRaw[[#This Row],[Language Points]]=""),"No","Yes")</f>
        <v>Yes</v>
      </c>
      <c r="Z13" s="93">
        <f>IF(ISBLANK(SurveyRaw[[#This Row],[Language Points]]),"",SurveyRaw[[#This Row],[Language Points]]/5)</f>
        <v>1</v>
      </c>
    </row>
    <row r="14" spans="1:26" x14ac:dyDescent="0.25">
      <c r="A14" s="82" t="s">
        <v>93</v>
      </c>
      <c r="B14" s="83" t="s">
        <v>72</v>
      </c>
      <c r="C14" s="84">
        <v>45446</v>
      </c>
      <c r="D14" s="83">
        <v>1297645144</v>
      </c>
      <c r="E14" s="82" t="s">
        <v>80</v>
      </c>
      <c r="F14" s="118">
        <v>112004</v>
      </c>
      <c r="G14" s="82">
        <v>5</v>
      </c>
      <c r="H14" s="85">
        <v>1</v>
      </c>
      <c r="I14" s="83">
        <v>5</v>
      </c>
      <c r="J14" s="86">
        <f t="shared" si="0"/>
        <v>45446</v>
      </c>
      <c r="K14" s="87">
        <f t="shared" si="1"/>
        <v>45473</v>
      </c>
      <c r="L14" s="88" t="str">
        <f>_xlfn.CONCAT("Week"," ",_xlfn.ISOWEEKNUM(SurveyRaw[[#This Row],[Date]]))</f>
        <v>Week 23</v>
      </c>
      <c r="M14" s="89" t="str">
        <f>CONCATENATE(YEAR(SurveyRaw[[#This Row],[Month]])," Q",ROUNDUP(MONTH(SurveyRaw[[#This Row],[Month]])/3,0))</f>
        <v>2024 Q2</v>
      </c>
      <c r="N14" s="90" t="str">
        <f>INDEX(Roster[Team Manager],MATCH(SurveyRaw[[#This Row],[UID]],Roster[UID],0))</f>
        <v>Anna Mae Bastero</v>
      </c>
      <c r="O14" s="91" t="str">
        <f>INDEX(Roster[Site],MATCH(SurveyRaw[[#This Row],[UID]],Roster[UID],0))</f>
        <v>ILO</v>
      </c>
      <c r="P14" s="91" t="str">
        <f>INDEX(Config!R:R,MATCH(SurveyRaw[[#This Row],[App name]],Config!Q:Q,0))</f>
        <v>US</v>
      </c>
      <c r="Q14" s="91" t="str">
        <f>INDEX(Config!J:J,MATCH(Survey!$P14,Config!G:G,0))</f>
        <v>APAC</v>
      </c>
      <c r="R14" s="94">
        <f t="shared" si="2"/>
        <v>1</v>
      </c>
      <c r="S14" s="119">
        <f>IF(ISBLANK(SurveyRaw[[#This Row],[CSAT]]),0,IF(AND(SurveyRaw[[#This Row],[CSAT]]&lt;=3,SurveyRaw[[#This Row],[CSAT]]&gt;=1),1,0))</f>
        <v>0</v>
      </c>
      <c r="T14" s="120">
        <f>IF(SurveyRaw[[#This Row],[CSAT]]=4,1,0)</f>
        <v>0</v>
      </c>
      <c r="U14" s="121">
        <f>IF(SurveyRaw[[#This Row],[CSAT]]=5,1,0)</f>
        <v>1</v>
      </c>
      <c r="V14" s="92">
        <f>IF(OR(SurveyRaw[[#This Row],[FCR]]="-",SurveyRaw[[#This Row],[FCR]]=""),0,1)</f>
        <v>1</v>
      </c>
      <c r="W14" s="121">
        <f>IF(SurveyRaw[[#This Row],[Valid FCR]]=1,IF(SurveyRaw[[#This Row],[FCR]]=1,1,0),0)</f>
        <v>1</v>
      </c>
      <c r="X14" s="93">
        <f>IF(SurveyRaw[[#This Row],[CSAT]]="","",SurveyRaw[[#This Row],[CSAT]]/5)</f>
        <v>1</v>
      </c>
      <c r="Y14" s="120" t="str">
        <f>IF(OR(SurveyRaw[[#This Row],[Language Points]]="-",SurveyRaw[[#This Row],[Language Points]]="N/A",SurveyRaw[[#This Row],[Language Points]]=""),"No","Yes")</f>
        <v>Yes</v>
      </c>
      <c r="Z14" s="93">
        <f>IF(ISBLANK(SurveyRaw[[#This Row],[Language Points]]),"",SurveyRaw[[#This Row],[Language Points]]/5)</f>
        <v>1</v>
      </c>
    </row>
    <row r="15" spans="1:26" x14ac:dyDescent="0.25">
      <c r="A15" s="82" t="s">
        <v>93</v>
      </c>
      <c r="B15" s="83" t="s">
        <v>72</v>
      </c>
      <c r="C15" s="84">
        <v>45446</v>
      </c>
      <c r="D15" s="83">
        <v>1297589614</v>
      </c>
      <c r="E15" s="82" t="s">
        <v>782</v>
      </c>
      <c r="F15" s="118">
        <v>113550</v>
      </c>
      <c r="G15" s="82">
        <v>5</v>
      </c>
      <c r="H15" s="85">
        <v>1</v>
      </c>
      <c r="I15" s="83">
        <v>5</v>
      </c>
      <c r="J15" s="86">
        <f t="shared" si="0"/>
        <v>45446</v>
      </c>
      <c r="K15" s="87">
        <f t="shared" si="1"/>
        <v>45473</v>
      </c>
      <c r="L15" s="88" t="str">
        <f>_xlfn.CONCAT("Week"," ",_xlfn.ISOWEEKNUM(SurveyRaw[[#This Row],[Date]]))</f>
        <v>Week 23</v>
      </c>
      <c r="M15" s="89" t="str">
        <f>CONCATENATE(YEAR(SurveyRaw[[#This Row],[Month]])," Q",ROUNDUP(MONTH(SurveyRaw[[#This Row],[Month]])/3,0))</f>
        <v>2024 Q2</v>
      </c>
      <c r="N15" s="90" t="str">
        <f>INDEX(Roster[Team Manager],MATCH(SurveyRaw[[#This Row],[UID]],Roster[UID],0))</f>
        <v>Eden Loyola</v>
      </c>
      <c r="O15" s="91" t="str">
        <f>INDEX(Roster[Site],MATCH(SurveyRaw[[#This Row],[UID]],Roster[UID],0))</f>
        <v>DVO</v>
      </c>
      <c r="P15" s="91" t="str">
        <f>INDEX(Config!R:R,MATCH(SurveyRaw[[#This Row],[App name]],Config!Q:Q,0))</f>
        <v>US</v>
      </c>
      <c r="Q15" s="91" t="str">
        <f>INDEX(Config!J:J,MATCH(Survey!$P15,Config!G:G,0))</f>
        <v>APAC</v>
      </c>
      <c r="R15" s="94">
        <f t="shared" si="2"/>
        <v>1</v>
      </c>
      <c r="S15" s="119">
        <f>IF(ISBLANK(SurveyRaw[[#This Row],[CSAT]]),0,IF(AND(SurveyRaw[[#This Row],[CSAT]]&lt;=3,SurveyRaw[[#This Row],[CSAT]]&gt;=1),1,0))</f>
        <v>0</v>
      </c>
      <c r="T15" s="120">
        <f>IF(SurveyRaw[[#This Row],[CSAT]]=4,1,0)</f>
        <v>0</v>
      </c>
      <c r="U15" s="121">
        <f>IF(SurveyRaw[[#This Row],[CSAT]]=5,1,0)</f>
        <v>1</v>
      </c>
      <c r="V15" s="92">
        <f>IF(OR(SurveyRaw[[#This Row],[FCR]]="-",SurveyRaw[[#This Row],[FCR]]=""),0,1)</f>
        <v>1</v>
      </c>
      <c r="W15" s="121">
        <f>IF(SurveyRaw[[#This Row],[Valid FCR]]=1,IF(SurveyRaw[[#This Row],[FCR]]=1,1,0),0)</f>
        <v>1</v>
      </c>
      <c r="X15" s="93">
        <f>IF(SurveyRaw[[#This Row],[CSAT]]="","",SurveyRaw[[#This Row],[CSAT]]/5)</f>
        <v>1</v>
      </c>
      <c r="Y15" s="120" t="str">
        <f>IF(OR(SurveyRaw[[#This Row],[Language Points]]="-",SurveyRaw[[#This Row],[Language Points]]="N/A",SurveyRaw[[#This Row],[Language Points]]=""),"No","Yes")</f>
        <v>Yes</v>
      </c>
      <c r="Z15" s="93">
        <f>IF(ISBLANK(SurveyRaw[[#This Row],[Language Points]]),"",SurveyRaw[[#This Row],[Language Points]]/5)</f>
        <v>1</v>
      </c>
    </row>
    <row r="16" spans="1:26" x14ac:dyDescent="0.25">
      <c r="A16" s="82" t="s">
        <v>93</v>
      </c>
      <c r="B16" s="83" t="s">
        <v>72</v>
      </c>
      <c r="C16" s="84">
        <v>45445</v>
      </c>
      <c r="D16" s="83">
        <v>1297383344</v>
      </c>
      <c r="E16" s="82" t="s">
        <v>115</v>
      </c>
      <c r="F16" s="118">
        <v>113502</v>
      </c>
      <c r="G16" s="82">
        <v>5</v>
      </c>
      <c r="H16" s="85">
        <v>1</v>
      </c>
      <c r="I16" s="83">
        <v>5</v>
      </c>
      <c r="J16" s="86">
        <f t="shared" si="0"/>
        <v>45445</v>
      </c>
      <c r="K16" s="87">
        <f t="shared" si="1"/>
        <v>45473</v>
      </c>
      <c r="L16" s="88" t="str">
        <f>_xlfn.CONCAT("Week"," ",_xlfn.ISOWEEKNUM(SurveyRaw[[#This Row],[Date]]))</f>
        <v>Week 22</v>
      </c>
      <c r="M16" s="89" t="str">
        <f>CONCATENATE(YEAR(SurveyRaw[[#This Row],[Month]])," Q",ROUNDUP(MONTH(SurveyRaw[[#This Row],[Month]])/3,0))</f>
        <v>2024 Q2</v>
      </c>
      <c r="N16" s="90" t="str">
        <f>INDEX(Roster[Team Manager],MATCH(SurveyRaw[[#This Row],[UID]],Roster[UID],0))</f>
        <v>Eden Loyola</v>
      </c>
      <c r="O16" s="91" t="str">
        <f>INDEX(Roster[Site],MATCH(SurveyRaw[[#This Row],[UID]],Roster[UID],0))</f>
        <v>DVO</v>
      </c>
      <c r="P16" s="91" t="str">
        <f>INDEX(Config!R:R,MATCH(SurveyRaw[[#This Row],[App name]],Config!Q:Q,0))</f>
        <v>US</v>
      </c>
      <c r="Q16" s="91" t="str">
        <f>INDEX(Config!J:J,MATCH(Survey!$P16,Config!G:G,0))</f>
        <v>APAC</v>
      </c>
      <c r="R16" s="94">
        <f t="shared" si="2"/>
        <v>1</v>
      </c>
      <c r="S16" s="119">
        <f>IF(ISBLANK(SurveyRaw[[#This Row],[CSAT]]),0,IF(AND(SurveyRaw[[#This Row],[CSAT]]&lt;=3,SurveyRaw[[#This Row],[CSAT]]&gt;=1),1,0))</f>
        <v>0</v>
      </c>
      <c r="T16" s="120">
        <f>IF(SurveyRaw[[#This Row],[CSAT]]=4,1,0)</f>
        <v>0</v>
      </c>
      <c r="U16" s="121">
        <f>IF(SurveyRaw[[#This Row],[CSAT]]=5,1,0)</f>
        <v>1</v>
      </c>
      <c r="V16" s="92">
        <f>IF(OR(SurveyRaw[[#This Row],[FCR]]="-",SurveyRaw[[#This Row],[FCR]]=""),0,1)</f>
        <v>1</v>
      </c>
      <c r="W16" s="121">
        <f>IF(SurveyRaw[[#This Row],[Valid FCR]]=1,IF(SurveyRaw[[#This Row],[FCR]]=1,1,0),0)</f>
        <v>1</v>
      </c>
      <c r="X16" s="93">
        <f>IF(SurveyRaw[[#This Row],[CSAT]]="","",SurveyRaw[[#This Row],[CSAT]]/5)</f>
        <v>1</v>
      </c>
      <c r="Y16" s="120" t="str">
        <f>IF(OR(SurveyRaw[[#This Row],[Language Points]]="-",SurveyRaw[[#This Row],[Language Points]]="N/A",SurveyRaw[[#This Row],[Language Points]]=""),"No","Yes")</f>
        <v>Yes</v>
      </c>
      <c r="Z16" s="93">
        <f>IF(ISBLANK(SurveyRaw[[#This Row],[Language Points]]),"",SurveyRaw[[#This Row],[Language Points]]/5)</f>
        <v>1</v>
      </c>
    </row>
    <row r="17" spans="1:26" x14ac:dyDescent="0.25">
      <c r="A17" s="82" t="s">
        <v>93</v>
      </c>
      <c r="B17" s="83" t="s">
        <v>72</v>
      </c>
      <c r="C17" s="84">
        <v>45445</v>
      </c>
      <c r="D17" s="83">
        <v>1297354084</v>
      </c>
      <c r="E17" s="82" t="s">
        <v>115</v>
      </c>
      <c r="F17" s="118">
        <v>113502</v>
      </c>
      <c r="G17" s="82">
        <v>5</v>
      </c>
      <c r="H17" s="85">
        <v>1</v>
      </c>
      <c r="I17" s="83">
        <v>5</v>
      </c>
      <c r="J17" s="86">
        <f t="shared" si="0"/>
        <v>45445</v>
      </c>
      <c r="K17" s="87">
        <f t="shared" si="1"/>
        <v>45473</v>
      </c>
      <c r="L17" s="88" t="str">
        <f>_xlfn.CONCAT("Week"," ",_xlfn.ISOWEEKNUM(SurveyRaw[[#This Row],[Date]]))</f>
        <v>Week 22</v>
      </c>
      <c r="M17" s="89" t="str">
        <f>CONCATENATE(YEAR(SurveyRaw[[#This Row],[Month]])," Q",ROUNDUP(MONTH(SurveyRaw[[#This Row],[Month]])/3,0))</f>
        <v>2024 Q2</v>
      </c>
      <c r="N17" s="90" t="str">
        <f>INDEX(Roster[Team Manager],MATCH(SurveyRaw[[#This Row],[UID]],Roster[UID],0))</f>
        <v>Eden Loyola</v>
      </c>
      <c r="O17" s="91" t="str">
        <f>INDEX(Roster[Site],MATCH(SurveyRaw[[#This Row],[UID]],Roster[UID],0))</f>
        <v>DVO</v>
      </c>
      <c r="P17" s="91" t="str">
        <f>INDEX(Config!R:R,MATCH(SurveyRaw[[#This Row],[App name]],Config!Q:Q,0))</f>
        <v>US</v>
      </c>
      <c r="Q17" s="91" t="str">
        <f>INDEX(Config!J:J,MATCH(Survey!$P17,Config!G:G,0))</f>
        <v>APAC</v>
      </c>
      <c r="R17" s="94">
        <f t="shared" si="2"/>
        <v>1</v>
      </c>
      <c r="S17" s="119">
        <f>IF(ISBLANK(SurveyRaw[[#This Row],[CSAT]]),0,IF(AND(SurveyRaw[[#This Row],[CSAT]]&lt;=3,SurveyRaw[[#This Row],[CSAT]]&gt;=1),1,0))</f>
        <v>0</v>
      </c>
      <c r="T17" s="120">
        <f>IF(SurveyRaw[[#This Row],[CSAT]]=4,1,0)</f>
        <v>0</v>
      </c>
      <c r="U17" s="121">
        <f>IF(SurveyRaw[[#This Row],[CSAT]]=5,1,0)</f>
        <v>1</v>
      </c>
      <c r="V17" s="92">
        <f>IF(OR(SurveyRaw[[#This Row],[FCR]]="-",SurveyRaw[[#This Row],[FCR]]=""),0,1)</f>
        <v>1</v>
      </c>
      <c r="W17" s="121">
        <f>IF(SurveyRaw[[#This Row],[Valid FCR]]=1,IF(SurveyRaw[[#This Row],[FCR]]=1,1,0),0)</f>
        <v>1</v>
      </c>
      <c r="X17" s="93">
        <f>IF(SurveyRaw[[#This Row],[CSAT]]="","",SurveyRaw[[#This Row],[CSAT]]/5)</f>
        <v>1</v>
      </c>
      <c r="Y17" s="120" t="str">
        <f>IF(OR(SurveyRaw[[#This Row],[Language Points]]="-",SurveyRaw[[#This Row],[Language Points]]="N/A",SurveyRaw[[#This Row],[Language Points]]=""),"No","Yes")</f>
        <v>Yes</v>
      </c>
      <c r="Z17" s="93">
        <f>IF(ISBLANK(SurveyRaw[[#This Row],[Language Points]]),"",SurveyRaw[[#This Row],[Language Points]]/5)</f>
        <v>1</v>
      </c>
    </row>
    <row r="18" spans="1:26" x14ac:dyDescent="0.25">
      <c r="A18" s="82" t="s">
        <v>93</v>
      </c>
      <c r="B18" s="83" t="s">
        <v>72</v>
      </c>
      <c r="C18" s="84">
        <v>45446</v>
      </c>
      <c r="D18" s="83">
        <v>1297607884</v>
      </c>
      <c r="E18" s="82" t="s">
        <v>96</v>
      </c>
      <c r="F18" s="118">
        <v>112164</v>
      </c>
      <c r="G18" s="82">
        <v>5</v>
      </c>
      <c r="H18" s="85">
        <v>1</v>
      </c>
      <c r="I18" s="83">
        <v>5</v>
      </c>
      <c r="J18" s="86">
        <f t="shared" si="0"/>
        <v>45446</v>
      </c>
      <c r="K18" s="87">
        <f t="shared" si="1"/>
        <v>45473</v>
      </c>
      <c r="L18" s="88" t="str">
        <f>_xlfn.CONCAT("Week"," ",_xlfn.ISOWEEKNUM(SurveyRaw[[#This Row],[Date]]))</f>
        <v>Week 23</v>
      </c>
      <c r="M18" s="89" t="str">
        <f>CONCATENATE(YEAR(SurveyRaw[[#This Row],[Month]])," Q",ROUNDUP(MONTH(SurveyRaw[[#This Row],[Month]])/3,0))</f>
        <v>2024 Q2</v>
      </c>
      <c r="N18" s="90" t="str">
        <f>INDEX(Roster[Team Manager],MATCH(SurveyRaw[[#This Row],[UID]],Roster[UID],0))</f>
        <v>Anna Mae Bastero</v>
      </c>
      <c r="O18" s="91" t="str">
        <f>INDEX(Roster[Site],MATCH(SurveyRaw[[#This Row],[UID]],Roster[UID],0))</f>
        <v>ILO</v>
      </c>
      <c r="P18" s="91" t="str">
        <f>INDEX(Config!R:R,MATCH(SurveyRaw[[#This Row],[App name]],Config!Q:Q,0))</f>
        <v>US</v>
      </c>
      <c r="Q18" s="91" t="str">
        <f>INDEX(Config!J:J,MATCH(Survey!$P18,Config!G:G,0))</f>
        <v>APAC</v>
      </c>
      <c r="R18" s="94">
        <f t="shared" si="2"/>
        <v>1</v>
      </c>
      <c r="S18" s="119">
        <f>IF(ISBLANK(SurveyRaw[[#This Row],[CSAT]]),0,IF(AND(SurveyRaw[[#This Row],[CSAT]]&lt;=3,SurveyRaw[[#This Row],[CSAT]]&gt;=1),1,0))</f>
        <v>0</v>
      </c>
      <c r="T18" s="120">
        <f>IF(SurveyRaw[[#This Row],[CSAT]]=4,1,0)</f>
        <v>0</v>
      </c>
      <c r="U18" s="121">
        <f>IF(SurveyRaw[[#This Row],[CSAT]]=5,1,0)</f>
        <v>1</v>
      </c>
      <c r="V18" s="92">
        <f>IF(OR(SurveyRaw[[#This Row],[FCR]]="-",SurveyRaw[[#This Row],[FCR]]=""),0,1)</f>
        <v>1</v>
      </c>
      <c r="W18" s="121">
        <f>IF(SurveyRaw[[#This Row],[Valid FCR]]=1,IF(SurveyRaw[[#This Row],[FCR]]=1,1,0),0)</f>
        <v>1</v>
      </c>
      <c r="X18" s="93">
        <f>IF(SurveyRaw[[#This Row],[CSAT]]="","",SurveyRaw[[#This Row],[CSAT]]/5)</f>
        <v>1</v>
      </c>
      <c r="Y18" s="120" t="str">
        <f>IF(OR(SurveyRaw[[#This Row],[Language Points]]="-",SurveyRaw[[#This Row],[Language Points]]="N/A",SurveyRaw[[#This Row],[Language Points]]=""),"No","Yes")</f>
        <v>Yes</v>
      </c>
      <c r="Z18" s="93">
        <f>IF(ISBLANK(SurveyRaw[[#This Row],[Language Points]]),"",SurveyRaw[[#This Row],[Language Points]]/5)</f>
        <v>1</v>
      </c>
    </row>
    <row r="19" spans="1:26" x14ac:dyDescent="0.25">
      <c r="A19" s="82" t="s">
        <v>93</v>
      </c>
      <c r="B19" s="83" t="s">
        <v>72</v>
      </c>
      <c r="C19" s="84">
        <v>45446</v>
      </c>
      <c r="D19" s="83">
        <v>1297547844</v>
      </c>
      <c r="E19" s="82" t="s">
        <v>98</v>
      </c>
      <c r="F19" s="118">
        <v>112006</v>
      </c>
      <c r="G19" s="82">
        <v>5</v>
      </c>
      <c r="H19" s="85">
        <v>1</v>
      </c>
      <c r="I19" s="83">
        <v>5</v>
      </c>
      <c r="J19" s="86">
        <f t="shared" si="0"/>
        <v>45446</v>
      </c>
      <c r="K19" s="87">
        <f t="shared" si="1"/>
        <v>45473</v>
      </c>
      <c r="L19" s="88" t="str">
        <f>_xlfn.CONCAT("Week"," ",_xlfn.ISOWEEKNUM(SurveyRaw[[#This Row],[Date]]))</f>
        <v>Week 23</v>
      </c>
      <c r="M19" s="89" t="str">
        <f>CONCATENATE(YEAR(SurveyRaw[[#This Row],[Month]])," Q",ROUNDUP(MONTH(SurveyRaw[[#This Row],[Month]])/3,0))</f>
        <v>2024 Q2</v>
      </c>
      <c r="N19" s="90" t="str">
        <f>INDEX(Roster[Team Manager],MATCH(SurveyRaw[[#This Row],[UID]],Roster[UID],0))</f>
        <v>Anna Mae Bastero</v>
      </c>
      <c r="O19" s="91" t="str">
        <f>INDEX(Roster[Site],MATCH(SurveyRaw[[#This Row],[UID]],Roster[UID],0))</f>
        <v>ILO</v>
      </c>
      <c r="P19" s="91" t="str">
        <f>INDEX(Config!R:R,MATCH(SurveyRaw[[#This Row],[App name]],Config!Q:Q,0))</f>
        <v>US</v>
      </c>
      <c r="Q19" s="91" t="str">
        <f>INDEX(Config!J:J,MATCH(Survey!$P19,Config!G:G,0))</f>
        <v>APAC</v>
      </c>
      <c r="R19" s="94">
        <f t="shared" si="2"/>
        <v>1</v>
      </c>
      <c r="S19" s="119">
        <f>IF(ISBLANK(SurveyRaw[[#This Row],[CSAT]]),0,IF(AND(SurveyRaw[[#This Row],[CSAT]]&lt;=3,SurveyRaw[[#This Row],[CSAT]]&gt;=1),1,0))</f>
        <v>0</v>
      </c>
      <c r="T19" s="120">
        <f>IF(SurveyRaw[[#This Row],[CSAT]]=4,1,0)</f>
        <v>0</v>
      </c>
      <c r="U19" s="121">
        <f>IF(SurveyRaw[[#This Row],[CSAT]]=5,1,0)</f>
        <v>1</v>
      </c>
      <c r="V19" s="92">
        <f>IF(OR(SurveyRaw[[#This Row],[FCR]]="-",SurveyRaw[[#This Row],[FCR]]=""),0,1)</f>
        <v>1</v>
      </c>
      <c r="W19" s="121">
        <f>IF(SurveyRaw[[#This Row],[Valid FCR]]=1,IF(SurveyRaw[[#This Row],[FCR]]=1,1,0),0)</f>
        <v>1</v>
      </c>
      <c r="X19" s="93">
        <f>IF(SurveyRaw[[#This Row],[CSAT]]="","",SurveyRaw[[#This Row],[CSAT]]/5)</f>
        <v>1</v>
      </c>
      <c r="Y19" s="120" t="str">
        <f>IF(OR(SurveyRaw[[#This Row],[Language Points]]="-",SurveyRaw[[#This Row],[Language Points]]="N/A",SurveyRaw[[#This Row],[Language Points]]=""),"No","Yes")</f>
        <v>Yes</v>
      </c>
      <c r="Z19" s="93">
        <f>IF(ISBLANK(SurveyRaw[[#This Row],[Language Points]]),"",SurveyRaw[[#This Row],[Language Points]]/5)</f>
        <v>1</v>
      </c>
    </row>
    <row r="20" spans="1:26" x14ac:dyDescent="0.25">
      <c r="A20" s="82" t="s">
        <v>93</v>
      </c>
      <c r="B20" s="83" t="s">
        <v>72</v>
      </c>
      <c r="C20" s="84">
        <v>45444</v>
      </c>
      <c r="D20" s="83">
        <v>1297246874</v>
      </c>
      <c r="E20" s="82" t="s">
        <v>80</v>
      </c>
      <c r="F20" s="118">
        <v>112004</v>
      </c>
      <c r="G20" s="82">
        <v>5</v>
      </c>
      <c r="H20" s="85">
        <v>1</v>
      </c>
      <c r="I20" s="83">
        <v>5</v>
      </c>
      <c r="J20" s="86">
        <f t="shared" si="0"/>
        <v>45444</v>
      </c>
      <c r="K20" s="87">
        <f t="shared" si="1"/>
        <v>45473</v>
      </c>
      <c r="L20" s="88" t="str">
        <f>_xlfn.CONCAT("Week"," ",_xlfn.ISOWEEKNUM(SurveyRaw[[#This Row],[Date]]))</f>
        <v>Week 22</v>
      </c>
      <c r="M20" s="89" t="str">
        <f>CONCATENATE(YEAR(SurveyRaw[[#This Row],[Month]])," Q",ROUNDUP(MONTH(SurveyRaw[[#This Row],[Month]])/3,0))</f>
        <v>2024 Q2</v>
      </c>
      <c r="N20" s="90" t="str">
        <f>INDEX(Roster[Team Manager],MATCH(SurveyRaw[[#This Row],[UID]],Roster[UID],0))</f>
        <v>Anna Mae Bastero</v>
      </c>
      <c r="O20" s="91" t="str">
        <f>INDEX(Roster[Site],MATCH(SurveyRaw[[#This Row],[UID]],Roster[UID],0))</f>
        <v>ILO</v>
      </c>
      <c r="P20" s="91" t="str">
        <f>INDEX(Config!R:R,MATCH(SurveyRaw[[#This Row],[App name]],Config!Q:Q,0))</f>
        <v>US</v>
      </c>
      <c r="Q20" s="91" t="str">
        <f>INDEX(Config!J:J,MATCH(Survey!$P20,Config!G:G,0))</f>
        <v>APAC</v>
      </c>
      <c r="R20" s="94">
        <f t="shared" si="2"/>
        <v>1</v>
      </c>
      <c r="S20" s="119">
        <f>IF(ISBLANK(SurveyRaw[[#This Row],[CSAT]]),0,IF(AND(SurveyRaw[[#This Row],[CSAT]]&lt;=3,SurveyRaw[[#This Row],[CSAT]]&gt;=1),1,0))</f>
        <v>0</v>
      </c>
      <c r="T20" s="120">
        <f>IF(SurveyRaw[[#This Row],[CSAT]]=4,1,0)</f>
        <v>0</v>
      </c>
      <c r="U20" s="121">
        <f>IF(SurveyRaw[[#This Row],[CSAT]]=5,1,0)</f>
        <v>1</v>
      </c>
      <c r="V20" s="92">
        <f>IF(OR(SurveyRaw[[#This Row],[FCR]]="-",SurveyRaw[[#This Row],[FCR]]=""),0,1)</f>
        <v>1</v>
      </c>
      <c r="W20" s="121">
        <f>IF(SurveyRaw[[#This Row],[Valid FCR]]=1,IF(SurveyRaw[[#This Row],[FCR]]=1,1,0),0)</f>
        <v>1</v>
      </c>
      <c r="X20" s="93">
        <f>IF(SurveyRaw[[#This Row],[CSAT]]="","",SurveyRaw[[#This Row],[CSAT]]/5)</f>
        <v>1</v>
      </c>
      <c r="Y20" s="120" t="str">
        <f>IF(OR(SurveyRaw[[#This Row],[Language Points]]="-",SurveyRaw[[#This Row],[Language Points]]="N/A",SurveyRaw[[#This Row],[Language Points]]=""),"No","Yes")</f>
        <v>Yes</v>
      </c>
      <c r="Z20" s="93">
        <f>IF(ISBLANK(SurveyRaw[[#This Row],[Language Points]]),"",SurveyRaw[[#This Row],[Language Points]]/5)</f>
        <v>1</v>
      </c>
    </row>
    <row r="21" spans="1:26" x14ac:dyDescent="0.25">
      <c r="A21" s="82" t="s">
        <v>93</v>
      </c>
      <c r="B21" s="83" t="s">
        <v>72</v>
      </c>
      <c r="C21" s="84">
        <v>45446</v>
      </c>
      <c r="D21" s="83">
        <v>1297590744</v>
      </c>
      <c r="E21" s="82" t="s">
        <v>114</v>
      </c>
      <c r="F21" s="118">
        <v>113407</v>
      </c>
      <c r="G21" s="82">
        <v>5</v>
      </c>
      <c r="H21" s="85">
        <v>1</v>
      </c>
      <c r="I21" s="83">
        <v>5</v>
      </c>
      <c r="J21" s="86">
        <f t="shared" si="0"/>
        <v>45446</v>
      </c>
      <c r="K21" s="87">
        <f t="shared" si="1"/>
        <v>45473</v>
      </c>
      <c r="L21" s="88" t="str">
        <f>_xlfn.CONCAT("Week"," ",_xlfn.ISOWEEKNUM(SurveyRaw[[#This Row],[Date]]))</f>
        <v>Week 23</v>
      </c>
      <c r="M21" s="89" t="str">
        <f>CONCATENATE(YEAR(SurveyRaw[[#This Row],[Month]])," Q",ROUNDUP(MONTH(SurveyRaw[[#This Row],[Month]])/3,0))</f>
        <v>2024 Q2</v>
      </c>
      <c r="N21" s="90" t="str">
        <f>INDEX(Roster[Team Manager],MATCH(SurveyRaw[[#This Row],[UID]],Roster[UID],0))</f>
        <v>Eden Loyola</v>
      </c>
      <c r="O21" s="91" t="str">
        <f>INDEX(Roster[Site],MATCH(SurveyRaw[[#This Row],[UID]],Roster[UID],0))</f>
        <v>DVO</v>
      </c>
      <c r="P21" s="91" t="str">
        <f>INDEX(Config!R:R,MATCH(SurveyRaw[[#This Row],[App name]],Config!Q:Q,0))</f>
        <v>US</v>
      </c>
      <c r="Q21" s="91" t="str">
        <f>INDEX(Config!J:J,MATCH(Survey!$P21,Config!G:G,0))</f>
        <v>APAC</v>
      </c>
      <c r="R21" s="94">
        <f t="shared" si="2"/>
        <v>1</v>
      </c>
      <c r="S21" s="119">
        <f>IF(ISBLANK(SurveyRaw[[#This Row],[CSAT]]),0,IF(AND(SurveyRaw[[#This Row],[CSAT]]&lt;=3,SurveyRaw[[#This Row],[CSAT]]&gt;=1),1,0))</f>
        <v>0</v>
      </c>
      <c r="T21" s="120">
        <f>IF(SurveyRaw[[#This Row],[CSAT]]=4,1,0)</f>
        <v>0</v>
      </c>
      <c r="U21" s="121">
        <f>IF(SurveyRaw[[#This Row],[CSAT]]=5,1,0)</f>
        <v>1</v>
      </c>
      <c r="V21" s="92">
        <f>IF(OR(SurveyRaw[[#This Row],[FCR]]="-",SurveyRaw[[#This Row],[FCR]]=""),0,1)</f>
        <v>1</v>
      </c>
      <c r="W21" s="121">
        <f>IF(SurveyRaw[[#This Row],[Valid FCR]]=1,IF(SurveyRaw[[#This Row],[FCR]]=1,1,0),0)</f>
        <v>1</v>
      </c>
      <c r="X21" s="93">
        <f>IF(SurveyRaw[[#This Row],[CSAT]]="","",SurveyRaw[[#This Row],[CSAT]]/5)</f>
        <v>1</v>
      </c>
      <c r="Y21" s="120" t="str">
        <f>IF(OR(SurveyRaw[[#This Row],[Language Points]]="-",SurveyRaw[[#This Row],[Language Points]]="N/A",SurveyRaw[[#This Row],[Language Points]]=""),"No","Yes")</f>
        <v>Yes</v>
      </c>
      <c r="Z21" s="93">
        <f>IF(ISBLANK(SurveyRaw[[#This Row],[Language Points]]),"",SurveyRaw[[#This Row],[Language Points]]/5)</f>
        <v>1</v>
      </c>
    </row>
    <row r="22" spans="1:26" x14ac:dyDescent="0.25">
      <c r="A22" s="82" t="s">
        <v>93</v>
      </c>
      <c r="B22" s="83" t="s">
        <v>72</v>
      </c>
      <c r="C22" s="84">
        <v>45446</v>
      </c>
      <c r="D22" s="83">
        <v>1297528414</v>
      </c>
      <c r="E22" s="82" t="s">
        <v>98</v>
      </c>
      <c r="F22" s="118">
        <v>112006</v>
      </c>
      <c r="G22" s="82">
        <v>5</v>
      </c>
      <c r="H22" s="85">
        <v>1</v>
      </c>
      <c r="I22" s="83">
        <v>5</v>
      </c>
      <c r="J22" s="86">
        <f t="shared" si="0"/>
        <v>45446</v>
      </c>
      <c r="K22" s="87">
        <f t="shared" si="1"/>
        <v>45473</v>
      </c>
      <c r="L22" s="88" t="str">
        <f>_xlfn.CONCAT("Week"," ",_xlfn.ISOWEEKNUM(SurveyRaw[[#This Row],[Date]]))</f>
        <v>Week 23</v>
      </c>
      <c r="M22" s="89" t="str">
        <f>CONCATENATE(YEAR(SurveyRaw[[#This Row],[Month]])," Q",ROUNDUP(MONTH(SurveyRaw[[#This Row],[Month]])/3,0))</f>
        <v>2024 Q2</v>
      </c>
      <c r="N22" s="90" t="str">
        <f>INDEX(Roster[Team Manager],MATCH(SurveyRaw[[#This Row],[UID]],Roster[UID],0))</f>
        <v>Anna Mae Bastero</v>
      </c>
      <c r="O22" s="91" t="str">
        <f>INDEX(Roster[Site],MATCH(SurveyRaw[[#This Row],[UID]],Roster[UID],0))</f>
        <v>ILO</v>
      </c>
      <c r="P22" s="91" t="str">
        <f>INDEX(Config!R:R,MATCH(SurveyRaw[[#This Row],[App name]],Config!Q:Q,0))</f>
        <v>US</v>
      </c>
      <c r="Q22" s="91" t="str">
        <f>INDEX(Config!J:J,MATCH(Survey!$P22,Config!G:G,0))</f>
        <v>APAC</v>
      </c>
      <c r="R22" s="94">
        <f t="shared" si="2"/>
        <v>1</v>
      </c>
      <c r="S22" s="119">
        <f>IF(ISBLANK(SurveyRaw[[#This Row],[CSAT]]),0,IF(AND(SurveyRaw[[#This Row],[CSAT]]&lt;=3,SurveyRaw[[#This Row],[CSAT]]&gt;=1),1,0))</f>
        <v>0</v>
      </c>
      <c r="T22" s="120">
        <f>IF(SurveyRaw[[#This Row],[CSAT]]=4,1,0)</f>
        <v>0</v>
      </c>
      <c r="U22" s="121">
        <f>IF(SurveyRaw[[#This Row],[CSAT]]=5,1,0)</f>
        <v>1</v>
      </c>
      <c r="V22" s="92">
        <f>IF(OR(SurveyRaw[[#This Row],[FCR]]="-",SurveyRaw[[#This Row],[FCR]]=""),0,1)</f>
        <v>1</v>
      </c>
      <c r="W22" s="121">
        <f>IF(SurveyRaw[[#This Row],[Valid FCR]]=1,IF(SurveyRaw[[#This Row],[FCR]]=1,1,0),0)</f>
        <v>1</v>
      </c>
      <c r="X22" s="93">
        <f>IF(SurveyRaw[[#This Row],[CSAT]]="","",SurveyRaw[[#This Row],[CSAT]]/5)</f>
        <v>1</v>
      </c>
      <c r="Y22" s="120" t="str">
        <f>IF(OR(SurveyRaw[[#This Row],[Language Points]]="-",SurveyRaw[[#This Row],[Language Points]]="N/A",SurveyRaw[[#This Row],[Language Points]]=""),"No","Yes")</f>
        <v>Yes</v>
      </c>
      <c r="Z22" s="93">
        <f>IF(ISBLANK(SurveyRaw[[#This Row],[Language Points]]),"",SurveyRaw[[#This Row],[Language Points]]/5)</f>
        <v>1</v>
      </c>
    </row>
    <row r="23" spans="1:26" x14ac:dyDescent="0.25">
      <c r="A23" s="82" t="s">
        <v>93</v>
      </c>
      <c r="B23" s="83" t="s">
        <v>72</v>
      </c>
      <c r="C23" s="84">
        <v>45444</v>
      </c>
      <c r="D23" s="83">
        <v>1297246854</v>
      </c>
      <c r="E23" s="82" t="s">
        <v>98</v>
      </c>
      <c r="F23" s="118">
        <v>112006</v>
      </c>
      <c r="G23" s="82">
        <v>5</v>
      </c>
      <c r="H23" s="85">
        <v>1</v>
      </c>
      <c r="I23" s="83">
        <v>5</v>
      </c>
      <c r="J23" s="86">
        <f t="shared" si="0"/>
        <v>45444</v>
      </c>
      <c r="K23" s="87">
        <f t="shared" si="1"/>
        <v>45473</v>
      </c>
      <c r="L23" s="88" t="str">
        <f>_xlfn.CONCAT("Week"," ",_xlfn.ISOWEEKNUM(SurveyRaw[[#This Row],[Date]]))</f>
        <v>Week 22</v>
      </c>
      <c r="M23" s="89" t="str">
        <f>CONCATENATE(YEAR(SurveyRaw[[#This Row],[Month]])," Q",ROUNDUP(MONTH(SurveyRaw[[#This Row],[Month]])/3,0))</f>
        <v>2024 Q2</v>
      </c>
      <c r="N23" s="90" t="str">
        <f>INDEX(Roster[Team Manager],MATCH(SurveyRaw[[#This Row],[UID]],Roster[UID],0))</f>
        <v>Anna Mae Bastero</v>
      </c>
      <c r="O23" s="91" t="str">
        <f>INDEX(Roster[Site],MATCH(SurveyRaw[[#This Row],[UID]],Roster[UID],0))</f>
        <v>ILO</v>
      </c>
      <c r="P23" s="91" t="str">
        <f>INDEX(Config!R:R,MATCH(SurveyRaw[[#This Row],[App name]],Config!Q:Q,0))</f>
        <v>US</v>
      </c>
      <c r="Q23" s="91" t="str">
        <f>INDEX(Config!J:J,MATCH(Survey!$P23,Config!G:G,0))</f>
        <v>APAC</v>
      </c>
      <c r="R23" s="94">
        <f t="shared" si="2"/>
        <v>1</v>
      </c>
      <c r="S23" s="119">
        <f>IF(ISBLANK(SurveyRaw[[#This Row],[CSAT]]),0,IF(AND(SurveyRaw[[#This Row],[CSAT]]&lt;=3,SurveyRaw[[#This Row],[CSAT]]&gt;=1),1,0))</f>
        <v>0</v>
      </c>
      <c r="T23" s="120">
        <f>IF(SurveyRaw[[#This Row],[CSAT]]=4,1,0)</f>
        <v>0</v>
      </c>
      <c r="U23" s="121">
        <f>IF(SurveyRaw[[#This Row],[CSAT]]=5,1,0)</f>
        <v>1</v>
      </c>
      <c r="V23" s="92">
        <f>IF(OR(SurveyRaw[[#This Row],[FCR]]="-",SurveyRaw[[#This Row],[FCR]]=""),0,1)</f>
        <v>1</v>
      </c>
      <c r="W23" s="121">
        <f>IF(SurveyRaw[[#This Row],[Valid FCR]]=1,IF(SurveyRaw[[#This Row],[FCR]]=1,1,0),0)</f>
        <v>1</v>
      </c>
      <c r="X23" s="93">
        <f>IF(SurveyRaw[[#This Row],[CSAT]]="","",SurveyRaw[[#This Row],[CSAT]]/5)</f>
        <v>1</v>
      </c>
      <c r="Y23" s="120" t="str">
        <f>IF(OR(SurveyRaw[[#This Row],[Language Points]]="-",SurveyRaw[[#This Row],[Language Points]]="N/A",SurveyRaw[[#This Row],[Language Points]]=""),"No","Yes")</f>
        <v>Yes</v>
      </c>
      <c r="Z23" s="93">
        <f>IF(ISBLANK(SurveyRaw[[#This Row],[Language Points]]),"",SurveyRaw[[#This Row],[Language Points]]/5)</f>
        <v>1</v>
      </c>
    </row>
    <row r="24" spans="1:26" x14ac:dyDescent="0.25">
      <c r="A24" s="82" t="s">
        <v>93</v>
      </c>
      <c r="B24" s="83" t="s">
        <v>72</v>
      </c>
      <c r="C24" s="84">
        <v>45446</v>
      </c>
      <c r="D24" s="83">
        <v>1297552894</v>
      </c>
      <c r="E24" s="82" t="s">
        <v>114</v>
      </c>
      <c r="F24" s="118">
        <v>113407</v>
      </c>
      <c r="G24" s="82">
        <v>5</v>
      </c>
      <c r="H24" s="85">
        <v>1</v>
      </c>
      <c r="I24" s="83">
        <v>5</v>
      </c>
      <c r="J24" s="86">
        <f t="shared" si="0"/>
        <v>45446</v>
      </c>
      <c r="K24" s="87">
        <f t="shared" si="1"/>
        <v>45473</v>
      </c>
      <c r="L24" s="88" t="str">
        <f>_xlfn.CONCAT("Week"," ",_xlfn.ISOWEEKNUM(SurveyRaw[[#This Row],[Date]]))</f>
        <v>Week 23</v>
      </c>
      <c r="M24" s="89" t="str">
        <f>CONCATENATE(YEAR(SurveyRaw[[#This Row],[Month]])," Q",ROUNDUP(MONTH(SurveyRaw[[#This Row],[Month]])/3,0))</f>
        <v>2024 Q2</v>
      </c>
      <c r="N24" s="90" t="str">
        <f>INDEX(Roster[Team Manager],MATCH(SurveyRaw[[#This Row],[UID]],Roster[UID],0))</f>
        <v>Eden Loyola</v>
      </c>
      <c r="O24" s="91" t="str">
        <f>INDEX(Roster[Site],MATCH(SurveyRaw[[#This Row],[UID]],Roster[UID],0))</f>
        <v>DVO</v>
      </c>
      <c r="P24" s="91" t="str">
        <f>INDEX(Config!R:R,MATCH(SurveyRaw[[#This Row],[App name]],Config!Q:Q,0))</f>
        <v>US</v>
      </c>
      <c r="Q24" s="91" t="str">
        <f>INDEX(Config!J:J,MATCH(Survey!$P24,Config!G:G,0))</f>
        <v>APAC</v>
      </c>
      <c r="R24" s="94">
        <f t="shared" si="2"/>
        <v>1</v>
      </c>
      <c r="S24" s="119">
        <f>IF(ISBLANK(SurveyRaw[[#This Row],[CSAT]]),0,IF(AND(SurveyRaw[[#This Row],[CSAT]]&lt;=3,SurveyRaw[[#This Row],[CSAT]]&gt;=1),1,0))</f>
        <v>0</v>
      </c>
      <c r="T24" s="120">
        <f>IF(SurveyRaw[[#This Row],[CSAT]]=4,1,0)</f>
        <v>0</v>
      </c>
      <c r="U24" s="121">
        <f>IF(SurveyRaw[[#This Row],[CSAT]]=5,1,0)</f>
        <v>1</v>
      </c>
      <c r="V24" s="92">
        <f>IF(OR(SurveyRaw[[#This Row],[FCR]]="-",SurveyRaw[[#This Row],[FCR]]=""),0,1)</f>
        <v>1</v>
      </c>
      <c r="W24" s="121">
        <f>IF(SurveyRaw[[#This Row],[Valid FCR]]=1,IF(SurveyRaw[[#This Row],[FCR]]=1,1,0),0)</f>
        <v>1</v>
      </c>
      <c r="X24" s="93">
        <f>IF(SurveyRaw[[#This Row],[CSAT]]="","",SurveyRaw[[#This Row],[CSAT]]/5)</f>
        <v>1</v>
      </c>
      <c r="Y24" s="120" t="str">
        <f>IF(OR(SurveyRaw[[#This Row],[Language Points]]="-",SurveyRaw[[#This Row],[Language Points]]="N/A",SurveyRaw[[#This Row],[Language Points]]=""),"No","Yes")</f>
        <v>Yes</v>
      </c>
      <c r="Z24" s="93">
        <f>IF(ISBLANK(SurveyRaw[[#This Row],[Language Points]]),"",SurveyRaw[[#This Row],[Language Points]]/5)</f>
        <v>1</v>
      </c>
    </row>
    <row r="25" spans="1:26" x14ac:dyDescent="0.25">
      <c r="A25" s="82" t="s">
        <v>93</v>
      </c>
      <c r="B25" s="83" t="s">
        <v>72</v>
      </c>
      <c r="C25" s="84">
        <v>45445</v>
      </c>
      <c r="D25" s="83">
        <v>1297355894</v>
      </c>
      <c r="E25" s="82" t="s">
        <v>98</v>
      </c>
      <c r="F25" s="118">
        <v>112006</v>
      </c>
      <c r="G25" s="82">
        <v>5</v>
      </c>
      <c r="H25" s="85">
        <v>1</v>
      </c>
      <c r="I25" s="83">
        <v>5</v>
      </c>
      <c r="J25" s="86">
        <f t="shared" si="0"/>
        <v>45445</v>
      </c>
      <c r="K25" s="87">
        <f t="shared" si="1"/>
        <v>45473</v>
      </c>
      <c r="L25" s="88" t="str">
        <f>_xlfn.CONCAT("Week"," ",_xlfn.ISOWEEKNUM(SurveyRaw[[#This Row],[Date]]))</f>
        <v>Week 22</v>
      </c>
      <c r="M25" s="89" t="str">
        <f>CONCATENATE(YEAR(SurveyRaw[[#This Row],[Month]])," Q",ROUNDUP(MONTH(SurveyRaw[[#This Row],[Month]])/3,0))</f>
        <v>2024 Q2</v>
      </c>
      <c r="N25" s="90" t="str">
        <f>INDEX(Roster[Team Manager],MATCH(SurveyRaw[[#This Row],[UID]],Roster[UID],0))</f>
        <v>Anna Mae Bastero</v>
      </c>
      <c r="O25" s="91" t="str">
        <f>INDEX(Roster[Site],MATCH(SurveyRaw[[#This Row],[UID]],Roster[UID],0))</f>
        <v>ILO</v>
      </c>
      <c r="P25" s="91" t="str">
        <f>INDEX(Config!R:R,MATCH(SurveyRaw[[#This Row],[App name]],Config!Q:Q,0))</f>
        <v>US</v>
      </c>
      <c r="Q25" s="91" t="str">
        <f>INDEX(Config!J:J,MATCH(Survey!$P25,Config!G:G,0))</f>
        <v>APAC</v>
      </c>
      <c r="R25" s="94">
        <f t="shared" si="2"/>
        <v>1</v>
      </c>
      <c r="S25" s="119">
        <f>IF(ISBLANK(SurveyRaw[[#This Row],[CSAT]]),0,IF(AND(SurveyRaw[[#This Row],[CSAT]]&lt;=3,SurveyRaw[[#This Row],[CSAT]]&gt;=1),1,0))</f>
        <v>0</v>
      </c>
      <c r="T25" s="120">
        <f>IF(SurveyRaw[[#This Row],[CSAT]]=4,1,0)</f>
        <v>0</v>
      </c>
      <c r="U25" s="121">
        <f>IF(SurveyRaw[[#This Row],[CSAT]]=5,1,0)</f>
        <v>1</v>
      </c>
      <c r="V25" s="92">
        <f>IF(OR(SurveyRaw[[#This Row],[FCR]]="-",SurveyRaw[[#This Row],[FCR]]=""),0,1)</f>
        <v>1</v>
      </c>
      <c r="W25" s="121">
        <f>IF(SurveyRaw[[#This Row],[Valid FCR]]=1,IF(SurveyRaw[[#This Row],[FCR]]=1,1,0),0)</f>
        <v>1</v>
      </c>
      <c r="X25" s="93">
        <f>IF(SurveyRaw[[#This Row],[CSAT]]="","",SurveyRaw[[#This Row],[CSAT]]/5)</f>
        <v>1</v>
      </c>
      <c r="Y25" s="120" t="str">
        <f>IF(OR(SurveyRaw[[#This Row],[Language Points]]="-",SurveyRaw[[#This Row],[Language Points]]="N/A",SurveyRaw[[#This Row],[Language Points]]=""),"No","Yes")</f>
        <v>Yes</v>
      </c>
      <c r="Z25" s="93">
        <f>IF(ISBLANK(SurveyRaw[[#This Row],[Language Points]]),"",SurveyRaw[[#This Row],[Language Points]]/5)</f>
        <v>1</v>
      </c>
    </row>
    <row r="26" spans="1:26" x14ac:dyDescent="0.25">
      <c r="A26" s="82" t="s">
        <v>93</v>
      </c>
      <c r="B26" s="83" t="s">
        <v>72</v>
      </c>
      <c r="C26" s="84">
        <v>45444</v>
      </c>
      <c r="D26" s="83">
        <v>1297266614</v>
      </c>
      <c r="E26" s="82" t="s">
        <v>73</v>
      </c>
      <c r="F26" s="118">
        <v>108526</v>
      </c>
      <c r="G26" s="82">
        <v>5</v>
      </c>
      <c r="H26" s="85">
        <v>1</v>
      </c>
      <c r="I26" s="83">
        <v>5</v>
      </c>
      <c r="J26" s="86">
        <f t="shared" si="0"/>
        <v>45444</v>
      </c>
      <c r="K26" s="87">
        <f t="shared" si="1"/>
        <v>45473</v>
      </c>
      <c r="L26" s="88" t="str">
        <f>_xlfn.CONCAT("Week"," ",_xlfn.ISOWEEKNUM(SurveyRaw[[#This Row],[Date]]))</f>
        <v>Week 22</v>
      </c>
      <c r="M26" s="89" t="str">
        <f>CONCATENATE(YEAR(SurveyRaw[[#This Row],[Month]])," Q",ROUNDUP(MONTH(SurveyRaw[[#This Row],[Month]])/3,0))</f>
        <v>2024 Q2</v>
      </c>
      <c r="N26" s="90" t="str">
        <f>INDEX(Roster[Team Manager],MATCH(SurveyRaw[[#This Row],[UID]],Roster[UID],0))</f>
        <v>Anna Mae Bastero</v>
      </c>
      <c r="O26" s="91" t="str">
        <f>INDEX(Roster[Site],MATCH(SurveyRaw[[#This Row],[UID]],Roster[UID],0))</f>
        <v>ILO</v>
      </c>
      <c r="P26" s="91" t="str">
        <f>INDEX(Config!R:R,MATCH(SurveyRaw[[#This Row],[App name]],Config!Q:Q,0))</f>
        <v>US</v>
      </c>
      <c r="Q26" s="91" t="str">
        <f>INDEX(Config!J:J,MATCH(Survey!$P26,Config!G:G,0))</f>
        <v>APAC</v>
      </c>
      <c r="R26" s="94">
        <f t="shared" si="2"/>
        <v>1</v>
      </c>
      <c r="S26" s="119">
        <f>IF(ISBLANK(SurveyRaw[[#This Row],[CSAT]]),0,IF(AND(SurveyRaw[[#This Row],[CSAT]]&lt;=3,SurveyRaw[[#This Row],[CSAT]]&gt;=1),1,0))</f>
        <v>0</v>
      </c>
      <c r="T26" s="120">
        <f>IF(SurveyRaw[[#This Row],[CSAT]]=4,1,0)</f>
        <v>0</v>
      </c>
      <c r="U26" s="121">
        <f>IF(SurveyRaw[[#This Row],[CSAT]]=5,1,0)</f>
        <v>1</v>
      </c>
      <c r="V26" s="92">
        <f>IF(OR(SurveyRaw[[#This Row],[FCR]]="-",SurveyRaw[[#This Row],[FCR]]=""),0,1)</f>
        <v>1</v>
      </c>
      <c r="W26" s="121">
        <f>IF(SurveyRaw[[#This Row],[Valid FCR]]=1,IF(SurveyRaw[[#This Row],[FCR]]=1,1,0),0)</f>
        <v>1</v>
      </c>
      <c r="X26" s="93">
        <f>IF(SurveyRaw[[#This Row],[CSAT]]="","",SurveyRaw[[#This Row],[CSAT]]/5)</f>
        <v>1</v>
      </c>
      <c r="Y26" s="120" t="str">
        <f>IF(OR(SurveyRaw[[#This Row],[Language Points]]="-",SurveyRaw[[#This Row],[Language Points]]="N/A",SurveyRaw[[#This Row],[Language Points]]=""),"No","Yes")</f>
        <v>Yes</v>
      </c>
      <c r="Z26" s="93">
        <f>IF(ISBLANK(SurveyRaw[[#This Row],[Language Points]]),"",SurveyRaw[[#This Row],[Language Points]]/5)</f>
        <v>1</v>
      </c>
    </row>
    <row r="27" spans="1:26" x14ac:dyDescent="0.25">
      <c r="A27" s="82" t="s">
        <v>93</v>
      </c>
      <c r="B27" s="83" t="s">
        <v>72</v>
      </c>
      <c r="C27" s="84">
        <v>45446</v>
      </c>
      <c r="D27" s="83">
        <v>1297556014</v>
      </c>
      <c r="E27" s="82" t="s">
        <v>94</v>
      </c>
      <c r="F27" s="118">
        <v>112154</v>
      </c>
      <c r="G27" s="82">
        <v>5</v>
      </c>
      <c r="H27" s="85">
        <v>1</v>
      </c>
      <c r="I27" s="83">
        <v>5</v>
      </c>
      <c r="J27" s="86">
        <f t="shared" si="0"/>
        <v>45446</v>
      </c>
      <c r="K27" s="87">
        <f t="shared" si="1"/>
        <v>45473</v>
      </c>
      <c r="L27" s="88" t="str">
        <f>_xlfn.CONCAT("Week"," ",_xlfn.ISOWEEKNUM(SurveyRaw[[#This Row],[Date]]))</f>
        <v>Week 23</v>
      </c>
      <c r="M27" s="89" t="str">
        <f>CONCATENATE(YEAR(SurveyRaw[[#This Row],[Month]])," Q",ROUNDUP(MONTH(SurveyRaw[[#This Row],[Month]])/3,0))</f>
        <v>2024 Q2</v>
      </c>
      <c r="N27" s="90" t="str">
        <f>INDEX(Roster[Team Manager],MATCH(SurveyRaw[[#This Row],[UID]],Roster[UID],0))</f>
        <v>Anna Mae Bastero</v>
      </c>
      <c r="O27" s="91" t="str">
        <f>INDEX(Roster[Site],MATCH(SurveyRaw[[#This Row],[UID]],Roster[UID],0))</f>
        <v>ILO</v>
      </c>
      <c r="P27" s="91" t="str">
        <f>INDEX(Config!R:R,MATCH(SurveyRaw[[#This Row],[App name]],Config!Q:Q,0))</f>
        <v>US</v>
      </c>
      <c r="Q27" s="91" t="str">
        <f>INDEX(Config!J:J,MATCH(Survey!$P27,Config!G:G,0))</f>
        <v>APAC</v>
      </c>
      <c r="R27" s="94">
        <f t="shared" si="2"/>
        <v>1</v>
      </c>
      <c r="S27" s="119">
        <f>IF(ISBLANK(SurveyRaw[[#This Row],[CSAT]]),0,IF(AND(SurveyRaw[[#This Row],[CSAT]]&lt;=3,SurveyRaw[[#This Row],[CSAT]]&gt;=1),1,0))</f>
        <v>0</v>
      </c>
      <c r="T27" s="120">
        <f>IF(SurveyRaw[[#This Row],[CSAT]]=4,1,0)</f>
        <v>0</v>
      </c>
      <c r="U27" s="121">
        <f>IF(SurveyRaw[[#This Row],[CSAT]]=5,1,0)</f>
        <v>1</v>
      </c>
      <c r="V27" s="92">
        <f>IF(OR(SurveyRaw[[#This Row],[FCR]]="-",SurveyRaw[[#This Row],[FCR]]=""),0,1)</f>
        <v>1</v>
      </c>
      <c r="W27" s="121">
        <f>IF(SurveyRaw[[#This Row],[Valid FCR]]=1,IF(SurveyRaw[[#This Row],[FCR]]=1,1,0),0)</f>
        <v>1</v>
      </c>
      <c r="X27" s="93">
        <f>IF(SurveyRaw[[#This Row],[CSAT]]="","",SurveyRaw[[#This Row],[CSAT]]/5)</f>
        <v>1</v>
      </c>
      <c r="Y27" s="120" t="str">
        <f>IF(OR(SurveyRaw[[#This Row],[Language Points]]="-",SurveyRaw[[#This Row],[Language Points]]="N/A",SurveyRaw[[#This Row],[Language Points]]=""),"No","Yes")</f>
        <v>Yes</v>
      </c>
      <c r="Z27" s="93">
        <f>IF(ISBLANK(SurveyRaw[[#This Row],[Language Points]]),"",SurveyRaw[[#This Row],[Language Points]]/5)</f>
        <v>1</v>
      </c>
    </row>
    <row r="28" spans="1:26" x14ac:dyDescent="0.25">
      <c r="A28" s="82" t="s">
        <v>93</v>
      </c>
      <c r="B28" s="83" t="s">
        <v>72</v>
      </c>
      <c r="C28" s="84">
        <v>45446</v>
      </c>
      <c r="D28" s="83">
        <v>1297615284</v>
      </c>
      <c r="E28" s="82" t="s">
        <v>106</v>
      </c>
      <c r="F28" s="118">
        <v>108028</v>
      </c>
      <c r="G28" s="82">
        <v>5</v>
      </c>
      <c r="H28" s="85">
        <v>1</v>
      </c>
      <c r="I28" s="83">
        <v>5</v>
      </c>
      <c r="J28" s="86">
        <f t="shared" si="0"/>
        <v>45446</v>
      </c>
      <c r="K28" s="87">
        <f t="shared" si="1"/>
        <v>45473</v>
      </c>
      <c r="L28" s="88" t="str">
        <f>_xlfn.CONCAT("Week"," ",_xlfn.ISOWEEKNUM(SurveyRaw[[#This Row],[Date]]))</f>
        <v>Week 23</v>
      </c>
      <c r="M28" s="89" t="str">
        <f>CONCATENATE(YEAR(SurveyRaw[[#This Row],[Month]])," Q",ROUNDUP(MONTH(SurveyRaw[[#This Row],[Month]])/3,0))</f>
        <v>2024 Q2</v>
      </c>
      <c r="N28" s="90" t="str">
        <f>INDEX(Roster[Team Manager],MATCH(SurveyRaw[[#This Row],[UID]],Roster[UID],0))</f>
        <v>Anna Mae Bastero</v>
      </c>
      <c r="O28" s="91" t="str">
        <f>INDEX(Roster[Site],MATCH(SurveyRaw[[#This Row],[UID]],Roster[UID],0))</f>
        <v>ILO</v>
      </c>
      <c r="P28" s="91" t="str">
        <f>INDEX(Config!R:R,MATCH(SurveyRaw[[#This Row],[App name]],Config!Q:Q,0))</f>
        <v>US</v>
      </c>
      <c r="Q28" s="91" t="str">
        <f>INDEX(Config!J:J,MATCH(Survey!$P28,Config!G:G,0))</f>
        <v>APAC</v>
      </c>
      <c r="R28" s="94">
        <f t="shared" si="2"/>
        <v>1</v>
      </c>
      <c r="S28" s="119">
        <f>IF(ISBLANK(SurveyRaw[[#This Row],[CSAT]]),0,IF(AND(SurveyRaw[[#This Row],[CSAT]]&lt;=3,SurveyRaw[[#This Row],[CSAT]]&gt;=1),1,0))</f>
        <v>0</v>
      </c>
      <c r="T28" s="120">
        <f>IF(SurveyRaw[[#This Row],[CSAT]]=4,1,0)</f>
        <v>0</v>
      </c>
      <c r="U28" s="121">
        <f>IF(SurveyRaw[[#This Row],[CSAT]]=5,1,0)</f>
        <v>1</v>
      </c>
      <c r="V28" s="92">
        <f>IF(OR(SurveyRaw[[#This Row],[FCR]]="-",SurveyRaw[[#This Row],[FCR]]=""),0,1)</f>
        <v>1</v>
      </c>
      <c r="W28" s="121">
        <f>IF(SurveyRaw[[#This Row],[Valid FCR]]=1,IF(SurveyRaw[[#This Row],[FCR]]=1,1,0),0)</f>
        <v>1</v>
      </c>
      <c r="X28" s="93">
        <f>IF(SurveyRaw[[#This Row],[CSAT]]="","",SurveyRaw[[#This Row],[CSAT]]/5)</f>
        <v>1</v>
      </c>
      <c r="Y28" s="120" t="str">
        <f>IF(OR(SurveyRaw[[#This Row],[Language Points]]="-",SurveyRaw[[#This Row],[Language Points]]="N/A",SurveyRaw[[#This Row],[Language Points]]=""),"No","Yes")</f>
        <v>Yes</v>
      </c>
      <c r="Z28" s="93">
        <f>IF(ISBLANK(SurveyRaw[[#This Row],[Language Points]]),"",SurveyRaw[[#This Row],[Language Points]]/5)</f>
        <v>1</v>
      </c>
    </row>
    <row r="29" spans="1:26" x14ac:dyDescent="0.25">
      <c r="A29" s="82" t="s">
        <v>93</v>
      </c>
      <c r="B29" s="83" t="s">
        <v>72</v>
      </c>
      <c r="C29" s="84">
        <v>45445</v>
      </c>
      <c r="D29" s="83">
        <v>1297367164</v>
      </c>
      <c r="E29" s="82" t="s">
        <v>114</v>
      </c>
      <c r="F29" s="118">
        <v>113407</v>
      </c>
      <c r="G29" s="82">
        <v>5</v>
      </c>
      <c r="H29" s="85">
        <v>1</v>
      </c>
      <c r="I29" s="83">
        <v>5</v>
      </c>
      <c r="J29" s="86">
        <f t="shared" si="0"/>
        <v>45445</v>
      </c>
      <c r="K29" s="87">
        <f t="shared" si="1"/>
        <v>45473</v>
      </c>
      <c r="L29" s="88" t="str">
        <f>_xlfn.CONCAT("Week"," ",_xlfn.ISOWEEKNUM(SurveyRaw[[#This Row],[Date]]))</f>
        <v>Week 22</v>
      </c>
      <c r="M29" s="89" t="str">
        <f>CONCATENATE(YEAR(SurveyRaw[[#This Row],[Month]])," Q",ROUNDUP(MONTH(SurveyRaw[[#This Row],[Month]])/3,0))</f>
        <v>2024 Q2</v>
      </c>
      <c r="N29" s="90" t="str">
        <f>INDEX(Roster[Team Manager],MATCH(SurveyRaw[[#This Row],[UID]],Roster[UID],0))</f>
        <v>Eden Loyola</v>
      </c>
      <c r="O29" s="91" t="str">
        <f>INDEX(Roster[Site],MATCH(SurveyRaw[[#This Row],[UID]],Roster[UID],0))</f>
        <v>DVO</v>
      </c>
      <c r="P29" s="91" t="str">
        <f>INDEX(Config!R:R,MATCH(SurveyRaw[[#This Row],[App name]],Config!Q:Q,0))</f>
        <v>US</v>
      </c>
      <c r="Q29" s="91" t="str">
        <f>INDEX(Config!J:J,MATCH(Survey!$P29,Config!G:G,0))</f>
        <v>APAC</v>
      </c>
      <c r="R29" s="94">
        <f t="shared" si="2"/>
        <v>1</v>
      </c>
      <c r="S29" s="119">
        <f>IF(ISBLANK(SurveyRaw[[#This Row],[CSAT]]),0,IF(AND(SurveyRaw[[#This Row],[CSAT]]&lt;=3,SurveyRaw[[#This Row],[CSAT]]&gt;=1),1,0))</f>
        <v>0</v>
      </c>
      <c r="T29" s="120">
        <f>IF(SurveyRaw[[#This Row],[CSAT]]=4,1,0)</f>
        <v>0</v>
      </c>
      <c r="U29" s="121">
        <f>IF(SurveyRaw[[#This Row],[CSAT]]=5,1,0)</f>
        <v>1</v>
      </c>
      <c r="V29" s="92">
        <f>IF(OR(SurveyRaw[[#This Row],[FCR]]="-",SurveyRaw[[#This Row],[FCR]]=""),0,1)</f>
        <v>1</v>
      </c>
      <c r="W29" s="121">
        <f>IF(SurveyRaw[[#This Row],[Valid FCR]]=1,IF(SurveyRaw[[#This Row],[FCR]]=1,1,0),0)</f>
        <v>1</v>
      </c>
      <c r="X29" s="93">
        <f>IF(SurveyRaw[[#This Row],[CSAT]]="","",SurveyRaw[[#This Row],[CSAT]]/5)</f>
        <v>1</v>
      </c>
      <c r="Y29" s="120" t="str">
        <f>IF(OR(SurveyRaw[[#This Row],[Language Points]]="-",SurveyRaw[[#This Row],[Language Points]]="N/A",SurveyRaw[[#This Row],[Language Points]]=""),"No","Yes")</f>
        <v>Yes</v>
      </c>
      <c r="Z29" s="93">
        <f>IF(ISBLANK(SurveyRaw[[#This Row],[Language Points]]),"",SurveyRaw[[#This Row],[Language Points]]/5)</f>
        <v>1</v>
      </c>
    </row>
    <row r="30" spans="1:26" x14ac:dyDescent="0.25">
      <c r="A30" s="82" t="s">
        <v>93</v>
      </c>
      <c r="B30" s="83" t="s">
        <v>72</v>
      </c>
      <c r="C30" s="84">
        <v>45444</v>
      </c>
      <c r="D30" s="83">
        <v>1297225224</v>
      </c>
      <c r="E30" s="82" t="s">
        <v>98</v>
      </c>
      <c r="F30" s="118">
        <v>112006</v>
      </c>
      <c r="G30" s="82">
        <v>5</v>
      </c>
      <c r="H30" s="85">
        <v>1</v>
      </c>
      <c r="I30" s="83">
        <v>5</v>
      </c>
      <c r="J30" s="86">
        <f t="shared" si="0"/>
        <v>45444</v>
      </c>
      <c r="K30" s="87">
        <f t="shared" si="1"/>
        <v>45473</v>
      </c>
      <c r="L30" s="88" t="str">
        <f>_xlfn.CONCAT("Week"," ",_xlfn.ISOWEEKNUM(SurveyRaw[[#This Row],[Date]]))</f>
        <v>Week 22</v>
      </c>
      <c r="M30" s="89" t="str">
        <f>CONCATENATE(YEAR(SurveyRaw[[#This Row],[Month]])," Q",ROUNDUP(MONTH(SurveyRaw[[#This Row],[Month]])/3,0))</f>
        <v>2024 Q2</v>
      </c>
      <c r="N30" s="90" t="str">
        <f>INDEX(Roster[Team Manager],MATCH(SurveyRaw[[#This Row],[UID]],Roster[UID],0))</f>
        <v>Anna Mae Bastero</v>
      </c>
      <c r="O30" s="91" t="str">
        <f>INDEX(Roster[Site],MATCH(SurveyRaw[[#This Row],[UID]],Roster[UID],0))</f>
        <v>ILO</v>
      </c>
      <c r="P30" s="91" t="str">
        <f>INDEX(Config!R:R,MATCH(SurveyRaw[[#This Row],[App name]],Config!Q:Q,0))</f>
        <v>US</v>
      </c>
      <c r="Q30" s="91" t="str">
        <f>INDEX(Config!J:J,MATCH(Survey!$P30,Config!G:G,0))</f>
        <v>APAC</v>
      </c>
      <c r="R30" s="94">
        <f t="shared" si="2"/>
        <v>1</v>
      </c>
      <c r="S30" s="119">
        <f>IF(ISBLANK(SurveyRaw[[#This Row],[CSAT]]),0,IF(AND(SurveyRaw[[#This Row],[CSAT]]&lt;=3,SurveyRaw[[#This Row],[CSAT]]&gt;=1),1,0))</f>
        <v>0</v>
      </c>
      <c r="T30" s="120">
        <f>IF(SurveyRaw[[#This Row],[CSAT]]=4,1,0)</f>
        <v>0</v>
      </c>
      <c r="U30" s="121">
        <f>IF(SurveyRaw[[#This Row],[CSAT]]=5,1,0)</f>
        <v>1</v>
      </c>
      <c r="V30" s="92">
        <f>IF(OR(SurveyRaw[[#This Row],[FCR]]="-",SurveyRaw[[#This Row],[FCR]]=""),0,1)</f>
        <v>1</v>
      </c>
      <c r="W30" s="121">
        <f>IF(SurveyRaw[[#This Row],[Valid FCR]]=1,IF(SurveyRaw[[#This Row],[FCR]]=1,1,0),0)</f>
        <v>1</v>
      </c>
      <c r="X30" s="93">
        <f>IF(SurveyRaw[[#This Row],[CSAT]]="","",SurveyRaw[[#This Row],[CSAT]]/5)</f>
        <v>1</v>
      </c>
      <c r="Y30" s="120" t="str">
        <f>IF(OR(SurveyRaw[[#This Row],[Language Points]]="-",SurveyRaw[[#This Row],[Language Points]]="N/A",SurveyRaw[[#This Row],[Language Points]]=""),"No","Yes")</f>
        <v>Yes</v>
      </c>
      <c r="Z30" s="93">
        <f>IF(ISBLANK(SurveyRaw[[#This Row],[Language Points]]),"",SurveyRaw[[#This Row],[Language Points]]/5)</f>
        <v>1</v>
      </c>
    </row>
    <row r="31" spans="1:26" x14ac:dyDescent="0.25">
      <c r="A31" s="82" t="s">
        <v>93</v>
      </c>
      <c r="B31" s="83" t="s">
        <v>72</v>
      </c>
      <c r="C31" s="84">
        <v>45446</v>
      </c>
      <c r="D31" s="83">
        <v>1297624894</v>
      </c>
      <c r="E31" s="82" t="s">
        <v>80</v>
      </c>
      <c r="F31" s="118">
        <v>112004</v>
      </c>
      <c r="G31" s="82">
        <v>5</v>
      </c>
      <c r="H31" s="85">
        <v>1</v>
      </c>
      <c r="I31" s="83">
        <v>5</v>
      </c>
      <c r="J31" s="86">
        <f t="shared" si="0"/>
        <v>45446</v>
      </c>
      <c r="K31" s="87">
        <f t="shared" si="1"/>
        <v>45473</v>
      </c>
      <c r="L31" s="88" t="str">
        <f>_xlfn.CONCAT("Week"," ",_xlfn.ISOWEEKNUM(SurveyRaw[[#This Row],[Date]]))</f>
        <v>Week 23</v>
      </c>
      <c r="M31" s="89" t="str">
        <f>CONCATENATE(YEAR(SurveyRaw[[#This Row],[Month]])," Q",ROUNDUP(MONTH(SurveyRaw[[#This Row],[Month]])/3,0))</f>
        <v>2024 Q2</v>
      </c>
      <c r="N31" s="90" t="str">
        <f>INDEX(Roster[Team Manager],MATCH(SurveyRaw[[#This Row],[UID]],Roster[UID],0))</f>
        <v>Anna Mae Bastero</v>
      </c>
      <c r="O31" s="91" t="str">
        <f>INDEX(Roster[Site],MATCH(SurveyRaw[[#This Row],[UID]],Roster[UID],0))</f>
        <v>ILO</v>
      </c>
      <c r="P31" s="91" t="str">
        <f>INDEX(Config!R:R,MATCH(SurveyRaw[[#This Row],[App name]],Config!Q:Q,0))</f>
        <v>US</v>
      </c>
      <c r="Q31" s="91" t="str">
        <f>INDEX(Config!J:J,MATCH(Survey!$P31,Config!G:G,0))</f>
        <v>APAC</v>
      </c>
      <c r="R31" s="94">
        <f t="shared" si="2"/>
        <v>1</v>
      </c>
      <c r="S31" s="119">
        <f>IF(ISBLANK(SurveyRaw[[#This Row],[CSAT]]),0,IF(AND(SurveyRaw[[#This Row],[CSAT]]&lt;=3,SurveyRaw[[#This Row],[CSAT]]&gt;=1),1,0))</f>
        <v>0</v>
      </c>
      <c r="T31" s="120">
        <f>IF(SurveyRaw[[#This Row],[CSAT]]=4,1,0)</f>
        <v>0</v>
      </c>
      <c r="U31" s="121">
        <f>IF(SurveyRaw[[#This Row],[CSAT]]=5,1,0)</f>
        <v>1</v>
      </c>
      <c r="V31" s="92">
        <f>IF(OR(SurveyRaw[[#This Row],[FCR]]="-",SurveyRaw[[#This Row],[FCR]]=""),0,1)</f>
        <v>1</v>
      </c>
      <c r="W31" s="121">
        <f>IF(SurveyRaw[[#This Row],[Valid FCR]]=1,IF(SurveyRaw[[#This Row],[FCR]]=1,1,0),0)</f>
        <v>1</v>
      </c>
      <c r="X31" s="93">
        <f>IF(SurveyRaw[[#This Row],[CSAT]]="","",SurveyRaw[[#This Row],[CSAT]]/5)</f>
        <v>1</v>
      </c>
      <c r="Y31" s="120" t="str">
        <f>IF(OR(SurveyRaw[[#This Row],[Language Points]]="-",SurveyRaw[[#This Row],[Language Points]]="N/A",SurveyRaw[[#This Row],[Language Points]]=""),"No","Yes")</f>
        <v>Yes</v>
      </c>
      <c r="Z31" s="93">
        <f>IF(ISBLANK(SurveyRaw[[#This Row],[Language Points]]),"",SurveyRaw[[#This Row],[Language Points]]/5)</f>
        <v>1</v>
      </c>
    </row>
    <row r="32" spans="1:26" x14ac:dyDescent="0.25">
      <c r="A32" s="82" t="s">
        <v>93</v>
      </c>
      <c r="B32" s="83" t="s">
        <v>72</v>
      </c>
      <c r="C32" s="84">
        <v>45444</v>
      </c>
      <c r="D32" s="83">
        <v>1297264004</v>
      </c>
      <c r="E32" s="82" t="s">
        <v>115</v>
      </c>
      <c r="F32" s="118">
        <v>113502</v>
      </c>
      <c r="G32" s="82">
        <v>5</v>
      </c>
      <c r="H32" s="85">
        <v>1</v>
      </c>
      <c r="I32" s="83">
        <v>5</v>
      </c>
      <c r="J32" s="86">
        <f t="shared" si="0"/>
        <v>45444</v>
      </c>
      <c r="K32" s="87">
        <f t="shared" si="1"/>
        <v>45473</v>
      </c>
      <c r="L32" s="88" t="str">
        <f>_xlfn.CONCAT("Week"," ",_xlfn.ISOWEEKNUM(SurveyRaw[[#This Row],[Date]]))</f>
        <v>Week 22</v>
      </c>
      <c r="M32" s="89" t="str">
        <f>CONCATENATE(YEAR(SurveyRaw[[#This Row],[Month]])," Q",ROUNDUP(MONTH(SurveyRaw[[#This Row],[Month]])/3,0))</f>
        <v>2024 Q2</v>
      </c>
      <c r="N32" s="90" t="str">
        <f>INDEX(Roster[Team Manager],MATCH(SurveyRaw[[#This Row],[UID]],Roster[UID],0))</f>
        <v>Eden Loyola</v>
      </c>
      <c r="O32" s="91" t="str">
        <f>INDEX(Roster[Site],MATCH(SurveyRaw[[#This Row],[UID]],Roster[UID],0))</f>
        <v>DVO</v>
      </c>
      <c r="P32" s="91" t="str">
        <f>INDEX(Config!R:R,MATCH(SurveyRaw[[#This Row],[App name]],Config!Q:Q,0))</f>
        <v>US</v>
      </c>
      <c r="Q32" s="91" t="str">
        <f>INDEX(Config!J:J,MATCH(Survey!$P32,Config!G:G,0))</f>
        <v>APAC</v>
      </c>
      <c r="R32" s="94">
        <f t="shared" si="2"/>
        <v>1</v>
      </c>
      <c r="S32" s="119">
        <f>IF(ISBLANK(SurveyRaw[[#This Row],[CSAT]]),0,IF(AND(SurveyRaw[[#This Row],[CSAT]]&lt;=3,SurveyRaw[[#This Row],[CSAT]]&gt;=1),1,0))</f>
        <v>0</v>
      </c>
      <c r="T32" s="120">
        <f>IF(SurveyRaw[[#This Row],[CSAT]]=4,1,0)</f>
        <v>0</v>
      </c>
      <c r="U32" s="121">
        <f>IF(SurveyRaw[[#This Row],[CSAT]]=5,1,0)</f>
        <v>1</v>
      </c>
      <c r="V32" s="92">
        <f>IF(OR(SurveyRaw[[#This Row],[FCR]]="-",SurveyRaw[[#This Row],[FCR]]=""),0,1)</f>
        <v>1</v>
      </c>
      <c r="W32" s="121">
        <f>IF(SurveyRaw[[#This Row],[Valid FCR]]=1,IF(SurveyRaw[[#This Row],[FCR]]=1,1,0),0)</f>
        <v>1</v>
      </c>
      <c r="X32" s="93">
        <f>IF(SurveyRaw[[#This Row],[CSAT]]="","",SurveyRaw[[#This Row],[CSAT]]/5)</f>
        <v>1</v>
      </c>
      <c r="Y32" s="120" t="str">
        <f>IF(OR(SurveyRaw[[#This Row],[Language Points]]="-",SurveyRaw[[#This Row],[Language Points]]="N/A",SurveyRaw[[#This Row],[Language Points]]=""),"No","Yes")</f>
        <v>Yes</v>
      </c>
      <c r="Z32" s="93">
        <f>IF(ISBLANK(SurveyRaw[[#This Row],[Language Points]]),"",SurveyRaw[[#This Row],[Language Points]]/5)</f>
        <v>1</v>
      </c>
    </row>
    <row r="33" spans="1:26" x14ac:dyDescent="0.25">
      <c r="A33" s="82" t="s">
        <v>93</v>
      </c>
      <c r="B33" s="83" t="s">
        <v>72</v>
      </c>
      <c r="C33" s="84">
        <v>45445</v>
      </c>
      <c r="D33" s="83">
        <v>1297357504</v>
      </c>
      <c r="E33" s="82" t="s">
        <v>80</v>
      </c>
      <c r="F33" s="118">
        <v>112004</v>
      </c>
      <c r="G33" s="82">
        <v>5</v>
      </c>
      <c r="H33" s="85">
        <v>1</v>
      </c>
      <c r="I33" s="83">
        <v>5</v>
      </c>
      <c r="J33" s="86">
        <f t="shared" si="0"/>
        <v>45445</v>
      </c>
      <c r="K33" s="87">
        <f t="shared" si="1"/>
        <v>45473</v>
      </c>
      <c r="L33" s="88" t="str">
        <f>_xlfn.CONCAT("Week"," ",_xlfn.ISOWEEKNUM(SurveyRaw[[#This Row],[Date]]))</f>
        <v>Week 22</v>
      </c>
      <c r="M33" s="89" t="str">
        <f>CONCATENATE(YEAR(SurveyRaw[[#This Row],[Month]])," Q",ROUNDUP(MONTH(SurveyRaw[[#This Row],[Month]])/3,0))</f>
        <v>2024 Q2</v>
      </c>
      <c r="N33" s="90" t="str">
        <f>INDEX(Roster[Team Manager],MATCH(SurveyRaw[[#This Row],[UID]],Roster[UID],0))</f>
        <v>Anna Mae Bastero</v>
      </c>
      <c r="O33" s="91" t="str">
        <f>INDEX(Roster[Site],MATCH(SurveyRaw[[#This Row],[UID]],Roster[UID],0))</f>
        <v>ILO</v>
      </c>
      <c r="P33" s="91" t="str">
        <f>INDEX(Config!R:R,MATCH(SurveyRaw[[#This Row],[App name]],Config!Q:Q,0))</f>
        <v>US</v>
      </c>
      <c r="Q33" s="91" t="str">
        <f>INDEX(Config!J:J,MATCH(Survey!$P33,Config!G:G,0))</f>
        <v>APAC</v>
      </c>
      <c r="R33" s="94">
        <f t="shared" si="2"/>
        <v>1</v>
      </c>
      <c r="S33" s="119">
        <f>IF(ISBLANK(SurveyRaw[[#This Row],[CSAT]]),0,IF(AND(SurveyRaw[[#This Row],[CSAT]]&lt;=3,SurveyRaw[[#This Row],[CSAT]]&gt;=1),1,0))</f>
        <v>0</v>
      </c>
      <c r="T33" s="120">
        <f>IF(SurveyRaw[[#This Row],[CSAT]]=4,1,0)</f>
        <v>0</v>
      </c>
      <c r="U33" s="121">
        <f>IF(SurveyRaw[[#This Row],[CSAT]]=5,1,0)</f>
        <v>1</v>
      </c>
      <c r="V33" s="92">
        <f>IF(OR(SurveyRaw[[#This Row],[FCR]]="-",SurveyRaw[[#This Row],[FCR]]=""),0,1)</f>
        <v>1</v>
      </c>
      <c r="W33" s="121">
        <f>IF(SurveyRaw[[#This Row],[Valid FCR]]=1,IF(SurveyRaw[[#This Row],[FCR]]=1,1,0),0)</f>
        <v>1</v>
      </c>
      <c r="X33" s="93">
        <f>IF(SurveyRaw[[#This Row],[CSAT]]="","",SurveyRaw[[#This Row],[CSAT]]/5)</f>
        <v>1</v>
      </c>
      <c r="Y33" s="120" t="str">
        <f>IF(OR(SurveyRaw[[#This Row],[Language Points]]="-",SurveyRaw[[#This Row],[Language Points]]="N/A",SurveyRaw[[#This Row],[Language Points]]=""),"No","Yes")</f>
        <v>Yes</v>
      </c>
      <c r="Z33" s="93">
        <f>IF(ISBLANK(SurveyRaw[[#This Row],[Language Points]]),"",SurveyRaw[[#This Row],[Language Points]]/5)</f>
        <v>1</v>
      </c>
    </row>
    <row r="34" spans="1:26" x14ac:dyDescent="0.25">
      <c r="A34" s="82" t="s">
        <v>93</v>
      </c>
      <c r="B34" s="83" t="s">
        <v>72</v>
      </c>
      <c r="C34" s="84">
        <v>45444</v>
      </c>
      <c r="D34" s="83">
        <v>1297225994</v>
      </c>
      <c r="E34" s="82" t="s">
        <v>98</v>
      </c>
      <c r="F34" s="118">
        <v>112006</v>
      </c>
      <c r="G34" s="82">
        <v>5</v>
      </c>
      <c r="H34" s="85">
        <v>1</v>
      </c>
      <c r="I34" s="83">
        <v>5</v>
      </c>
      <c r="J34" s="86">
        <f t="shared" si="0"/>
        <v>45444</v>
      </c>
      <c r="K34" s="87">
        <f t="shared" si="1"/>
        <v>45473</v>
      </c>
      <c r="L34" s="88" t="str">
        <f>_xlfn.CONCAT("Week"," ",_xlfn.ISOWEEKNUM(SurveyRaw[[#This Row],[Date]]))</f>
        <v>Week 22</v>
      </c>
      <c r="M34" s="89" t="str">
        <f>CONCATENATE(YEAR(SurveyRaw[[#This Row],[Month]])," Q",ROUNDUP(MONTH(SurveyRaw[[#This Row],[Month]])/3,0))</f>
        <v>2024 Q2</v>
      </c>
      <c r="N34" s="90" t="str">
        <f>INDEX(Roster[Team Manager],MATCH(SurveyRaw[[#This Row],[UID]],Roster[UID],0))</f>
        <v>Anna Mae Bastero</v>
      </c>
      <c r="O34" s="91" t="str">
        <f>INDEX(Roster[Site],MATCH(SurveyRaw[[#This Row],[UID]],Roster[UID],0))</f>
        <v>ILO</v>
      </c>
      <c r="P34" s="91" t="str">
        <f>INDEX(Config!R:R,MATCH(SurveyRaw[[#This Row],[App name]],Config!Q:Q,0))</f>
        <v>US</v>
      </c>
      <c r="Q34" s="91" t="str">
        <f>INDEX(Config!J:J,MATCH(Survey!$P34,Config!G:G,0))</f>
        <v>APAC</v>
      </c>
      <c r="R34" s="94">
        <f t="shared" si="2"/>
        <v>1</v>
      </c>
      <c r="S34" s="119">
        <f>IF(ISBLANK(SurveyRaw[[#This Row],[CSAT]]),0,IF(AND(SurveyRaw[[#This Row],[CSAT]]&lt;=3,SurveyRaw[[#This Row],[CSAT]]&gt;=1),1,0))</f>
        <v>0</v>
      </c>
      <c r="T34" s="120">
        <f>IF(SurveyRaw[[#This Row],[CSAT]]=4,1,0)</f>
        <v>0</v>
      </c>
      <c r="U34" s="121">
        <f>IF(SurveyRaw[[#This Row],[CSAT]]=5,1,0)</f>
        <v>1</v>
      </c>
      <c r="V34" s="92">
        <f>IF(OR(SurveyRaw[[#This Row],[FCR]]="-",SurveyRaw[[#This Row],[FCR]]=""),0,1)</f>
        <v>1</v>
      </c>
      <c r="W34" s="121">
        <f>IF(SurveyRaw[[#This Row],[Valid FCR]]=1,IF(SurveyRaw[[#This Row],[FCR]]=1,1,0),0)</f>
        <v>1</v>
      </c>
      <c r="X34" s="93">
        <f>IF(SurveyRaw[[#This Row],[CSAT]]="","",SurveyRaw[[#This Row],[CSAT]]/5)</f>
        <v>1</v>
      </c>
      <c r="Y34" s="120" t="str">
        <f>IF(OR(SurveyRaw[[#This Row],[Language Points]]="-",SurveyRaw[[#This Row],[Language Points]]="N/A",SurveyRaw[[#This Row],[Language Points]]=""),"No","Yes")</f>
        <v>Yes</v>
      </c>
      <c r="Z34" s="93">
        <f>IF(ISBLANK(SurveyRaw[[#This Row],[Language Points]]),"",SurveyRaw[[#This Row],[Language Points]]/5)</f>
        <v>1</v>
      </c>
    </row>
    <row r="35" spans="1:26" x14ac:dyDescent="0.25">
      <c r="A35" s="82" t="s">
        <v>93</v>
      </c>
      <c r="B35" s="83" t="s">
        <v>72</v>
      </c>
      <c r="C35" s="84">
        <v>45444</v>
      </c>
      <c r="D35" s="83">
        <v>1297281764</v>
      </c>
      <c r="E35" s="82" t="s">
        <v>98</v>
      </c>
      <c r="F35" s="118">
        <v>112006</v>
      </c>
      <c r="G35" s="82">
        <v>5</v>
      </c>
      <c r="H35" s="85">
        <v>1</v>
      </c>
      <c r="I35" s="83">
        <v>5</v>
      </c>
      <c r="J35" s="86">
        <f t="shared" si="0"/>
        <v>45444</v>
      </c>
      <c r="K35" s="87">
        <f t="shared" si="1"/>
        <v>45473</v>
      </c>
      <c r="L35" s="88" t="str">
        <f>_xlfn.CONCAT("Week"," ",_xlfn.ISOWEEKNUM(SurveyRaw[[#This Row],[Date]]))</f>
        <v>Week 22</v>
      </c>
      <c r="M35" s="89" t="str">
        <f>CONCATENATE(YEAR(SurveyRaw[[#This Row],[Month]])," Q",ROUNDUP(MONTH(SurveyRaw[[#This Row],[Month]])/3,0))</f>
        <v>2024 Q2</v>
      </c>
      <c r="N35" s="90" t="str">
        <f>INDEX(Roster[Team Manager],MATCH(SurveyRaw[[#This Row],[UID]],Roster[UID],0))</f>
        <v>Anna Mae Bastero</v>
      </c>
      <c r="O35" s="91" t="str">
        <f>INDEX(Roster[Site],MATCH(SurveyRaw[[#This Row],[UID]],Roster[UID],0))</f>
        <v>ILO</v>
      </c>
      <c r="P35" s="91" t="str">
        <f>INDEX(Config!R:R,MATCH(SurveyRaw[[#This Row],[App name]],Config!Q:Q,0))</f>
        <v>US</v>
      </c>
      <c r="Q35" s="91" t="str">
        <f>INDEX(Config!J:J,MATCH(Survey!$P35,Config!G:G,0))</f>
        <v>APAC</v>
      </c>
      <c r="R35" s="94">
        <f t="shared" si="2"/>
        <v>1</v>
      </c>
      <c r="S35" s="119">
        <f>IF(ISBLANK(SurveyRaw[[#This Row],[CSAT]]),0,IF(AND(SurveyRaw[[#This Row],[CSAT]]&lt;=3,SurveyRaw[[#This Row],[CSAT]]&gt;=1),1,0))</f>
        <v>0</v>
      </c>
      <c r="T35" s="120">
        <f>IF(SurveyRaw[[#This Row],[CSAT]]=4,1,0)</f>
        <v>0</v>
      </c>
      <c r="U35" s="121">
        <f>IF(SurveyRaw[[#This Row],[CSAT]]=5,1,0)</f>
        <v>1</v>
      </c>
      <c r="V35" s="92">
        <f>IF(OR(SurveyRaw[[#This Row],[FCR]]="-",SurveyRaw[[#This Row],[FCR]]=""),0,1)</f>
        <v>1</v>
      </c>
      <c r="W35" s="121">
        <f>IF(SurveyRaw[[#This Row],[Valid FCR]]=1,IF(SurveyRaw[[#This Row],[FCR]]=1,1,0),0)</f>
        <v>1</v>
      </c>
      <c r="X35" s="93">
        <f>IF(SurveyRaw[[#This Row],[CSAT]]="","",SurveyRaw[[#This Row],[CSAT]]/5)</f>
        <v>1</v>
      </c>
      <c r="Y35" s="120" t="str">
        <f>IF(OR(SurveyRaw[[#This Row],[Language Points]]="-",SurveyRaw[[#This Row],[Language Points]]="N/A",SurveyRaw[[#This Row],[Language Points]]=""),"No","Yes")</f>
        <v>Yes</v>
      </c>
      <c r="Z35" s="93">
        <f>IF(ISBLANK(SurveyRaw[[#This Row],[Language Points]]),"",SurveyRaw[[#This Row],[Language Points]]/5)</f>
        <v>1</v>
      </c>
    </row>
    <row r="36" spans="1:26" x14ac:dyDescent="0.25">
      <c r="A36" s="82" t="s">
        <v>93</v>
      </c>
      <c r="B36" s="83" t="s">
        <v>72</v>
      </c>
      <c r="C36" s="84">
        <v>45446</v>
      </c>
      <c r="D36" s="83">
        <v>1297579084</v>
      </c>
      <c r="E36" s="82" t="s">
        <v>791</v>
      </c>
      <c r="F36" s="118">
        <v>113561</v>
      </c>
      <c r="G36" s="82">
        <v>5</v>
      </c>
      <c r="H36" s="85">
        <v>1</v>
      </c>
      <c r="I36" s="83">
        <v>5</v>
      </c>
      <c r="J36" s="86">
        <f t="shared" si="0"/>
        <v>45446</v>
      </c>
      <c r="K36" s="87">
        <f t="shared" si="1"/>
        <v>45473</v>
      </c>
      <c r="L36" s="88" t="str">
        <f>_xlfn.CONCAT("Week"," ",_xlfn.ISOWEEKNUM(SurveyRaw[[#This Row],[Date]]))</f>
        <v>Week 23</v>
      </c>
      <c r="M36" s="89" t="str">
        <f>CONCATENATE(YEAR(SurveyRaw[[#This Row],[Month]])," Q",ROUNDUP(MONTH(SurveyRaw[[#This Row],[Month]])/3,0))</f>
        <v>2024 Q2</v>
      </c>
      <c r="N36" s="90" t="str">
        <f>INDEX(Roster[Team Manager],MATCH(SurveyRaw[[#This Row],[UID]],Roster[UID],0))</f>
        <v>Anna Mae Bastero</v>
      </c>
      <c r="O36" s="91" t="str">
        <f>INDEX(Roster[Site],MATCH(SurveyRaw[[#This Row],[UID]],Roster[UID],0))</f>
        <v>ILO</v>
      </c>
      <c r="P36" s="91" t="str">
        <f>INDEX(Config!R:R,MATCH(SurveyRaw[[#This Row],[App name]],Config!Q:Q,0))</f>
        <v>US</v>
      </c>
      <c r="Q36" s="91" t="str">
        <f>INDEX(Config!J:J,MATCH(Survey!$P36,Config!G:G,0))</f>
        <v>APAC</v>
      </c>
      <c r="R36" s="94">
        <f t="shared" si="2"/>
        <v>1</v>
      </c>
      <c r="S36" s="119">
        <f>IF(ISBLANK(SurveyRaw[[#This Row],[CSAT]]),0,IF(AND(SurveyRaw[[#This Row],[CSAT]]&lt;=3,SurveyRaw[[#This Row],[CSAT]]&gt;=1),1,0))</f>
        <v>0</v>
      </c>
      <c r="T36" s="120">
        <f>IF(SurveyRaw[[#This Row],[CSAT]]=4,1,0)</f>
        <v>0</v>
      </c>
      <c r="U36" s="121">
        <f>IF(SurveyRaw[[#This Row],[CSAT]]=5,1,0)</f>
        <v>1</v>
      </c>
      <c r="V36" s="92">
        <f>IF(OR(SurveyRaw[[#This Row],[FCR]]="-",SurveyRaw[[#This Row],[FCR]]=""),0,1)</f>
        <v>1</v>
      </c>
      <c r="W36" s="121">
        <f>IF(SurveyRaw[[#This Row],[Valid FCR]]=1,IF(SurveyRaw[[#This Row],[FCR]]=1,1,0),0)</f>
        <v>1</v>
      </c>
      <c r="X36" s="93">
        <f>IF(SurveyRaw[[#This Row],[CSAT]]="","",SurveyRaw[[#This Row],[CSAT]]/5)</f>
        <v>1</v>
      </c>
      <c r="Y36" s="120" t="str">
        <f>IF(OR(SurveyRaw[[#This Row],[Language Points]]="-",SurveyRaw[[#This Row],[Language Points]]="N/A",SurveyRaw[[#This Row],[Language Points]]=""),"No","Yes")</f>
        <v>Yes</v>
      </c>
      <c r="Z36" s="93">
        <f>IF(ISBLANK(SurveyRaw[[#This Row],[Language Points]]),"",SurveyRaw[[#This Row],[Language Points]]/5)</f>
        <v>1</v>
      </c>
    </row>
    <row r="37" spans="1:26" x14ac:dyDescent="0.25">
      <c r="A37" s="82" t="s">
        <v>93</v>
      </c>
      <c r="B37" s="83" t="s">
        <v>72</v>
      </c>
      <c r="C37" s="84">
        <v>45445</v>
      </c>
      <c r="D37" s="83">
        <v>1297393144</v>
      </c>
      <c r="E37" s="82" t="s">
        <v>80</v>
      </c>
      <c r="F37" s="118">
        <v>112004</v>
      </c>
      <c r="G37" s="82">
        <v>5</v>
      </c>
      <c r="H37" s="85">
        <v>1</v>
      </c>
      <c r="I37" s="83">
        <v>5</v>
      </c>
      <c r="J37" s="86">
        <f t="shared" si="0"/>
        <v>45445</v>
      </c>
      <c r="K37" s="87">
        <f t="shared" si="1"/>
        <v>45473</v>
      </c>
      <c r="L37" s="88" t="str">
        <f>_xlfn.CONCAT("Week"," ",_xlfn.ISOWEEKNUM(SurveyRaw[[#This Row],[Date]]))</f>
        <v>Week 22</v>
      </c>
      <c r="M37" s="89" t="str">
        <f>CONCATENATE(YEAR(SurveyRaw[[#This Row],[Month]])," Q",ROUNDUP(MONTH(SurveyRaw[[#This Row],[Month]])/3,0))</f>
        <v>2024 Q2</v>
      </c>
      <c r="N37" s="90" t="str">
        <f>INDEX(Roster[Team Manager],MATCH(SurveyRaw[[#This Row],[UID]],Roster[UID],0))</f>
        <v>Anna Mae Bastero</v>
      </c>
      <c r="O37" s="91" t="str">
        <f>INDEX(Roster[Site],MATCH(SurveyRaw[[#This Row],[UID]],Roster[UID],0))</f>
        <v>ILO</v>
      </c>
      <c r="P37" s="91" t="str">
        <f>INDEX(Config!R:R,MATCH(SurveyRaw[[#This Row],[App name]],Config!Q:Q,0))</f>
        <v>US</v>
      </c>
      <c r="Q37" s="91" t="str">
        <f>INDEX(Config!J:J,MATCH(Survey!$P37,Config!G:G,0))</f>
        <v>APAC</v>
      </c>
      <c r="R37" s="94">
        <f t="shared" si="2"/>
        <v>1</v>
      </c>
      <c r="S37" s="119">
        <f>IF(ISBLANK(SurveyRaw[[#This Row],[CSAT]]),0,IF(AND(SurveyRaw[[#This Row],[CSAT]]&lt;=3,SurveyRaw[[#This Row],[CSAT]]&gt;=1),1,0))</f>
        <v>0</v>
      </c>
      <c r="T37" s="120">
        <f>IF(SurveyRaw[[#This Row],[CSAT]]=4,1,0)</f>
        <v>0</v>
      </c>
      <c r="U37" s="121">
        <f>IF(SurveyRaw[[#This Row],[CSAT]]=5,1,0)</f>
        <v>1</v>
      </c>
      <c r="V37" s="92">
        <f>IF(OR(SurveyRaw[[#This Row],[FCR]]="-",SurveyRaw[[#This Row],[FCR]]=""),0,1)</f>
        <v>1</v>
      </c>
      <c r="W37" s="121">
        <f>IF(SurveyRaw[[#This Row],[Valid FCR]]=1,IF(SurveyRaw[[#This Row],[FCR]]=1,1,0),0)</f>
        <v>1</v>
      </c>
      <c r="X37" s="93">
        <f>IF(SurveyRaw[[#This Row],[CSAT]]="","",SurveyRaw[[#This Row],[CSAT]]/5)</f>
        <v>1</v>
      </c>
      <c r="Y37" s="120" t="str">
        <f>IF(OR(SurveyRaw[[#This Row],[Language Points]]="-",SurveyRaw[[#This Row],[Language Points]]="N/A",SurveyRaw[[#This Row],[Language Points]]=""),"No","Yes")</f>
        <v>Yes</v>
      </c>
      <c r="Z37" s="93">
        <f>IF(ISBLANK(SurveyRaw[[#This Row],[Language Points]]),"",SurveyRaw[[#This Row],[Language Points]]/5)</f>
        <v>1</v>
      </c>
    </row>
    <row r="38" spans="1:26" x14ac:dyDescent="0.25">
      <c r="A38" s="82" t="s">
        <v>93</v>
      </c>
      <c r="B38" s="83" t="s">
        <v>72</v>
      </c>
      <c r="C38" s="84">
        <v>45445</v>
      </c>
      <c r="D38" s="83">
        <v>1297358674</v>
      </c>
      <c r="E38" s="82" t="s">
        <v>115</v>
      </c>
      <c r="F38" s="118">
        <v>113502</v>
      </c>
      <c r="G38" s="82">
        <v>5</v>
      </c>
      <c r="H38" s="85">
        <v>1</v>
      </c>
      <c r="I38" s="83">
        <v>5</v>
      </c>
      <c r="J38" s="86">
        <f t="shared" si="0"/>
        <v>45445</v>
      </c>
      <c r="K38" s="87">
        <f t="shared" si="1"/>
        <v>45473</v>
      </c>
      <c r="L38" s="88" t="str">
        <f>_xlfn.CONCAT("Week"," ",_xlfn.ISOWEEKNUM(SurveyRaw[[#This Row],[Date]]))</f>
        <v>Week 22</v>
      </c>
      <c r="M38" s="89" t="str">
        <f>CONCATENATE(YEAR(SurveyRaw[[#This Row],[Month]])," Q",ROUNDUP(MONTH(SurveyRaw[[#This Row],[Month]])/3,0))</f>
        <v>2024 Q2</v>
      </c>
      <c r="N38" s="90" t="str">
        <f>INDEX(Roster[Team Manager],MATCH(SurveyRaw[[#This Row],[UID]],Roster[UID],0))</f>
        <v>Eden Loyola</v>
      </c>
      <c r="O38" s="91" t="str">
        <f>INDEX(Roster[Site],MATCH(SurveyRaw[[#This Row],[UID]],Roster[UID],0))</f>
        <v>DVO</v>
      </c>
      <c r="P38" s="91" t="str">
        <f>INDEX(Config!R:R,MATCH(SurveyRaw[[#This Row],[App name]],Config!Q:Q,0))</f>
        <v>US</v>
      </c>
      <c r="Q38" s="91" t="str">
        <f>INDEX(Config!J:J,MATCH(Survey!$P38,Config!G:G,0))</f>
        <v>APAC</v>
      </c>
      <c r="R38" s="94">
        <f t="shared" si="2"/>
        <v>1</v>
      </c>
      <c r="S38" s="119">
        <f>IF(ISBLANK(SurveyRaw[[#This Row],[CSAT]]),0,IF(AND(SurveyRaw[[#This Row],[CSAT]]&lt;=3,SurveyRaw[[#This Row],[CSAT]]&gt;=1),1,0))</f>
        <v>0</v>
      </c>
      <c r="T38" s="120">
        <f>IF(SurveyRaw[[#This Row],[CSAT]]=4,1,0)</f>
        <v>0</v>
      </c>
      <c r="U38" s="121">
        <f>IF(SurveyRaw[[#This Row],[CSAT]]=5,1,0)</f>
        <v>1</v>
      </c>
      <c r="V38" s="92">
        <f>IF(OR(SurveyRaw[[#This Row],[FCR]]="-",SurveyRaw[[#This Row],[FCR]]=""),0,1)</f>
        <v>1</v>
      </c>
      <c r="W38" s="121">
        <f>IF(SurveyRaw[[#This Row],[Valid FCR]]=1,IF(SurveyRaw[[#This Row],[FCR]]=1,1,0),0)</f>
        <v>1</v>
      </c>
      <c r="X38" s="93">
        <f>IF(SurveyRaw[[#This Row],[CSAT]]="","",SurveyRaw[[#This Row],[CSAT]]/5)</f>
        <v>1</v>
      </c>
      <c r="Y38" s="120" t="str">
        <f>IF(OR(SurveyRaw[[#This Row],[Language Points]]="-",SurveyRaw[[#This Row],[Language Points]]="N/A",SurveyRaw[[#This Row],[Language Points]]=""),"No","Yes")</f>
        <v>Yes</v>
      </c>
      <c r="Z38" s="93">
        <f>IF(ISBLANK(SurveyRaw[[#This Row],[Language Points]]),"",SurveyRaw[[#This Row],[Language Points]]/5)</f>
        <v>1</v>
      </c>
    </row>
    <row r="39" spans="1:26" x14ac:dyDescent="0.25">
      <c r="A39" s="82" t="s">
        <v>93</v>
      </c>
      <c r="B39" s="83" t="s">
        <v>72</v>
      </c>
      <c r="C39" s="84">
        <v>45446</v>
      </c>
      <c r="D39" s="83">
        <v>1297676644</v>
      </c>
      <c r="E39" s="82" t="s">
        <v>114</v>
      </c>
      <c r="F39" s="118">
        <v>113407</v>
      </c>
      <c r="G39" s="82">
        <v>5</v>
      </c>
      <c r="H39" s="85">
        <v>1</v>
      </c>
      <c r="I39" s="83">
        <v>5</v>
      </c>
      <c r="J39" s="86">
        <f t="shared" si="0"/>
        <v>45446</v>
      </c>
      <c r="K39" s="87">
        <f t="shared" si="1"/>
        <v>45473</v>
      </c>
      <c r="L39" s="88" t="str">
        <f>_xlfn.CONCAT("Week"," ",_xlfn.ISOWEEKNUM(SurveyRaw[[#This Row],[Date]]))</f>
        <v>Week 23</v>
      </c>
      <c r="M39" s="89" t="str">
        <f>CONCATENATE(YEAR(SurveyRaw[[#This Row],[Month]])," Q",ROUNDUP(MONTH(SurveyRaw[[#This Row],[Month]])/3,0))</f>
        <v>2024 Q2</v>
      </c>
      <c r="N39" s="90" t="str">
        <f>INDEX(Roster[Team Manager],MATCH(SurveyRaw[[#This Row],[UID]],Roster[UID],0))</f>
        <v>Eden Loyola</v>
      </c>
      <c r="O39" s="91" t="str">
        <f>INDEX(Roster[Site],MATCH(SurveyRaw[[#This Row],[UID]],Roster[UID],0))</f>
        <v>DVO</v>
      </c>
      <c r="P39" s="91" t="str">
        <f>INDEX(Config!R:R,MATCH(SurveyRaw[[#This Row],[App name]],Config!Q:Q,0))</f>
        <v>US</v>
      </c>
      <c r="Q39" s="91" t="str">
        <f>INDEX(Config!J:J,MATCH(Survey!$P39,Config!G:G,0))</f>
        <v>APAC</v>
      </c>
      <c r="R39" s="94">
        <f t="shared" si="2"/>
        <v>1</v>
      </c>
      <c r="S39" s="119">
        <f>IF(ISBLANK(SurveyRaw[[#This Row],[CSAT]]),0,IF(AND(SurveyRaw[[#This Row],[CSAT]]&lt;=3,SurveyRaw[[#This Row],[CSAT]]&gt;=1),1,0))</f>
        <v>0</v>
      </c>
      <c r="T39" s="120">
        <f>IF(SurveyRaw[[#This Row],[CSAT]]=4,1,0)</f>
        <v>0</v>
      </c>
      <c r="U39" s="121">
        <f>IF(SurveyRaw[[#This Row],[CSAT]]=5,1,0)</f>
        <v>1</v>
      </c>
      <c r="V39" s="92">
        <f>IF(OR(SurveyRaw[[#This Row],[FCR]]="-",SurveyRaw[[#This Row],[FCR]]=""),0,1)</f>
        <v>1</v>
      </c>
      <c r="W39" s="121">
        <f>IF(SurveyRaw[[#This Row],[Valid FCR]]=1,IF(SurveyRaw[[#This Row],[FCR]]=1,1,0),0)</f>
        <v>1</v>
      </c>
      <c r="X39" s="93">
        <f>IF(SurveyRaw[[#This Row],[CSAT]]="","",SurveyRaw[[#This Row],[CSAT]]/5)</f>
        <v>1</v>
      </c>
      <c r="Y39" s="120" t="str">
        <f>IF(OR(SurveyRaw[[#This Row],[Language Points]]="-",SurveyRaw[[#This Row],[Language Points]]="N/A",SurveyRaw[[#This Row],[Language Points]]=""),"No","Yes")</f>
        <v>Yes</v>
      </c>
      <c r="Z39" s="93">
        <f>IF(ISBLANK(SurveyRaw[[#This Row],[Language Points]]),"",SurveyRaw[[#This Row],[Language Points]]/5)</f>
        <v>1</v>
      </c>
    </row>
    <row r="40" spans="1:26" x14ac:dyDescent="0.25">
      <c r="A40" s="82" t="s">
        <v>93</v>
      </c>
      <c r="B40" s="83" t="s">
        <v>72</v>
      </c>
      <c r="C40" s="84">
        <v>45445</v>
      </c>
      <c r="D40" s="83">
        <v>1297357204</v>
      </c>
      <c r="E40" s="82" t="s">
        <v>115</v>
      </c>
      <c r="F40" s="118">
        <v>113502</v>
      </c>
      <c r="G40" s="82">
        <v>5</v>
      </c>
      <c r="H40" s="85">
        <v>1</v>
      </c>
      <c r="I40" s="83">
        <v>5</v>
      </c>
      <c r="J40" s="86">
        <f t="shared" si="0"/>
        <v>45445</v>
      </c>
      <c r="K40" s="87">
        <f t="shared" si="1"/>
        <v>45473</v>
      </c>
      <c r="L40" s="88" t="str">
        <f>_xlfn.CONCAT("Week"," ",_xlfn.ISOWEEKNUM(SurveyRaw[[#This Row],[Date]]))</f>
        <v>Week 22</v>
      </c>
      <c r="M40" s="89" t="str">
        <f>CONCATENATE(YEAR(SurveyRaw[[#This Row],[Month]])," Q",ROUNDUP(MONTH(SurveyRaw[[#This Row],[Month]])/3,0))</f>
        <v>2024 Q2</v>
      </c>
      <c r="N40" s="90" t="str">
        <f>INDEX(Roster[Team Manager],MATCH(SurveyRaw[[#This Row],[UID]],Roster[UID],0))</f>
        <v>Eden Loyola</v>
      </c>
      <c r="O40" s="91" t="str">
        <f>INDEX(Roster[Site],MATCH(SurveyRaw[[#This Row],[UID]],Roster[UID],0))</f>
        <v>DVO</v>
      </c>
      <c r="P40" s="91" t="str">
        <f>INDEX(Config!R:R,MATCH(SurveyRaw[[#This Row],[App name]],Config!Q:Q,0))</f>
        <v>US</v>
      </c>
      <c r="Q40" s="91" t="str">
        <f>INDEX(Config!J:J,MATCH(Survey!$P40,Config!G:G,0))</f>
        <v>APAC</v>
      </c>
      <c r="R40" s="94">
        <f t="shared" si="2"/>
        <v>1</v>
      </c>
      <c r="S40" s="119">
        <f>IF(ISBLANK(SurveyRaw[[#This Row],[CSAT]]),0,IF(AND(SurveyRaw[[#This Row],[CSAT]]&lt;=3,SurveyRaw[[#This Row],[CSAT]]&gt;=1),1,0))</f>
        <v>0</v>
      </c>
      <c r="T40" s="120">
        <f>IF(SurveyRaw[[#This Row],[CSAT]]=4,1,0)</f>
        <v>0</v>
      </c>
      <c r="U40" s="121">
        <f>IF(SurveyRaw[[#This Row],[CSAT]]=5,1,0)</f>
        <v>1</v>
      </c>
      <c r="V40" s="92">
        <f>IF(OR(SurveyRaw[[#This Row],[FCR]]="-",SurveyRaw[[#This Row],[FCR]]=""),0,1)</f>
        <v>1</v>
      </c>
      <c r="W40" s="121">
        <f>IF(SurveyRaw[[#This Row],[Valid FCR]]=1,IF(SurveyRaw[[#This Row],[FCR]]=1,1,0),0)</f>
        <v>1</v>
      </c>
      <c r="X40" s="93">
        <f>IF(SurveyRaw[[#This Row],[CSAT]]="","",SurveyRaw[[#This Row],[CSAT]]/5)</f>
        <v>1</v>
      </c>
      <c r="Y40" s="120" t="str">
        <f>IF(OR(SurveyRaw[[#This Row],[Language Points]]="-",SurveyRaw[[#This Row],[Language Points]]="N/A",SurveyRaw[[#This Row],[Language Points]]=""),"No","Yes")</f>
        <v>Yes</v>
      </c>
      <c r="Z40" s="93">
        <f>IF(ISBLANK(SurveyRaw[[#This Row],[Language Points]]),"",SurveyRaw[[#This Row],[Language Points]]/5)</f>
        <v>1</v>
      </c>
    </row>
    <row r="41" spans="1:26" x14ac:dyDescent="0.25">
      <c r="A41" s="82" t="s">
        <v>93</v>
      </c>
      <c r="B41" s="83" t="s">
        <v>72</v>
      </c>
      <c r="C41" s="84">
        <v>45444</v>
      </c>
      <c r="D41" s="83">
        <v>1297255254</v>
      </c>
      <c r="E41" s="82" t="s">
        <v>73</v>
      </c>
      <c r="F41" s="118">
        <v>108526</v>
      </c>
      <c r="G41" s="82">
        <v>5</v>
      </c>
      <c r="H41" s="85">
        <v>1</v>
      </c>
      <c r="I41" s="83">
        <v>5</v>
      </c>
      <c r="J41" s="86">
        <f t="shared" si="0"/>
        <v>45444</v>
      </c>
      <c r="K41" s="87">
        <f t="shared" si="1"/>
        <v>45473</v>
      </c>
      <c r="L41" s="88" t="str">
        <f>_xlfn.CONCAT("Week"," ",_xlfn.ISOWEEKNUM(SurveyRaw[[#This Row],[Date]]))</f>
        <v>Week 22</v>
      </c>
      <c r="M41" s="89" t="str">
        <f>CONCATENATE(YEAR(SurveyRaw[[#This Row],[Month]])," Q",ROUNDUP(MONTH(SurveyRaw[[#This Row],[Month]])/3,0))</f>
        <v>2024 Q2</v>
      </c>
      <c r="N41" s="90" t="str">
        <f>INDEX(Roster[Team Manager],MATCH(SurveyRaw[[#This Row],[UID]],Roster[UID],0))</f>
        <v>Anna Mae Bastero</v>
      </c>
      <c r="O41" s="91" t="str">
        <f>INDEX(Roster[Site],MATCH(SurveyRaw[[#This Row],[UID]],Roster[UID],0))</f>
        <v>ILO</v>
      </c>
      <c r="P41" s="91" t="str">
        <f>INDEX(Config!R:R,MATCH(SurveyRaw[[#This Row],[App name]],Config!Q:Q,0))</f>
        <v>US</v>
      </c>
      <c r="Q41" s="91" t="str">
        <f>INDEX(Config!J:J,MATCH(Survey!$P41,Config!G:G,0))</f>
        <v>APAC</v>
      </c>
      <c r="R41" s="94">
        <f t="shared" si="2"/>
        <v>1</v>
      </c>
      <c r="S41" s="119">
        <f>IF(ISBLANK(SurveyRaw[[#This Row],[CSAT]]),0,IF(AND(SurveyRaw[[#This Row],[CSAT]]&lt;=3,SurveyRaw[[#This Row],[CSAT]]&gt;=1),1,0))</f>
        <v>0</v>
      </c>
      <c r="T41" s="120">
        <f>IF(SurveyRaw[[#This Row],[CSAT]]=4,1,0)</f>
        <v>0</v>
      </c>
      <c r="U41" s="121">
        <f>IF(SurveyRaw[[#This Row],[CSAT]]=5,1,0)</f>
        <v>1</v>
      </c>
      <c r="V41" s="92">
        <f>IF(OR(SurveyRaw[[#This Row],[FCR]]="-",SurveyRaw[[#This Row],[FCR]]=""),0,1)</f>
        <v>1</v>
      </c>
      <c r="W41" s="121">
        <f>IF(SurveyRaw[[#This Row],[Valid FCR]]=1,IF(SurveyRaw[[#This Row],[FCR]]=1,1,0),0)</f>
        <v>1</v>
      </c>
      <c r="X41" s="93">
        <f>IF(SurveyRaw[[#This Row],[CSAT]]="","",SurveyRaw[[#This Row],[CSAT]]/5)</f>
        <v>1</v>
      </c>
      <c r="Y41" s="120" t="str">
        <f>IF(OR(SurveyRaw[[#This Row],[Language Points]]="-",SurveyRaw[[#This Row],[Language Points]]="N/A",SurveyRaw[[#This Row],[Language Points]]=""),"No","Yes")</f>
        <v>Yes</v>
      </c>
      <c r="Z41" s="93">
        <f>IF(ISBLANK(SurveyRaw[[#This Row],[Language Points]]),"",SurveyRaw[[#This Row],[Language Points]]/5)</f>
        <v>1</v>
      </c>
    </row>
    <row r="42" spans="1:26" x14ac:dyDescent="0.25">
      <c r="A42" s="82" t="s">
        <v>93</v>
      </c>
      <c r="B42" s="83" t="s">
        <v>72</v>
      </c>
      <c r="C42" s="84">
        <v>45446</v>
      </c>
      <c r="D42" s="83">
        <v>1297674494</v>
      </c>
      <c r="E42" s="82" t="s">
        <v>114</v>
      </c>
      <c r="F42" s="118">
        <v>113407</v>
      </c>
      <c r="G42" s="82">
        <v>5</v>
      </c>
      <c r="H42" s="85">
        <v>1</v>
      </c>
      <c r="I42" s="83">
        <v>5</v>
      </c>
      <c r="J42" s="86">
        <f t="shared" si="0"/>
        <v>45446</v>
      </c>
      <c r="K42" s="87">
        <f t="shared" si="1"/>
        <v>45473</v>
      </c>
      <c r="L42" s="88" t="str">
        <f>_xlfn.CONCAT("Week"," ",_xlfn.ISOWEEKNUM(SurveyRaw[[#This Row],[Date]]))</f>
        <v>Week 23</v>
      </c>
      <c r="M42" s="89" t="str">
        <f>CONCATENATE(YEAR(SurveyRaw[[#This Row],[Month]])," Q",ROUNDUP(MONTH(SurveyRaw[[#This Row],[Month]])/3,0))</f>
        <v>2024 Q2</v>
      </c>
      <c r="N42" s="90" t="str">
        <f>INDEX(Roster[Team Manager],MATCH(SurveyRaw[[#This Row],[UID]],Roster[UID],0))</f>
        <v>Eden Loyola</v>
      </c>
      <c r="O42" s="91" t="str">
        <f>INDEX(Roster[Site],MATCH(SurveyRaw[[#This Row],[UID]],Roster[UID],0))</f>
        <v>DVO</v>
      </c>
      <c r="P42" s="91" t="str">
        <f>INDEX(Config!R:R,MATCH(SurveyRaw[[#This Row],[App name]],Config!Q:Q,0))</f>
        <v>US</v>
      </c>
      <c r="Q42" s="91" t="str">
        <f>INDEX(Config!J:J,MATCH(Survey!$P42,Config!G:G,0))</f>
        <v>APAC</v>
      </c>
      <c r="R42" s="94">
        <f t="shared" si="2"/>
        <v>1</v>
      </c>
      <c r="S42" s="119">
        <f>IF(ISBLANK(SurveyRaw[[#This Row],[CSAT]]),0,IF(AND(SurveyRaw[[#This Row],[CSAT]]&lt;=3,SurveyRaw[[#This Row],[CSAT]]&gt;=1),1,0))</f>
        <v>0</v>
      </c>
      <c r="T42" s="120">
        <f>IF(SurveyRaw[[#This Row],[CSAT]]=4,1,0)</f>
        <v>0</v>
      </c>
      <c r="U42" s="121">
        <f>IF(SurveyRaw[[#This Row],[CSAT]]=5,1,0)</f>
        <v>1</v>
      </c>
      <c r="V42" s="92">
        <f>IF(OR(SurveyRaw[[#This Row],[FCR]]="-",SurveyRaw[[#This Row],[FCR]]=""),0,1)</f>
        <v>1</v>
      </c>
      <c r="W42" s="121">
        <f>IF(SurveyRaw[[#This Row],[Valid FCR]]=1,IF(SurveyRaw[[#This Row],[FCR]]=1,1,0),0)</f>
        <v>1</v>
      </c>
      <c r="X42" s="93">
        <f>IF(SurveyRaw[[#This Row],[CSAT]]="","",SurveyRaw[[#This Row],[CSAT]]/5)</f>
        <v>1</v>
      </c>
      <c r="Y42" s="120" t="str">
        <f>IF(OR(SurveyRaw[[#This Row],[Language Points]]="-",SurveyRaw[[#This Row],[Language Points]]="N/A",SurveyRaw[[#This Row],[Language Points]]=""),"No","Yes")</f>
        <v>Yes</v>
      </c>
      <c r="Z42" s="93">
        <f>IF(ISBLANK(SurveyRaw[[#This Row],[Language Points]]),"",SurveyRaw[[#This Row],[Language Points]]/5)</f>
        <v>1</v>
      </c>
    </row>
    <row r="43" spans="1:26" x14ac:dyDescent="0.25">
      <c r="A43" s="82" t="s">
        <v>93</v>
      </c>
      <c r="B43" s="83" t="s">
        <v>72</v>
      </c>
      <c r="C43" s="84">
        <v>45446</v>
      </c>
      <c r="D43" s="83">
        <v>1297673134</v>
      </c>
      <c r="E43" s="82" t="s">
        <v>98</v>
      </c>
      <c r="F43" s="118">
        <v>112006</v>
      </c>
      <c r="G43" s="82">
        <v>5</v>
      </c>
      <c r="H43" s="85">
        <v>1</v>
      </c>
      <c r="I43" s="83">
        <v>5</v>
      </c>
      <c r="J43" s="86">
        <f t="shared" si="0"/>
        <v>45446</v>
      </c>
      <c r="K43" s="87">
        <f t="shared" si="1"/>
        <v>45473</v>
      </c>
      <c r="L43" s="88" t="str">
        <f>_xlfn.CONCAT("Week"," ",_xlfn.ISOWEEKNUM(SurveyRaw[[#This Row],[Date]]))</f>
        <v>Week 23</v>
      </c>
      <c r="M43" s="89" t="str">
        <f>CONCATENATE(YEAR(SurveyRaw[[#This Row],[Month]])," Q",ROUNDUP(MONTH(SurveyRaw[[#This Row],[Month]])/3,0))</f>
        <v>2024 Q2</v>
      </c>
      <c r="N43" s="90" t="str">
        <f>INDEX(Roster[Team Manager],MATCH(SurveyRaw[[#This Row],[UID]],Roster[UID],0))</f>
        <v>Anna Mae Bastero</v>
      </c>
      <c r="O43" s="91" t="str">
        <f>INDEX(Roster[Site],MATCH(SurveyRaw[[#This Row],[UID]],Roster[UID],0))</f>
        <v>ILO</v>
      </c>
      <c r="P43" s="91" t="str">
        <f>INDEX(Config!R:R,MATCH(SurveyRaw[[#This Row],[App name]],Config!Q:Q,0))</f>
        <v>US</v>
      </c>
      <c r="Q43" s="91" t="str">
        <f>INDEX(Config!J:J,MATCH(Survey!$P43,Config!G:G,0))</f>
        <v>APAC</v>
      </c>
      <c r="R43" s="94">
        <f t="shared" si="2"/>
        <v>1</v>
      </c>
      <c r="S43" s="119">
        <f>IF(ISBLANK(SurveyRaw[[#This Row],[CSAT]]),0,IF(AND(SurveyRaw[[#This Row],[CSAT]]&lt;=3,SurveyRaw[[#This Row],[CSAT]]&gt;=1),1,0))</f>
        <v>0</v>
      </c>
      <c r="T43" s="120">
        <f>IF(SurveyRaw[[#This Row],[CSAT]]=4,1,0)</f>
        <v>0</v>
      </c>
      <c r="U43" s="121">
        <f>IF(SurveyRaw[[#This Row],[CSAT]]=5,1,0)</f>
        <v>1</v>
      </c>
      <c r="V43" s="92">
        <f>IF(OR(SurveyRaw[[#This Row],[FCR]]="-",SurveyRaw[[#This Row],[FCR]]=""),0,1)</f>
        <v>1</v>
      </c>
      <c r="W43" s="121">
        <f>IF(SurveyRaw[[#This Row],[Valid FCR]]=1,IF(SurveyRaw[[#This Row],[FCR]]=1,1,0),0)</f>
        <v>1</v>
      </c>
      <c r="X43" s="93">
        <f>IF(SurveyRaw[[#This Row],[CSAT]]="","",SurveyRaw[[#This Row],[CSAT]]/5)</f>
        <v>1</v>
      </c>
      <c r="Y43" s="120" t="str">
        <f>IF(OR(SurveyRaw[[#This Row],[Language Points]]="-",SurveyRaw[[#This Row],[Language Points]]="N/A",SurveyRaw[[#This Row],[Language Points]]=""),"No","Yes")</f>
        <v>Yes</v>
      </c>
      <c r="Z43" s="93">
        <f>IF(ISBLANK(SurveyRaw[[#This Row],[Language Points]]),"",SurveyRaw[[#This Row],[Language Points]]/5)</f>
        <v>1</v>
      </c>
    </row>
    <row r="44" spans="1:26" x14ac:dyDescent="0.25">
      <c r="A44" s="82" t="s">
        <v>93</v>
      </c>
      <c r="B44" s="83" t="s">
        <v>72</v>
      </c>
      <c r="C44" s="84">
        <v>45445</v>
      </c>
      <c r="D44" s="83">
        <v>1297380524</v>
      </c>
      <c r="E44" s="82" t="s">
        <v>114</v>
      </c>
      <c r="F44" s="118">
        <v>113407</v>
      </c>
      <c r="G44" s="82">
        <v>5</v>
      </c>
      <c r="H44" s="85">
        <v>1</v>
      </c>
      <c r="I44" s="83">
        <v>5</v>
      </c>
      <c r="J44" s="86">
        <f t="shared" si="0"/>
        <v>45445</v>
      </c>
      <c r="K44" s="87">
        <f t="shared" si="1"/>
        <v>45473</v>
      </c>
      <c r="L44" s="88" t="str">
        <f>_xlfn.CONCAT("Week"," ",_xlfn.ISOWEEKNUM(SurveyRaw[[#This Row],[Date]]))</f>
        <v>Week 22</v>
      </c>
      <c r="M44" s="89" t="str">
        <f>CONCATENATE(YEAR(SurveyRaw[[#This Row],[Month]])," Q",ROUNDUP(MONTH(SurveyRaw[[#This Row],[Month]])/3,0))</f>
        <v>2024 Q2</v>
      </c>
      <c r="N44" s="90" t="str">
        <f>INDEX(Roster[Team Manager],MATCH(SurveyRaw[[#This Row],[UID]],Roster[UID],0))</f>
        <v>Eden Loyola</v>
      </c>
      <c r="O44" s="91" t="str">
        <f>INDEX(Roster[Site],MATCH(SurveyRaw[[#This Row],[UID]],Roster[UID],0))</f>
        <v>DVO</v>
      </c>
      <c r="P44" s="91" t="str">
        <f>INDEX(Config!R:R,MATCH(SurveyRaw[[#This Row],[App name]],Config!Q:Q,0))</f>
        <v>US</v>
      </c>
      <c r="Q44" s="91" t="str">
        <f>INDEX(Config!J:J,MATCH(Survey!$P44,Config!G:G,0))</f>
        <v>APAC</v>
      </c>
      <c r="R44" s="94">
        <f t="shared" si="2"/>
        <v>1</v>
      </c>
      <c r="S44" s="119">
        <f>IF(ISBLANK(SurveyRaw[[#This Row],[CSAT]]),0,IF(AND(SurveyRaw[[#This Row],[CSAT]]&lt;=3,SurveyRaw[[#This Row],[CSAT]]&gt;=1),1,0))</f>
        <v>0</v>
      </c>
      <c r="T44" s="120">
        <f>IF(SurveyRaw[[#This Row],[CSAT]]=4,1,0)</f>
        <v>0</v>
      </c>
      <c r="U44" s="121">
        <f>IF(SurveyRaw[[#This Row],[CSAT]]=5,1,0)</f>
        <v>1</v>
      </c>
      <c r="V44" s="92">
        <f>IF(OR(SurveyRaw[[#This Row],[FCR]]="-",SurveyRaw[[#This Row],[FCR]]=""),0,1)</f>
        <v>1</v>
      </c>
      <c r="W44" s="121">
        <f>IF(SurveyRaw[[#This Row],[Valid FCR]]=1,IF(SurveyRaw[[#This Row],[FCR]]=1,1,0),0)</f>
        <v>1</v>
      </c>
      <c r="X44" s="93">
        <f>IF(SurveyRaw[[#This Row],[CSAT]]="","",SurveyRaw[[#This Row],[CSAT]]/5)</f>
        <v>1</v>
      </c>
      <c r="Y44" s="120" t="str">
        <f>IF(OR(SurveyRaw[[#This Row],[Language Points]]="-",SurveyRaw[[#This Row],[Language Points]]="N/A",SurveyRaw[[#This Row],[Language Points]]=""),"No","Yes")</f>
        <v>Yes</v>
      </c>
      <c r="Z44" s="93">
        <f>IF(ISBLANK(SurveyRaw[[#This Row],[Language Points]]),"",SurveyRaw[[#This Row],[Language Points]]/5)</f>
        <v>1</v>
      </c>
    </row>
    <row r="45" spans="1:26" x14ac:dyDescent="0.25">
      <c r="A45" s="82" t="s">
        <v>93</v>
      </c>
      <c r="B45" s="83" t="s">
        <v>72</v>
      </c>
      <c r="C45" s="84">
        <v>45447</v>
      </c>
      <c r="D45" s="83">
        <v>1297864964</v>
      </c>
      <c r="E45" s="82" t="s">
        <v>96</v>
      </c>
      <c r="F45" s="118">
        <v>112164</v>
      </c>
      <c r="G45" s="82">
        <v>5</v>
      </c>
      <c r="H45" s="85">
        <v>1</v>
      </c>
      <c r="I45" s="83">
        <v>5</v>
      </c>
      <c r="J45" s="86">
        <f t="shared" si="0"/>
        <v>45447</v>
      </c>
      <c r="K45" s="87">
        <f t="shared" si="1"/>
        <v>45473</v>
      </c>
      <c r="L45" s="88" t="str">
        <f>_xlfn.CONCAT("Week"," ",_xlfn.ISOWEEKNUM(SurveyRaw[[#This Row],[Date]]))</f>
        <v>Week 23</v>
      </c>
      <c r="M45" s="89" t="str">
        <f>CONCATENATE(YEAR(SurveyRaw[[#This Row],[Month]])," Q",ROUNDUP(MONTH(SurveyRaw[[#This Row],[Month]])/3,0))</f>
        <v>2024 Q2</v>
      </c>
      <c r="N45" s="90" t="str">
        <f>INDEX(Roster[Team Manager],MATCH(SurveyRaw[[#This Row],[UID]],Roster[UID],0))</f>
        <v>Anna Mae Bastero</v>
      </c>
      <c r="O45" s="91" t="str">
        <f>INDEX(Roster[Site],MATCH(SurveyRaw[[#This Row],[UID]],Roster[UID],0))</f>
        <v>ILO</v>
      </c>
      <c r="P45" s="91" t="str">
        <f>INDEX(Config!R:R,MATCH(SurveyRaw[[#This Row],[App name]],Config!Q:Q,0))</f>
        <v>US</v>
      </c>
      <c r="Q45" s="91" t="str">
        <f>INDEX(Config!J:J,MATCH(Survey!$P45,Config!G:G,0))</f>
        <v>APAC</v>
      </c>
      <c r="R45" s="94">
        <f t="shared" si="2"/>
        <v>1</v>
      </c>
      <c r="S45" s="119">
        <f>IF(ISBLANK(SurveyRaw[[#This Row],[CSAT]]),0,IF(AND(SurveyRaw[[#This Row],[CSAT]]&lt;=3,SurveyRaw[[#This Row],[CSAT]]&gt;=1),1,0))</f>
        <v>0</v>
      </c>
      <c r="T45" s="120">
        <f>IF(SurveyRaw[[#This Row],[CSAT]]=4,1,0)</f>
        <v>0</v>
      </c>
      <c r="U45" s="121">
        <f>IF(SurveyRaw[[#This Row],[CSAT]]=5,1,0)</f>
        <v>1</v>
      </c>
      <c r="V45" s="92">
        <f>IF(OR(SurveyRaw[[#This Row],[FCR]]="-",SurveyRaw[[#This Row],[FCR]]=""),0,1)</f>
        <v>1</v>
      </c>
      <c r="W45" s="121">
        <f>IF(SurveyRaw[[#This Row],[Valid FCR]]=1,IF(SurveyRaw[[#This Row],[FCR]]=1,1,0),0)</f>
        <v>1</v>
      </c>
      <c r="X45" s="93">
        <f>IF(SurveyRaw[[#This Row],[CSAT]]="","",SurveyRaw[[#This Row],[CSAT]]/5)</f>
        <v>1</v>
      </c>
      <c r="Y45" s="120" t="str">
        <f>IF(OR(SurveyRaw[[#This Row],[Language Points]]="-",SurveyRaw[[#This Row],[Language Points]]="N/A",SurveyRaw[[#This Row],[Language Points]]=""),"No","Yes")</f>
        <v>Yes</v>
      </c>
      <c r="Z45" s="93">
        <f>IF(ISBLANK(SurveyRaw[[#This Row],[Language Points]]),"",SurveyRaw[[#This Row],[Language Points]]/5)</f>
        <v>1</v>
      </c>
    </row>
    <row r="46" spans="1:26" x14ac:dyDescent="0.25">
      <c r="A46" s="82" t="s">
        <v>93</v>
      </c>
      <c r="B46" s="83" t="s">
        <v>72</v>
      </c>
      <c r="C46" s="84">
        <v>45447</v>
      </c>
      <c r="D46" s="83">
        <v>1297888414</v>
      </c>
      <c r="E46" s="82" t="s">
        <v>98</v>
      </c>
      <c r="F46" s="118">
        <v>112006</v>
      </c>
      <c r="G46" s="82">
        <v>5</v>
      </c>
      <c r="H46" s="85">
        <v>1</v>
      </c>
      <c r="I46" s="83">
        <v>5</v>
      </c>
      <c r="J46" s="86">
        <f t="shared" si="0"/>
        <v>45447</v>
      </c>
      <c r="K46" s="87">
        <f t="shared" si="1"/>
        <v>45473</v>
      </c>
      <c r="L46" s="88" t="str">
        <f>_xlfn.CONCAT("Week"," ",_xlfn.ISOWEEKNUM(SurveyRaw[[#This Row],[Date]]))</f>
        <v>Week 23</v>
      </c>
      <c r="M46" s="89" t="str">
        <f>CONCATENATE(YEAR(SurveyRaw[[#This Row],[Month]])," Q",ROUNDUP(MONTH(SurveyRaw[[#This Row],[Month]])/3,0))</f>
        <v>2024 Q2</v>
      </c>
      <c r="N46" s="90" t="str">
        <f>INDEX(Roster[Team Manager],MATCH(SurveyRaw[[#This Row],[UID]],Roster[UID],0))</f>
        <v>Anna Mae Bastero</v>
      </c>
      <c r="O46" s="91" t="str">
        <f>INDEX(Roster[Site],MATCH(SurveyRaw[[#This Row],[UID]],Roster[UID],0))</f>
        <v>ILO</v>
      </c>
      <c r="P46" s="91" t="str">
        <f>INDEX(Config!R:R,MATCH(SurveyRaw[[#This Row],[App name]],Config!Q:Q,0))</f>
        <v>US</v>
      </c>
      <c r="Q46" s="91" t="str">
        <f>INDEX(Config!J:J,MATCH(Survey!$P46,Config!G:G,0))</f>
        <v>APAC</v>
      </c>
      <c r="R46" s="94">
        <f t="shared" si="2"/>
        <v>1</v>
      </c>
      <c r="S46" s="119">
        <f>IF(ISBLANK(SurveyRaw[[#This Row],[CSAT]]),0,IF(AND(SurveyRaw[[#This Row],[CSAT]]&lt;=3,SurveyRaw[[#This Row],[CSAT]]&gt;=1),1,0))</f>
        <v>0</v>
      </c>
      <c r="T46" s="120">
        <f>IF(SurveyRaw[[#This Row],[CSAT]]=4,1,0)</f>
        <v>0</v>
      </c>
      <c r="U46" s="121">
        <f>IF(SurveyRaw[[#This Row],[CSAT]]=5,1,0)</f>
        <v>1</v>
      </c>
      <c r="V46" s="92">
        <f>IF(OR(SurveyRaw[[#This Row],[FCR]]="-",SurveyRaw[[#This Row],[FCR]]=""),0,1)</f>
        <v>1</v>
      </c>
      <c r="W46" s="121">
        <f>IF(SurveyRaw[[#This Row],[Valid FCR]]=1,IF(SurveyRaw[[#This Row],[FCR]]=1,1,0),0)</f>
        <v>1</v>
      </c>
      <c r="X46" s="93">
        <f>IF(SurveyRaw[[#This Row],[CSAT]]="","",SurveyRaw[[#This Row],[CSAT]]/5)</f>
        <v>1</v>
      </c>
      <c r="Y46" s="120" t="str">
        <f>IF(OR(SurveyRaw[[#This Row],[Language Points]]="-",SurveyRaw[[#This Row],[Language Points]]="N/A",SurveyRaw[[#This Row],[Language Points]]=""),"No","Yes")</f>
        <v>Yes</v>
      </c>
      <c r="Z46" s="93">
        <f>IF(ISBLANK(SurveyRaw[[#This Row],[Language Points]]),"",SurveyRaw[[#This Row],[Language Points]]/5)</f>
        <v>1</v>
      </c>
    </row>
    <row r="47" spans="1:26" x14ac:dyDescent="0.25">
      <c r="A47" s="82" t="s">
        <v>93</v>
      </c>
      <c r="B47" s="83" t="s">
        <v>72</v>
      </c>
      <c r="C47" s="84">
        <v>45447</v>
      </c>
      <c r="D47" s="83">
        <v>1297843994</v>
      </c>
      <c r="E47" s="82" t="s">
        <v>115</v>
      </c>
      <c r="F47" s="118">
        <v>113502</v>
      </c>
      <c r="G47" s="82">
        <v>5</v>
      </c>
      <c r="H47" s="85">
        <v>1</v>
      </c>
      <c r="I47" s="83">
        <v>5</v>
      </c>
      <c r="J47" s="86">
        <f t="shared" si="0"/>
        <v>45447</v>
      </c>
      <c r="K47" s="87">
        <f t="shared" si="1"/>
        <v>45473</v>
      </c>
      <c r="L47" s="88" t="str">
        <f>_xlfn.CONCAT("Week"," ",_xlfn.ISOWEEKNUM(SurveyRaw[[#This Row],[Date]]))</f>
        <v>Week 23</v>
      </c>
      <c r="M47" s="89" t="str">
        <f>CONCATENATE(YEAR(SurveyRaw[[#This Row],[Month]])," Q",ROUNDUP(MONTH(SurveyRaw[[#This Row],[Month]])/3,0))</f>
        <v>2024 Q2</v>
      </c>
      <c r="N47" s="90" t="str">
        <f>INDEX(Roster[Team Manager],MATCH(SurveyRaw[[#This Row],[UID]],Roster[UID],0))</f>
        <v>Eden Loyola</v>
      </c>
      <c r="O47" s="91" t="str">
        <f>INDEX(Roster[Site],MATCH(SurveyRaw[[#This Row],[UID]],Roster[UID],0))</f>
        <v>DVO</v>
      </c>
      <c r="P47" s="91" t="str">
        <f>INDEX(Config!R:R,MATCH(SurveyRaw[[#This Row],[App name]],Config!Q:Q,0))</f>
        <v>US</v>
      </c>
      <c r="Q47" s="91" t="str">
        <f>INDEX(Config!J:J,MATCH(Survey!$P47,Config!G:G,0))</f>
        <v>APAC</v>
      </c>
      <c r="R47" s="94">
        <f t="shared" si="2"/>
        <v>1</v>
      </c>
      <c r="S47" s="119">
        <f>IF(ISBLANK(SurveyRaw[[#This Row],[CSAT]]),0,IF(AND(SurveyRaw[[#This Row],[CSAT]]&lt;=3,SurveyRaw[[#This Row],[CSAT]]&gt;=1),1,0))</f>
        <v>0</v>
      </c>
      <c r="T47" s="120">
        <f>IF(SurveyRaw[[#This Row],[CSAT]]=4,1,0)</f>
        <v>0</v>
      </c>
      <c r="U47" s="121">
        <f>IF(SurveyRaw[[#This Row],[CSAT]]=5,1,0)</f>
        <v>1</v>
      </c>
      <c r="V47" s="92">
        <f>IF(OR(SurveyRaw[[#This Row],[FCR]]="-",SurveyRaw[[#This Row],[FCR]]=""),0,1)</f>
        <v>1</v>
      </c>
      <c r="W47" s="121">
        <f>IF(SurveyRaw[[#This Row],[Valid FCR]]=1,IF(SurveyRaw[[#This Row],[FCR]]=1,1,0),0)</f>
        <v>1</v>
      </c>
      <c r="X47" s="93">
        <f>IF(SurveyRaw[[#This Row],[CSAT]]="","",SurveyRaw[[#This Row],[CSAT]]/5)</f>
        <v>1</v>
      </c>
      <c r="Y47" s="120" t="str">
        <f>IF(OR(SurveyRaw[[#This Row],[Language Points]]="-",SurveyRaw[[#This Row],[Language Points]]="N/A",SurveyRaw[[#This Row],[Language Points]]=""),"No","Yes")</f>
        <v>Yes</v>
      </c>
      <c r="Z47" s="93">
        <f>IF(ISBLANK(SurveyRaw[[#This Row],[Language Points]]),"",SurveyRaw[[#This Row],[Language Points]]/5)</f>
        <v>1</v>
      </c>
    </row>
    <row r="48" spans="1:26" x14ac:dyDescent="0.25">
      <c r="A48" s="82" t="s">
        <v>93</v>
      </c>
      <c r="B48" s="83" t="s">
        <v>72</v>
      </c>
      <c r="C48" s="84">
        <v>45447</v>
      </c>
      <c r="D48" s="83">
        <v>1297888784</v>
      </c>
      <c r="E48" s="82" t="s">
        <v>791</v>
      </c>
      <c r="F48" s="118">
        <v>113561</v>
      </c>
      <c r="G48" s="82">
        <v>5</v>
      </c>
      <c r="H48" s="85">
        <v>1</v>
      </c>
      <c r="I48" s="83">
        <v>5</v>
      </c>
      <c r="J48" s="86">
        <f t="shared" si="0"/>
        <v>45447</v>
      </c>
      <c r="K48" s="87">
        <f t="shared" si="1"/>
        <v>45473</v>
      </c>
      <c r="L48" s="88" t="str">
        <f>_xlfn.CONCAT("Week"," ",_xlfn.ISOWEEKNUM(SurveyRaw[[#This Row],[Date]]))</f>
        <v>Week 23</v>
      </c>
      <c r="M48" s="89" t="str">
        <f>CONCATENATE(YEAR(SurveyRaw[[#This Row],[Month]])," Q",ROUNDUP(MONTH(SurveyRaw[[#This Row],[Month]])/3,0))</f>
        <v>2024 Q2</v>
      </c>
      <c r="N48" s="90" t="str">
        <f>INDEX(Roster[Team Manager],MATCH(SurveyRaw[[#This Row],[UID]],Roster[UID],0))</f>
        <v>Anna Mae Bastero</v>
      </c>
      <c r="O48" s="91" t="str">
        <f>INDEX(Roster[Site],MATCH(SurveyRaw[[#This Row],[UID]],Roster[UID],0))</f>
        <v>ILO</v>
      </c>
      <c r="P48" s="91" t="str">
        <f>INDEX(Config!R:R,MATCH(SurveyRaw[[#This Row],[App name]],Config!Q:Q,0))</f>
        <v>US</v>
      </c>
      <c r="Q48" s="91" t="str">
        <f>INDEX(Config!J:J,MATCH(Survey!$P48,Config!G:G,0))</f>
        <v>APAC</v>
      </c>
      <c r="R48" s="94">
        <f t="shared" si="2"/>
        <v>1</v>
      </c>
      <c r="S48" s="119">
        <f>IF(ISBLANK(SurveyRaw[[#This Row],[CSAT]]),0,IF(AND(SurveyRaw[[#This Row],[CSAT]]&lt;=3,SurveyRaw[[#This Row],[CSAT]]&gt;=1),1,0))</f>
        <v>0</v>
      </c>
      <c r="T48" s="120">
        <f>IF(SurveyRaw[[#This Row],[CSAT]]=4,1,0)</f>
        <v>0</v>
      </c>
      <c r="U48" s="121">
        <f>IF(SurveyRaw[[#This Row],[CSAT]]=5,1,0)</f>
        <v>1</v>
      </c>
      <c r="V48" s="92">
        <f>IF(OR(SurveyRaw[[#This Row],[FCR]]="-",SurveyRaw[[#This Row],[FCR]]=""),0,1)</f>
        <v>1</v>
      </c>
      <c r="W48" s="121">
        <f>IF(SurveyRaw[[#This Row],[Valid FCR]]=1,IF(SurveyRaw[[#This Row],[FCR]]=1,1,0),0)</f>
        <v>1</v>
      </c>
      <c r="X48" s="93">
        <f>IF(SurveyRaw[[#This Row],[CSAT]]="","",SurveyRaw[[#This Row],[CSAT]]/5)</f>
        <v>1</v>
      </c>
      <c r="Y48" s="120" t="str">
        <f>IF(OR(SurveyRaw[[#This Row],[Language Points]]="-",SurveyRaw[[#This Row],[Language Points]]="N/A",SurveyRaw[[#This Row],[Language Points]]=""),"No","Yes")</f>
        <v>Yes</v>
      </c>
      <c r="Z48" s="93">
        <f>IF(ISBLANK(SurveyRaw[[#This Row],[Language Points]]),"",SurveyRaw[[#This Row],[Language Points]]/5)</f>
        <v>1</v>
      </c>
    </row>
    <row r="49" spans="1:26" x14ac:dyDescent="0.25">
      <c r="A49" s="82" t="s">
        <v>93</v>
      </c>
      <c r="B49" s="83" t="s">
        <v>72</v>
      </c>
      <c r="C49" s="84">
        <v>45447</v>
      </c>
      <c r="D49" s="83">
        <v>1297932814</v>
      </c>
      <c r="E49" s="82" t="s">
        <v>106</v>
      </c>
      <c r="F49" s="118">
        <v>108028</v>
      </c>
      <c r="G49" s="82">
        <v>5</v>
      </c>
      <c r="H49" s="85">
        <v>1</v>
      </c>
      <c r="I49" s="83">
        <v>5</v>
      </c>
      <c r="J49" s="86">
        <f t="shared" si="0"/>
        <v>45447</v>
      </c>
      <c r="K49" s="87">
        <f t="shared" si="1"/>
        <v>45473</v>
      </c>
      <c r="L49" s="88" t="str">
        <f>_xlfn.CONCAT("Week"," ",_xlfn.ISOWEEKNUM(SurveyRaw[[#This Row],[Date]]))</f>
        <v>Week 23</v>
      </c>
      <c r="M49" s="89" t="str">
        <f>CONCATENATE(YEAR(SurveyRaw[[#This Row],[Month]])," Q",ROUNDUP(MONTH(SurveyRaw[[#This Row],[Month]])/3,0))</f>
        <v>2024 Q2</v>
      </c>
      <c r="N49" s="90" t="str">
        <f>INDEX(Roster[Team Manager],MATCH(SurveyRaw[[#This Row],[UID]],Roster[UID],0))</f>
        <v>Anna Mae Bastero</v>
      </c>
      <c r="O49" s="91" t="str">
        <f>INDEX(Roster[Site],MATCH(SurveyRaw[[#This Row],[UID]],Roster[UID],0))</f>
        <v>ILO</v>
      </c>
      <c r="P49" s="91" t="str">
        <f>INDEX(Config!R:R,MATCH(SurveyRaw[[#This Row],[App name]],Config!Q:Q,0))</f>
        <v>US</v>
      </c>
      <c r="Q49" s="91" t="str">
        <f>INDEX(Config!J:J,MATCH(Survey!$P49,Config!G:G,0))</f>
        <v>APAC</v>
      </c>
      <c r="R49" s="94">
        <f t="shared" si="2"/>
        <v>1</v>
      </c>
      <c r="S49" s="119">
        <f>IF(ISBLANK(SurveyRaw[[#This Row],[CSAT]]),0,IF(AND(SurveyRaw[[#This Row],[CSAT]]&lt;=3,SurveyRaw[[#This Row],[CSAT]]&gt;=1),1,0))</f>
        <v>0</v>
      </c>
      <c r="T49" s="120">
        <f>IF(SurveyRaw[[#This Row],[CSAT]]=4,1,0)</f>
        <v>0</v>
      </c>
      <c r="U49" s="121">
        <f>IF(SurveyRaw[[#This Row],[CSAT]]=5,1,0)</f>
        <v>1</v>
      </c>
      <c r="V49" s="92">
        <f>IF(OR(SurveyRaw[[#This Row],[FCR]]="-",SurveyRaw[[#This Row],[FCR]]=""),0,1)</f>
        <v>1</v>
      </c>
      <c r="W49" s="121">
        <f>IF(SurveyRaw[[#This Row],[Valid FCR]]=1,IF(SurveyRaw[[#This Row],[FCR]]=1,1,0),0)</f>
        <v>1</v>
      </c>
      <c r="X49" s="93">
        <f>IF(SurveyRaw[[#This Row],[CSAT]]="","",SurveyRaw[[#This Row],[CSAT]]/5)</f>
        <v>1</v>
      </c>
      <c r="Y49" s="120" t="str">
        <f>IF(OR(SurveyRaw[[#This Row],[Language Points]]="-",SurveyRaw[[#This Row],[Language Points]]="N/A",SurveyRaw[[#This Row],[Language Points]]=""),"No","Yes")</f>
        <v>Yes</v>
      </c>
      <c r="Z49" s="93">
        <f>IF(ISBLANK(SurveyRaw[[#This Row],[Language Points]]),"",SurveyRaw[[#This Row],[Language Points]]/5)</f>
        <v>1</v>
      </c>
    </row>
    <row r="50" spans="1:26" x14ac:dyDescent="0.25">
      <c r="A50" s="82" t="s">
        <v>93</v>
      </c>
      <c r="B50" s="83" t="s">
        <v>72</v>
      </c>
      <c r="C50" s="84">
        <v>45447</v>
      </c>
      <c r="D50" s="83">
        <v>1297861364</v>
      </c>
      <c r="E50" s="82" t="s">
        <v>781</v>
      </c>
      <c r="F50" s="118">
        <v>108519</v>
      </c>
      <c r="G50" s="82">
        <v>5</v>
      </c>
      <c r="H50" s="85">
        <v>1</v>
      </c>
      <c r="I50" s="83">
        <v>5</v>
      </c>
      <c r="J50" s="86">
        <f t="shared" si="0"/>
        <v>45447</v>
      </c>
      <c r="K50" s="87">
        <f t="shared" si="1"/>
        <v>45473</v>
      </c>
      <c r="L50" s="88" t="str">
        <f>_xlfn.CONCAT("Week"," ",_xlfn.ISOWEEKNUM(SurveyRaw[[#This Row],[Date]]))</f>
        <v>Week 23</v>
      </c>
      <c r="M50" s="89" t="str">
        <f>CONCATENATE(YEAR(SurveyRaw[[#This Row],[Month]])," Q",ROUNDUP(MONTH(SurveyRaw[[#This Row],[Month]])/3,0))</f>
        <v>2024 Q2</v>
      </c>
      <c r="N50" s="90" t="str">
        <f>INDEX(Roster[Team Manager],MATCH(SurveyRaw[[#This Row],[UID]],Roster[UID],0))</f>
        <v>Eden Loyola</v>
      </c>
      <c r="O50" s="91" t="str">
        <f>INDEX(Roster[Site],MATCH(SurveyRaw[[#This Row],[UID]],Roster[UID],0))</f>
        <v>DVO</v>
      </c>
      <c r="P50" s="91" t="str">
        <f>INDEX(Config!R:R,MATCH(SurveyRaw[[#This Row],[App name]],Config!Q:Q,0))</f>
        <v>US</v>
      </c>
      <c r="Q50" s="91" t="str">
        <f>INDEX(Config!J:J,MATCH(Survey!$P50,Config!G:G,0))</f>
        <v>APAC</v>
      </c>
      <c r="R50" s="94">
        <f t="shared" si="2"/>
        <v>1</v>
      </c>
      <c r="S50" s="119">
        <f>IF(ISBLANK(SurveyRaw[[#This Row],[CSAT]]),0,IF(AND(SurveyRaw[[#This Row],[CSAT]]&lt;=3,SurveyRaw[[#This Row],[CSAT]]&gt;=1),1,0))</f>
        <v>0</v>
      </c>
      <c r="T50" s="120">
        <f>IF(SurveyRaw[[#This Row],[CSAT]]=4,1,0)</f>
        <v>0</v>
      </c>
      <c r="U50" s="121">
        <f>IF(SurveyRaw[[#This Row],[CSAT]]=5,1,0)</f>
        <v>1</v>
      </c>
      <c r="V50" s="92">
        <f>IF(OR(SurveyRaw[[#This Row],[FCR]]="-",SurveyRaw[[#This Row],[FCR]]=""),0,1)</f>
        <v>1</v>
      </c>
      <c r="W50" s="121">
        <f>IF(SurveyRaw[[#This Row],[Valid FCR]]=1,IF(SurveyRaw[[#This Row],[FCR]]=1,1,0),0)</f>
        <v>1</v>
      </c>
      <c r="X50" s="93">
        <f>IF(SurveyRaw[[#This Row],[CSAT]]="","",SurveyRaw[[#This Row],[CSAT]]/5)</f>
        <v>1</v>
      </c>
      <c r="Y50" s="120" t="str">
        <f>IF(OR(SurveyRaw[[#This Row],[Language Points]]="-",SurveyRaw[[#This Row],[Language Points]]="N/A",SurveyRaw[[#This Row],[Language Points]]=""),"No","Yes")</f>
        <v>Yes</v>
      </c>
      <c r="Z50" s="93">
        <f>IF(ISBLANK(SurveyRaw[[#This Row],[Language Points]]),"",SurveyRaw[[#This Row],[Language Points]]/5)</f>
        <v>1</v>
      </c>
    </row>
    <row r="51" spans="1:26" x14ac:dyDescent="0.25">
      <c r="A51" s="82" t="s">
        <v>93</v>
      </c>
      <c r="B51" s="83" t="s">
        <v>72</v>
      </c>
      <c r="C51" s="84">
        <v>45447</v>
      </c>
      <c r="D51" s="83">
        <v>1297885574</v>
      </c>
      <c r="E51" s="82" t="s">
        <v>98</v>
      </c>
      <c r="F51" s="118">
        <v>112006</v>
      </c>
      <c r="G51" s="82">
        <v>5</v>
      </c>
      <c r="H51" s="85">
        <v>1</v>
      </c>
      <c r="I51" s="83">
        <v>5</v>
      </c>
      <c r="J51" s="86">
        <f t="shared" si="0"/>
        <v>45447</v>
      </c>
      <c r="K51" s="87">
        <f t="shared" si="1"/>
        <v>45473</v>
      </c>
      <c r="L51" s="88" t="str">
        <f>_xlfn.CONCAT("Week"," ",_xlfn.ISOWEEKNUM(SurveyRaw[[#This Row],[Date]]))</f>
        <v>Week 23</v>
      </c>
      <c r="M51" s="89" t="str">
        <f>CONCATENATE(YEAR(SurveyRaw[[#This Row],[Month]])," Q",ROUNDUP(MONTH(SurveyRaw[[#This Row],[Month]])/3,0))</f>
        <v>2024 Q2</v>
      </c>
      <c r="N51" s="90" t="str">
        <f>INDEX(Roster[Team Manager],MATCH(SurveyRaw[[#This Row],[UID]],Roster[UID],0))</f>
        <v>Anna Mae Bastero</v>
      </c>
      <c r="O51" s="91" t="str">
        <f>INDEX(Roster[Site],MATCH(SurveyRaw[[#This Row],[UID]],Roster[UID],0))</f>
        <v>ILO</v>
      </c>
      <c r="P51" s="91" t="str">
        <f>INDEX(Config!R:R,MATCH(SurveyRaw[[#This Row],[App name]],Config!Q:Q,0))</f>
        <v>US</v>
      </c>
      <c r="Q51" s="91" t="str">
        <f>INDEX(Config!J:J,MATCH(Survey!$P51,Config!G:G,0))</f>
        <v>APAC</v>
      </c>
      <c r="R51" s="94">
        <f t="shared" si="2"/>
        <v>1</v>
      </c>
      <c r="S51" s="119">
        <f>IF(ISBLANK(SurveyRaw[[#This Row],[CSAT]]),0,IF(AND(SurveyRaw[[#This Row],[CSAT]]&lt;=3,SurveyRaw[[#This Row],[CSAT]]&gt;=1),1,0))</f>
        <v>0</v>
      </c>
      <c r="T51" s="120">
        <f>IF(SurveyRaw[[#This Row],[CSAT]]=4,1,0)</f>
        <v>0</v>
      </c>
      <c r="U51" s="121">
        <f>IF(SurveyRaw[[#This Row],[CSAT]]=5,1,0)</f>
        <v>1</v>
      </c>
      <c r="V51" s="92">
        <f>IF(OR(SurveyRaw[[#This Row],[FCR]]="-",SurveyRaw[[#This Row],[FCR]]=""),0,1)</f>
        <v>1</v>
      </c>
      <c r="W51" s="121">
        <f>IF(SurveyRaw[[#This Row],[Valid FCR]]=1,IF(SurveyRaw[[#This Row],[FCR]]=1,1,0),0)</f>
        <v>1</v>
      </c>
      <c r="X51" s="93">
        <f>IF(SurveyRaw[[#This Row],[CSAT]]="","",SurveyRaw[[#This Row],[CSAT]]/5)</f>
        <v>1</v>
      </c>
      <c r="Y51" s="120" t="str">
        <f>IF(OR(SurveyRaw[[#This Row],[Language Points]]="-",SurveyRaw[[#This Row],[Language Points]]="N/A",SurveyRaw[[#This Row],[Language Points]]=""),"No","Yes")</f>
        <v>Yes</v>
      </c>
      <c r="Z51" s="93">
        <f>IF(ISBLANK(SurveyRaw[[#This Row],[Language Points]]),"",SurveyRaw[[#This Row],[Language Points]]/5)</f>
        <v>1</v>
      </c>
    </row>
    <row r="52" spans="1:26" x14ac:dyDescent="0.25">
      <c r="A52" s="82" t="s">
        <v>93</v>
      </c>
      <c r="B52" s="83" t="s">
        <v>72</v>
      </c>
      <c r="C52" s="84">
        <v>45447</v>
      </c>
      <c r="D52" s="83">
        <v>1297866044</v>
      </c>
      <c r="E52" s="82" t="s">
        <v>114</v>
      </c>
      <c r="F52" s="118">
        <v>113407</v>
      </c>
      <c r="G52" s="82">
        <v>5</v>
      </c>
      <c r="H52" s="85">
        <v>1</v>
      </c>
      <c r="I52" s="83">
        <v>5</v>
      </c>
      <c r="J52" s="86">
        <f t="shared" si="0"/>
        <v>45447</v>
      </c>
      <c r="K52" s="87">
        <f t="shared" si="1"/>
        <v>45473</v>
      </c>
      <c r="L52" s="88" t="str">
        <f>_xlfn.CONCAT("Week"," ",_xlfn.ISOWEEKNUM(SurveyRaw[[#This Row],[Date]]))</f>
        <v>Week 23</v>
      </c>
      <c r="M52" s="89" t="str">
        <f>CONCATENATE(YEAR(SurveyRaw[[#This Row],[Month]])," Q",ROUNDUP(MONTH(SurveyRaw[[#This Row],[Month]])/3,0))</f>
        <v>2024 Q2</v>
      </c>
      <c r="N52" s="90" t="str">
        <f>INDEX(Roster[Team Manager],MATCH(SurveyRaw[[#This Row],[UID]],Roster[UID],0))</f>
        <v>Eden Loyola</v>
      </c>
      <c r="O52" s="91" t="str">
        <f>INDEX(Roster[Site],MATCH(SurveyRaw[[#This Row],[UID]],Roster[UID],0))</f>
        <v>DVO</v>
      </c>
      <c r="P52" s="91" t="str">
        <f>INDEX(Config!R:R,MATCH(SurveyRaw[[#This Row],[App name]],Config!Q:Q,0))</f>
        <v>US</v>
      </c>
      <c r="Q52" s="91" t="str">
        <f>INDEX(Config!J:J,MATCH(Survey!$P52,Config!G:G,0))</f>
        <v>APAC</v>
      </c>
      <c r="R52" s="94">
        <f t="shared" si="2"/>
        <v>1</v>
      </c>
      <c r="S52" s="119">
        <f>IF(ISBLANK(SurveyRaw[[#This Row],[CSAT]]),0,IF(AND(SurveyRaw[[#This Row],[CSAT]]&lt;=3,SurveyRaw[[#This Row],[CSAT]]&gt;=1),1,0))</f>
        <v>0</v>
      </c>
      <c r="T52" s="120">
        <f>IF(SurveyRaw[[#This Row],[CSAT]]=4,1,0)</f>
        <v>0</v>
      </c>
      <c r="U52" s="121">
        <f>IF(SurveyRaw[[#This Row],[CSAT]]=5,1,0)</f>
        <v>1</v>
      </c>
      <c r="V52" s="92">
        <f>IF(OR(SurveyRaw[[#This Row],[FCR]]="-",SurveyRaw[[#This Row],[FCR]]=""),0,1)</f>
        <v>1</v>
      </c>
      <c r="W52" s="121">
        <f>IF(SurveyRaw[[#This Row],[Valid FCR]]=1,IF(SurveyRaw[[#This Row],[FCR]]=1,1,0),0)</f>
        <v>1</v>
      </c>
      <c r="X52" s="93">
        <f>IF(SurveyRaw[[#This Row],[CSAT]]="","",SurveyRaw[[#This Row],[CSAT]]/5)</f>
        <v>1</v>
      </c>
      <c r="Y52" s="120" t="str">
        <f>IF(OR(SurveyRaw[[#This Row],[Language Points]]="-",SurveyRaw[[#This Row],[Language Points]]="N/A",SurveyRaw[[#This Row],[Language Points]]=""),"No","Yes")</f>
        <v>Yes</v>
      </c>
      <c r="Z52" s="93">
        <f>IF(ISBLANK(SurveyRaw[[#This Row],[Language Points]]),"",SurveyRaw[[#This Row],[Language Points]]/5)</f>
        <v>1</v>
      </c>
    </row>
    <row r="53" spans="1:26" x14ac:dyDescent="0.25">
      <c r="A53" s="82" t="s">
        <v>93</v>
      </c>
      <c r="B53" s="83" t="s">
        <v>72</v>
      </c>
      <c r="C53" s="84">
        <v>45447</v>
      </c>
      <c r="D53" s="83">
        <v>1297880884</v>
      </c>
      <c r="E53" s="82" t="s">
        <v>114</v>
      </c>
      <c r="F53" s="118">
        <v>113407</v>
      </c>
      <c r="G53" s="82">
        <v>5</v>
      </c>
      <c r="H53" s="85">
        <v>1</v>
      </c>
      <c r="I53" s="83">
        <v>5</v>
      </c>
      <c r="J53" s="86">
        <f t="shared" si="0"/>
        <v>45447</v>
      </c>
      <c r="K53" s="87">
        <f t="shared" si="1"/>
        <v>45473</v>
      </c>
      <c r="L53" s="88" t="str">
        <f>_xlfn.CONCAT("Week"," ",_xlfn.ISOWEEKNUM(SurveyRaw[[#This Row],[Date]]))</f>
        <v>Week 23</v>
      </c>
      <c r="M53" s="89" t="str">
        <f>CONCATENATE(YEAR(SurveyRaw[[#This Row],[Month]])," Q",ROUNDUP(MONTH(SurveyRaw[[#This Row],[Month]])/3,0))</f>
        <v>2024 Q2</v>
      </c>
      <c r="N53" s="90" t="str">
        <f>INDEX(Roster[Team Manager],MATCH(SurveyRaw[[#This Row],[UID]],Roster[UID],0))</f>
        <v>Eden Loyola</v>
      </c>
      <c r="O53" s="91" t="str">
        <f>INDEX(Roster[Site],MATCH(SurveyRaw[[#This Row],[UID]],Roster[UID],0))</f>
        <v>DVO</v>
      </c>
      <c r="P53" s="91" t="str">
        <f>INDEX(Config!R:R,MATCH(SurveyRaw[[#This Row],[App name]],Config!Q:Q,0))</f>
        <v>US</v>
      </c>
      <c r="Q53" s="91" t="str">
        <f>INDEX(Config!J:J,MATCH(Survey!$P53,Config!G:G,0))</f>
        <v>APAC</v>
      </c>
      <c r="R53" s="94">
        <f t="shared" si="2"/>
        <v>1</v>
      </c>
      <c r="S53" s="119">
        <f>IF(ISBLANK(SurveyRaw[[#This Row],[CSAT]]),0,IF(AND(SurveyRaw[[#This Row],[CSAT]]&lt;=3,SurveyRaw[[#This Row],[CSAT]]&gt;=1),1,0))</f>
        <v>0</v>
      </c>
      <c r="T53" s="120">
        <f>IF(SurveyRaw[[#This Row],[CSAT]]=4,1,0)</f>
        <v>0</v>
      </c>
      <c r="U53" s="121">
        <f>IF(SurveyRaw[[#This Row],[CSAT]]=5,1,0)</f>
        <v>1</v>
      </c>
      <c r="V53" s="92">
        <f>IF(OR(SurveyRaw[[#This Row],[FCR]]="-",SurveyRaw[[#This Row],[FCR]]=""),0,1)</f>
        <v>1</v>
      </c>
      <c r="W53" s="121">
        <f>IF(SurveyRaw[[#This Row],[Valid FCR]]=1,IF(SurveyRaw[[#This Row],[FCR]]=1,1,0),0)</f>
        <v>1</v>
      </c>
      <c r="X53" s="93">
        <f>IF(SurveyRaw[[#This Row],[CSAT]]="","",SurveyRaw[[#This Row],[CSAT]]/5)</f>
        <v>1</v>
      </c>
      <c r="Y53" s="120" t="str">
        <f>IF(OR(SurveyRaw[[#This Row],[Language Points]]="-",SurveyRaw[[#This Row],[Language Points]]="N/A",SurveyRaw[[#This Row],[Language Points]]=""),"No","Yes")</f>
        <v>Yes</v>
      </c>
      <c r="Z53" s="93">
        <f>IF(ISBLANK(SurveyRaw[[#This Row],[Language Points]]),"",SurveyRaw[[#This Row],[Language Points]]/5)</f>
        <v>1</v>
      </c>
    </row>
    <row r="54" spans="1:26" x14ac:dyDescent="0.25">
      <c r="A54" s="82" t="s">
        <v>93</v>
      </c>
      <c r="B54" s="83" t="s">
        <v>72</v>
      </c>
      <c r="C54" s="84">
        <v>45447</v>
      </c>
      <c r="D54" s="83">
        <v>1297838144</v>
      </c>
      <c r="E54" s="82" t="s">
        <v>781</v>
      </c>
      <c r="F54" s="118">
        <v>108519</v>
      </c>
      <c r="G54" s="82">
        <v>5</v>
      </c>
      <c r="H54" s="85">
        <v>1</v>
      </c>
      <c r="I54" s="83">
        <v>5</v>
      </c>
      <c r="J54" s="86">
        <f t="shared" si="0"/>
        <v>45447</v>
      </c>
      <c r="K54" s="87">
        <f t="shared" si="1"/>
        <v>45473</v>
      </c>
      <c r="L54" s="88" t="str">
        <f>_xlfn.CONCAT("Week"," ",_xlfn.ISOWEEKNUM(SurveyRaw[[#This Row],[Date]]))</f>
        <v>Week 23</v>
      </c>
      <c r="M54" s="89" t="str">
        <f>CONCATENATE(YEAR(SurveyRaw[[#This Row],[Month]])," Q",ROUNDUP(MONTH(SurveyRaw[[#This Row],[Month]])/3,0))</f>
        <v>2024 Q2</v>
      </c>
      <c r="N54" s="90" t="str">
        <f>INDEX(Roster[Team Manager],MATCH(SurveyRaw[[#This Row],[UID]],Roster[UID],0))</f>
        <v>Eden Loyola</v>
      </c>
      <c r="O54" s="91" t="str">
        <f>INDEX(Roster[Site],MATCH(SurveyRaw[[#This Row],[UID]],Roster[UID],0))</f>
        <v>DVO</v>
      </c>
      <c r="P54" s="91" t="str">
        <f>INDEX(Config!R:R,MATCH(SurveyRaw[[#This Row],[App name]],Config!Q:Q,0))</f>
        <v>US</v>
      </c>
      <c r="Q54" s="91" t="str">
        <f>INDEX(Config!J:J,MATCH(Survey!$P54,Config!G:G,0))</f>
        <v>APAC</v>
      </c>
      <c r="R54" s="94">
        <f t="shared" si="2"/>
        <v>1</v>
      </c>
      <c r="S54" s="119">
        <f>IF(ISBLANK(SurveyRaw[[#This Row],[CSAT]]),0,IF(AND(SurveyRaw[[#This Row],[CSAT]]&lt;=3,SurveyRaw[[#This Row],[CSAT]]&gt;=1),1,0))</f>
        <v>0</v>
      </c>
      <c r="T54" s="120">
        <f>IF(SurveyRaw[[#This Row],[CSAT]]=4,1,0)</f>
        <v>0</v>
      </c>
      <c r="U54" s="121">
        <f>IF(SurveyRaw[[#This Row],[CSAT]]=5,1,0)</f>
        <v>1</v>
      </c>
      <c r="V54" s="92">
        <f>IF(OR(SurveyRaw[[#This Row],[FCR]]="-",SurveyRaw[[#This Row],[FCR]]=""),0,1)</f>
        <v>1</v>
      </c>
      <c r="W54" s="121">
        <f>IF(SurveyRaw[[#This Row],[Valid FCR]]=1,IF(SurveyRaw[[#This Row],[FCR]]=1,1,0),0)</f>
        <v>1</v>
      </c>
      <c r="X54" s="93">
        <f>IF(SurveyRaw[[#This Row],[CSAT]]="","",SurveyRaw[[#This Row],[CSAT]]/5)</f>
        <v>1</v>
      </c>
      <c r="Y54" s="120" t="str">
        <f>IF(OR(SurveyRaw[[#This Row],[Language Points]]="-",SurveyRaw[[#This Row],[Language Points]]="N/A",SurveyRaw[[#This Row],[Language Points]]=""),"No","Yes")</f>
        <v>Yes</v>
      </c>
      <c r="Z54" s="93">
        <f>IF(ISBLANK(SurveyRaw[[#This Row],[Language Points]]),"",SurveyRaw[[#This Row],[Language Points]]/5)</f>
        <v>1</v>
      </c>
    </row>
    <row r="55" spans="1:26" x14ac:dyDescent="0.25">
      <c r="A55" s="82" t="s">
        <v>93</v>
      </c>
      <c r="B55" s="83" t="s">
        <v>72</v>
      </c>
      <c r="C55" s="84">
        <v>45447</v>
      </c>
      <c r="D55" s="83">
        <v>1297927914</v>
      </c>
      <c r="E55" s="82" t="s">
        <v>782</v>
      </c>
      <c r="F55" s="118">
        <v>113550</v>
      </c>
      <c r="G55" s="82">
        <v>5</v>
      </c>
      <c r="H55" s="85">
        <v>1</v>
      </c>
      <c r="I55" s="83">
        <v>5</v>
      </c>
      <c r="J55" s="86">
        <f t="shared" si="0"/>
        <v>45447</v>
      </c>
      <c r="K55" s="87">
        <f t="shared" si="1"/>
        <v>45473</v>
      </c>
      <c r="L55" s="88" t="str">
        <f>_xlfn.CONCAT("Week"," ",_xlfn.ISOWEEKNUM(SurveyRaw[[#This Row],[Date]]))</f>
        <v>Week 23</v>
      </c>
      <c r="M55" s="89" t="str">
        <f>CONCATENATE(YEAR(SurveyRaw[[#This Row],[Month]])," Q",ROUNDUP(MONTH(SurveyRaw[[#This Row],[Month]])/3,0))</f>
        <v>2024 Q2</v>
      </c>
      <c r="N55" s="90" t="str">
        <f>INDEX(Roster[Team Manager],MATCH(SurveyRaw[[#This Row],[UID]],Roster[UID],0))</f>
        <v>Eden Loyola</v>
      </c>
      <c r="O55" s="91" t="str">
        <f>INDEX(Roster[Site],MATCH(SurveyRaw[[#This Row],[UID]],Roster[UID],0))</f>
        <v>DVO</v>
      </c>
      <c r="P55" s="91" t="str">
        <f>INDEX(Config!R:R,MATCH(SurveyRaw[[#This Row],[App name]],Config!Q:Q,0))</f>
        <v>US</v>
      </c>
      <c r="Q55" s="91" t="str">
        <f>INDEX(Config!J:J,MATCH(Survey!$P55,Config!G:G,0))</f>
        <v>APAC</v>
      </c>
      <c r="R55" s="94">
        <f t="shared" si="2"/>
        <v>1</v>
      </c>
      <c r="S55" s="119">
        <f>IF(ISBLANK(SurveyRaw[[#This Row],[CSAT]]),0,IF(AND(SurveyRaw[[#This Row],[CSAT]]&lt;=3,SurveyRaw[[#This Row],[CSAT]]&gt;=1),1,0))</f>
        <v>0</v>
      </c>
      <c r="T55" s="120">
        <f>IF(SurveyRaw[[#This Row],[CSAT]]=4,1,0)</f>
        <v>0</v>
      </c>
      <c r="U55" s="121">
        <f>IF(SurveyRaw[[#This Row],[CSAT]]=5,1,0)</f>
        <v>1</v>
      </c>
      <c r="V55" s="92">
        <f>IF(OR(SurveyRaw[[#This Row],[FCR]]="-",SurveyRaw[[#This Row],[FCR]]=""),0,1)</f>
        <v>1</v>
      </c>
      <c r="W55" s="121">
        <f>IF(SurveyRaw[[#This Row],[Valid FCR]]=1,IF(SurveyRaw[[#This Row],[FCR]]=1,1,0),0)</f>
        <v>1</v>
      </c>
      <c r="X55" s="93">
        <f>IF(SurveyRaw[[#This Row],[CSAT]]="","",SurveyRaw[[#This Row],[CSAT]]/5)</f>
        <v>1</v>
      </c>
      <c r="Y55" s="120" t="str">
        <f>IF(OR(SurveyRaw[[#This Row],[Language Points]]="-",SurveyRaw[[#This Row],[Language Points]]="N/A",SurveyRaw[[#This Row],[Language Points]]=""),"No","Yes")</f>
        <v>Yes</v>
      </c>
      <c r="Z55" s="93">
        <f>IF(ISBLANK(SurveyRaw[[#This Row],[Language Points]]),"",SurveyRaw[[#This Row],[Language Points]]/5)</f>
        <v>1</v>
      </c>
    </row>
    <row r="56" spans="1:26" x14ac:dyDescent="0.25">
      <c r="A56" s="82" t="s">
        <v>93</v>
      </c>
      <c r="B56" s="83" t="s">
        <v>72</v>
      </c>
      <c r="C56" s="84">
        <v>45447</v>
      </c>
      <c r="D56" s="83">
        <v>1297858894</v>
      </c>
      <c r="E56" s="82" t="s">
        <v>781</v>
      </c>
      <c r="F56" s="118">
        <v>108519</v>
      </c>
      <c r="G56" s="82">
        <v>5</v>
      </c>
      <c r="H56" s="85">
        <v>1</v>
      </c>
      <c r="I56" s="83">
        <v>5</v>
      </c>
      <c r="J56" s="86">
        <f t="shared" si="0"/>
        <v>45447</v>
      </c>
      <c r="K56" s="87">
        <f t="shared" si="1"/>
        <v>45473</v>
      </c>
      <c r="L56" s="88" t="str">
        <f>_xlfn.CONCAT("Week"," ",_xlfn.ISOWEEKNUM(SurveyRaw[[#This Row],[Date]]))</f>
        <v>Week 23</v>
      </c>
      <c r="M56" s="89" t="str">
        <f>CONCATENATE(YEAR(SurveyRaw[[#This Row],[Month]])," Q",ROUNDUP(MONTH(SurveyRaw[[#This Row],[Month]])/3,0))</f>
        <v>2024 Q2</v>
      </c>
      <c r="N56" s="90" t="str">
        <f>INDEX(Roster[Team Manager],MATCH(SurveyRaw[[#This Row],[UID]],Roster[UID],0))</f>
        <v>Eden Loyola</v>
      </c>
      <c r="O56" s="91" t="str">
        <f>INDEX(Roster[Site],MATCH(SurveyRaw[[#This Row],[UID]],Roster[UID],0))</f>
        <v>DVO</v>
      </c>
      <c r="P56" s="91" t="str">
        <f>INDEX(Config!R:R,MATCH(SurveyRaw[[#This Row],[App name]],Config!Q:Q,0))</f>
        <v>US</v>
      </c>
      <c r="Q56" s="91" t="str">
        <f>INDEX(Config!J:J,MATCH(Survey!$P56,Config!G:G,0))</f>
        <v>APAC</v>
      </c>
      <c r="R56" s="94">
        <f t="shared" si="2"/>
        <v>1</v>
      </c>
      <c r="S56" s="119">
        <f>IF(ISBLANK(SurveyRaw[[#This Row],[CSAT]]),0,IF(AND(SurveyRaw[[#This Row],[CSAT]]&lt;=3,SurveyRaw[[#This Row],[CSAT]]&gt;=1),1,0))</f>
        <v>0</v>
      </c>
      <c r="T56" s="120">
        <f>IF(SurveyRaw[[#This Row],[CSAT]]=4,1,0)</f>
        <v>0</v>
      </c>
      <c r="U56" s="121">
        <f>IF(SurveyRaw[[#This Row],[CSAT]]=5,1,0)</f>
        <v>1</v>
      </c>
      <c r="V56" s="92">
        <f>IF(OR(SurveyRaw[[#This Row],[FCR]]="-",SurveyRaw[[#This Row],[FCR]]=""),0,1)</f>
        <v>1</v>
      </c>
      <c r="W56" s="121">
        <f>IF(SurveyRaw[[#This Row],[Valid FCR]]=1,IF(SurveyRaw[[#This Row],[FCR]]=1,1,0),0)</f>
        <v>1</v>
      </c>
      <c r="X56" s="93">
        <f>IF(SurveyRaw[[#This Row],[CSAT]]="","",SurveyRaw[[#This Row],[CSAT]]/5)</f>
        <v>1</v>
      </c>
      <c r="Y56" s="120" t="str">
        <f>IF(OR(SurveyRaw[[#This Row],[Language Points]]="-",SurveyRaw[[#This Row],[Language Points]]="N/A",SurveyRaw[[#This Row],[Language Points]]=""),"No","Yes")</f>
        <v>Yes</v>
      </c>
      <c r="Z56" s="93">
        <f>IF(ISBLANK(SurveyRaw[[#This Row],[Language Points]]),"",SurveyRaw[[#This Row],[Language Points]]/5)</f>
        <v>1</v>
      </c>
    </row>
    <row r="57" spans="1:26" x14ac:dyDescent="0.25">
      <c r="A57" s="82" t="s">
        <v>93</v>
      </c>
      <c r="B57" s="83" t="s">
        <v>72</v>
      </c>
      <c r="C57" s="84">
        <v>45447</v>
      </c>
      <c r="D57" s="83">
        <v>1297838494</v>
      </c>
      <c r="E57" s="82" t="s">
        <v>114</v>
      </c>
      <c r="F57" s="118">
        <v>113407</v>
      </c>
      <c r="G57" s="82">
        <v>5</v>
      </c>
      <c r="H57" s="85">
        <v>1</v>
      </c>
      <c r="I57" s="83">
        <v>5</v>
      </c>
      <c r="J57" s="86">
        <f t="shared" si="0"/>
        <v>45447</v>
      </c>
      <c r="K57" s="87">
        <f t="shared" si="1"/>
        <v>45473</v>
      </c>
      <c r="L57" s="88" t="str">
        <f>_xlfn.CONCAT("Week"," ",_xlfn.ISOWEEKNUM(SurveyRaw[[#This Row],[Date]]))</f>
        <v>Week 23</v>
      </c>
      <c r="M57" s="89" t="str">
        <f>CONCATENATE(YEAR(SurveyRaw[[#This Row],[Month]])," Q",ROUNDUP(MONTH(SurveyRaw[[#This Row],[Month]])/3,0))</f>
        <v>2024 Q2</v>
      </c>
      <c r="N57" s="90" t="str">
        <f>INDEX(Roster[Team Manager],MATCH(SurveyRaw[[#This Row],[UID]],Roster[UID],0))</f>
        <v>Eden Loyola</v>
      </c>
      <c r="O57" s="91" t="str">
        <f>INDEX(Roster[Site],MATCH(SurveyRaw[[#This Row],[UID]],Roster[UID],0))</f>
        <v>DVO</v>
      </c>
      <c r="P57" s="91" t="str">
        <f>INDEX(Config!R:R,MATCH(SurveyRaw[[#This Row],[App name]],Config!Q:Q,0))</f>
        <v>US</v>
      </c>
      <c r="Q57" s="91" t="str">
        <f>INDEX(Config!J:J,MATCH(Survey!$P57,Config!G:G,0))</f>
        <v>APAC</v>
      </c>
      <c r="R57" s="94">
        <f t="shared" si="2"/>
        <v>1</v>
      </c>
      <c r="S57" s="119">
        <f>IF(ISBLANK(SurveyRaw[[#This Row],[CSAT]]),0,IF(AND(SurveyRaw[[#This Row],[CSAT]]&lt;=3,SurveyRaw[[#This Row],[CSAT]]&gt;=1),1,0))</f>
        <v>0</v>
      </c>
      <c r="T57" s="120">
        <f>IF(SurveyRaw[[#This Row],[CSAT]]=4,1,0)</f>
        <v>0</v>
      </c>
      <c r="U57" s="121">
        <f>IF(SurveyRaw[[#This Row],[CSAT]]=5,1,0)</f>
        <v>1</v>
      </c>
      <c r="V57" s="92">
        <f>IF(OR(SurveyRaw[[#This Row],[FCR]]="-",SurveyRaw[[#This Row],[FCR]]=""),0,1)</f>
        <v>1</v>
      </c>
      <c r="W57" s="121">
        <f>IF(SurveyRaw[[#This Row],[Valid FCR]]=1,IF(SurveyRaw[[#This Row],[FCR]]=1,1,0),0)</f>
        <v>1</v>
      </c>
      <c r="X57" s="93">
        <f>IF(SurveyRaw[[#This Row],[CSAT]]="","",SurveyRaw[[#This Row],[CSAT]]/5)</f>
        <v>1</v>
      </c>
      <c r="Y57" s="120" t="str">
        <f>IF(OR(SurveyRaw[[#This Row],[Language Points]]="-",SurveyRaw[[#This Row],[Language Points]]="N/A",SurveyRaw[[#This Row],[Language Points]]=""),"No","Yes")</f>
        <v>Yes</v>
      </c>
      <c r="Z57" s="93">
        <f>IF(ISBLANK(SurveyRaw[[#This Row],[Language Points]]),"",SurveyRaw[[#This Row],[Language Points]]/5)</f>
        <v>1</v>
      </c>
    </row>
    <row r="58" spans="1:26" x14ac:dyDescent="0.25">
      <c r="A58" s="82" t="s">
        <v>93</v>
      </c>
      <c r="B58" s="83" t="s">
        <v>72</v>
      </c>
      <c r="C58" s="84">
        <v>45447</v>
      </c>
      <c r="D58" s="83">
        <v>1297938374</v>
      </c>
      <c r="E58" s="82" t="s">
        <v>106</v>
      </c>
      <c r="F58" s="118">
        <v>108028</v>
      </c>
      <c r="G58" s="82">
        <v>5</v>
      </c>
      <c r="H58" s="85">
        <v>1</v>
      </c>
      <c r="I58" s="83">
        <v>5</v>
      </c>
      <c r="J58" s="86">
        <f t="shared" si="0"/>
        <v>45447</v>
      </c>
      <c r="K58" s="87">
        <f t="shared" si="1"/>
        <v>45473</v>
      </c>
      <c r="L58" s="88" t="str">
        <f>_xlfn.CONCAT("Week"," ",_xlfn.ISOWEEKNUM(SurveyRaw[[#This Row],[Date]]))</f>
        <v>Week 23</v>
      </c>
      <c r="M58" s="89" t="str">
        <f>CONCATENATE(YEAR(SurveyRaw[[#This Row],[Month]])," Q",ROUNDUP(MONTH(SurveyRaw[[#This Row],[Month]])/3,0))</f>
        <v>2024 Q2</v>
      </c>
      <c r="N58" s="90" t="str">
        <f>INDEX(Roster[Team Manager],MATCH(SurveyRaw[[#This Row],[UID]],Roster[UID],0))</f>
        <v>Anna Mae Bastero</v>
      </c>
      <c r="O58" s="91" t="str">
        <f>INDEX(Roster[Site],MATCH(SurveyRaw[[#This Row],[UID]],Roster[UID],0))</f>
        <v>ILO</v>
      </c>
      <c r="P58" s="91" t="str">
        <f>INDEX(Config!R:R,MATCH(SurveyRaw[[#This Row],[App name]],Config!Q:Q,0))</f>
        <v>US</v>
      </c>
      <c r="Q58" s="91" t="str">
        <f>INDEX(Config!J:J,MATCH(Survey!$P58,Config!G:G,0))</f>
        <v>APAC</v>
      </c>
      <c r="R58" s="94">
        <f t="shared" si="2"/>
        <v>1</v>
      </c>
      <c r="S58" s="119">
        <f>IF(ISBLANK(SurveyRaw[[#This Row],[CSAT]]),0,IF(AND(SurveyRaw[[#This Row],[CSAT]]&lt;=3,SurveyRaw[[#This Row],[CSAT]]&gt;=1),1,0))</f>
        <v>0</v>
      </c>
      <c r="T58" s="120">
        <f>IF(SurveyRaw[[#This Row],[CSAT]]=4,1,0)</f>
        <v>0</v>
      </c>
      <c r="U58" s="121">
        <f>IF(SurveyRaw[[#This Row],[CSAT]]=5,1,0)</f>
        <v>1</v>
      </c>
      <c r="V58" s="92">
        <f>IF(OR(SurveyRaw[[#This Row],[FCR]]="-",SurveyRaw[[#This Row],[FCR]]=""),0,1)</f>
        <v>1</v>
      </c>
      <c r="W58" s="121">
        <f>IF(SurveyRaw[[#This Row],[Valid FCR]]=1,IF(SurveyRaw[[#This Row],[FCR]]=1,1,0),0)</f>
        <v>1</v>
      </c>
      <c r="X58" s="93">
        <f>IF(SurveyRaw[[#This Row],[CSAT]]="","",SurveyRaw[[#This Row],[CSAT]]/5)</f>
        <v>1</v>
      </c>
      <c r="Y58" s="120" t="str">
        <f>IF(OR(SurveyRaw[[#This Row],[Language Points]]="-",SurveyRaw[[#This Row],[Language Points]]="N/A",SurveyRaw[[#This Row],[Language Points]]=""),"No","Yes")</f>
        <v>Yes</v>
      </c>
      <c r="Z58" s="93">
        <f>IF(ISBLANK(SurveyRaw[[#This Row],[Language Points]]),"",SurveyRaw[[#This Row],[Language Points]]/5)</f>
        <v>1</v>
      </c>
    </row>
    <row r="59" spans="1:26" x14ac:dyDescent="0.25">
      <c r="A59" s="82" t="s">
        <v>93</v>
      </c>
      <c r="B59" s="83" t="s">
        <v>72</v>
      </c>
      <c r="C59" s="84">
        <v>45447</v>
      </c>
      <c r="D59" s="83">
        <v>1297859714</v>
      </c>
      <c r="E59" s="82" t="s">
        <v>786</v>
      </c>
      <c r="F59" s="118">
        <v>113551</v>
      </c>
      <c r="G59" s="82">
        <v>5</v>
      </c>
      <c r="H59" s="85">
        <v>1</v>
      </c>
      <c r="I59" s="83">
        <v>5</v>
      </c>
      <c r="J59" s="86">
        <f t="shared" si="0"/>
        <v>45447</v>
      </c>
      <c r="K59" s="87">
        <f t="shared" si="1"/>
        <v>45473</v>
      </c>
      <c r="L59" s="88" t="str">
        <f>_xlfn.CONCAT("Week"," ",_xlfn.ISOWEEKNUM(SurveyRaw[[#This Row],[Date]]))</f>
        <v>Week 23</v>
      </c>
      <c r="M59" s="89" t="str">
        <f>CONCATENATE(YEAR(SurveyRaw[[#This Row],[Month]])," Q",ROUNDUP(MONTH(SurveyRaw[[#This Row],[Month]])/3,0))</f>
        <v>2024 Q2</v>
      </c>
      <c r="N59" s="90" t="str">
        <f>INDEX(Roster[Team Manager],MATCH(SurveyRaw[[#This Row],[UID]],Roster[UID],0))</f>
        <v>Anna Mae Bastero</v>
      </c>
      <c r="O59" s="91" t="str">
        <f>INDEX(Roster[Site],MATCH(SurveyRaw[[#This Row],[UID]],Roster[UID],0))</f>
        <v>ILO</v>
      </c>
      <c r="P59" s="91" t="str">
        <f>INDEX(Config!R:R,MATCH(SurveyRaw[[#This Row],[App name]],Config!Q:Q,0))</f>
        <v>US</v>
      </c>
      <c r="Q59" s="91" t="str">
        <f>INDEX(Config!J:J,MATCH(Survey!$P59,Config!G:G,0))</f>
        <v>APAC</v>
      </c>
      <c r="R59" s="94">
        <f t="shared" si="2"/>
        <v>1</v>
      </c>
      <c r="S59" s="119">
        <f>IF(ISBLANK(SurveyRaw[[#This Row],[CSAT]]),0,IF(AND(SurveyRaw[[#This Row],[CSAT]]&lt;=3,SurveyRaw[[#This Row],[CSAT]]&gt;=1),1,0))</f>
        <v>0</v>
      </c>
      <c r="T59" s="120">
        <f>IF(SurveyRaw[[#This Row],[CSAT]]=4,1,0)</f>
        <v>0</v>
      </c>
      <c r="U59" s="121">
        <f>IF(SurveyRaw[[#This Row],[CSAT]]=5,1,0)</f>
        <v>1</v>
      </c>
      <c r="V59" s="92">
        <f>IF(OR(SurveyRaw[[#This Row],[FCR]]="-",SurveyRaw[[#This Row],[FCR]]=""),0,1)</f>
        <v>1</v>
      </c>
      <c r="W59" s="121">
        <f>IF(SurveyRaw[[#This Row],[Valid FCR]]=1,IF(SurveyRaw[[#This Row],[FCR]]=1,1,0),0)</f>
        <v>1</v>
      </c>
      <c r="X59" s="93">
        <f>IF(SurveyRaw[[#This Row],[CSAT]]="","",SurveyRaw[[#This Row],[CSAT]]/5)</f>
        <v>1</v>
      </c>
      <c r="Y59" s="120" t="str">
        <f>IF(OR(SurveyRaw[[#This Row],[Language Points]]="-",SurveyRaw[[#This Row],[Language Points]]="N/A",SurveyRaw[[#This Row],[Language Points]]=""),"No","Yes")</f>
        <v>Yes</v>
      </c>
      <c r="Z59" s="93">
        <f>IF(ISBLANK(SurveyRaw[[#This Row],[Language Points]]),"",SurveyRaw[[#This Row],[Language Points]]/5)</f>
        <v>1</v>
      </c>
    </row>
    <row r="60" spans="1:26" x14ac:dyDescent="0.25">
      <c r="A60" s="82" t="s">
        <v>93</v>
      </c>
      <c r="B60" s="83" t="s">
        <v>72</v>
      </c>
      <c r="C60" s="84">
        <v>45447</v>
      </c>
      <c r="D60" s="83">
        <v>1297833744</v>
      </c>
      <c r="E60" s="82" t="s">
        <v>115</v>
      </c>
      <c r="F60" s="118">
        <v>113502</v>
      </c>
      <c r="G60" s="82">
        <v>5</v>
      </c>
      <c r="H60" s="85">
        <v>1</v>
      </c>
      <c r="I60" s="83">
        <v>5</v>
      </c>
      <c r="J60" s="86">
        <f t="shared" si="0"/>
        <v>45447</v>
      </c>
      <c r="K60" s="87">
        <f t="shared" si="1"/>
        <v>45473</v>
      </c>
      <c r="L60" s="88" t="str">
        <f>_xlfn.CONCAT("Week"," ",_xlfn.ISOWEEKNUM(SurveyRaw[[#This Row],[Date]]))</f>
        <v>Week 23</v>
      </c>
      <c r="M60" s="89" t="str">
        <f>CONCATENATE(YEAR(SurveyRaw[[#This Row],[Month]])," Q",ROUNDUP(MONTH(SurveyRaw[[#This Row],[Month]])/3,0))</f>
        <v>2024 Q2</v>
      </c>
      <c r="N60" s="90" t="str">
        <f>INDEX(Roster[Team Manager],MATCH(SurveyRaw[[#This Row],[UID]],Roster[UID],0))</f>
        <v>Eden Loyola</v>
      </c>
      <c r="O60" s="91" t="str">
        <f>INDEX(Roster[Site],MATCH(SurveyRaw[[#This Row],[UID]],Roster[UID],0))</f>
        <v>DVO</v>
      </c>
      <c r="P60" s="91" t="str">
        <f>INDEX(Config!R:R,MATCH(SurveyRaw[[#This Row],[App name]],Config!Q:Q,0))</f>
        <v>US</v>
      </c>
      <c r="Q60" s="91" t="str">
        <f>INDEX(Config!J:J,MATCH(Survey!$P60,Config!G:G,0))</f>
        <v>APAC</v>
      </c>
      <c r="R60" s="94">
        <f t="shared" si="2"/>
        <v>1</v>
      </c>
      <c r="S60" s="119">
        <f>IF(ISBLANK(SurveyRaw[[#This Row],[CSAT]]),0,IF(AND(SurveyRaw[[#This Row],[CSAT]]&lt;=3,SurveyRaw[[#This Row],[CSAT]]&gt;=1),1,0))</f>
        <v>0</v>
      </c>
      <c r="T60" s="120">
        <f>IF(SurveyRaw[[#This Row],[CSAT]]=4,1,0)</f>
        <v>0</v>
      </c>
      <c r="U60" s="121">
        <f>IF(SurveyRaw[[#This Row],[CSAT]]=5,1,0)</f>
        <v>1</v>
      </c>
      <c r="V60" s="92">
        <f>IF(OR(SurveyRaw[[#This Row],[FCR]]="-",SurveyRaw[[#This Row],[FCR]]=""),0,1)</f>
        <v>1</v>
      </c>
      <c r="W60" s="121">
        <f>IF(SurveyRaw[[#This Row],[Valid FCR]]=1,IF(SurveyRaw[[#This Row],[FCR]]=1,1,0),0)</f>
        <v>1</v>
      </c>
      <c r="X60" s="93">
        <f>IF(SurveyRaw[[#This Row],[CSAT]]="","",SurveyRaw[[#This Row],[CSAT]]/5)</f>
        <v>1</v>
      </c>
      <c r="Y60" s="120" t="str">
        <f>IF(OR(SurveyRaw[[#This Row],[Language Points]]="-",SurveyRaw[[#This Row],[Language Points]]="N/A",SurveyRaw[[#This Row],[Language Points]]=""),"No","Yes")</f>
        <v>Yes</v>
      </c>
      <c r="Z60" s="93">
        <f>IF(ISBLANK(SurveyRaw[[#This Row],[Language Points]]),"",SurveyRaw[[#This Row],[Language Points]]/5)</f>
        <v>1</v>
      </c>
    </row>
    <row r="61" spans="1:26" x14ac:dyDescent="0.25">
      <c r="A61" s="82" t="s">
        <v>93</v>
      </c>
      <c r="B61" s="83" t="s">
        <v>72</v>
      </c>
      <c r="C61" s="84">
        <v>45447</v>
      </c>
      <c r="D61" s="83">
        <v>1297856334</v>
      </c>
      <c r="E61" s="82" t="s">
        <v>786</v>
      </c>
      <c r="F61" s="118">
        <v>113551</v>
      </c>
      <c r="G61" s="82">
        <v>5</v>
      </c>
      <c r="H61" s="85">
        <v>1</v>
      </c>
      <c r="I61" s="83">
        <v>5</v>
      </c>
      <c r="J61" s="86">
        <f t="shared" si="0"/>
        <v>45447</v>
      </c>
      <c r="K61" s="87">
        <f t="shared" si="1"/>
        <v>45473</v>
      </c>
      <c r="L61" s="88" t="str">
        <f>_xlfn.CONCAT("Week"," ",_xlfn.ISOWEEKNUM(SurveyRaw[[#This Row],[Date]]))</f>
        <v>Week 23</v>
      </c>
      <c r="M61" s="89" t="str">
        <f>CONCATENATE(YEAR(SurveyRaw[[#This Row],[Month]])," Q",ROUNDUP(MONTH(SurveyRaw[[#This Row],[Month]])/3,0))</f>
        <v>2024 Q2</v>
      </c>
      <c r="N61" s="90" t="str">
        <f>INDEX(Roster[Team Manager],MATCH(SurveyRaw[[#This Row],[UID]],Roster[UID],0))</f>
        <v>Anna Mae Bastero</v>
      </c>
      <c r="O61" s="91" t="str">
        <f>INDEX(Roster[Site],MATCH(SurveyRaw[[#This Row],[UID]],Roster[UID],0))</f>
        <v>ILO</v>
      </c>
      <c r="P61" s="91" t="str">
        <f>INDEX(Config!R:R,MATCH(SurveyRaw[[#This Row],[App name]],Config!Q:Q,0))</f>
        <v>US</v>
      </c>
      <c r="Q61" s="91" t="str">
        <f>INDEX(Config!J:J,MATCH(Survey!$P61,Config!G:G,0))</f>
        <v>APAC</v>
      </c>
      <c r="R61" s="94">
        <f t="shared" si="2"/>
        <v>1</v>
      </c>
      <c r="S61" s="119">
        <f>IF(ISBLANK(SurveyRaw[[#This Row],[CSAT]]),0,IF(AND(SurveyRaw[[#This Row],[CSAT]]&lt;=3,SurveyRaw[[#This Row],[CSAT]]&gt;=1),1,0))</f>
        <v>0</v>
      </c>
      <c r="T61" s="120">
        <f>IF(SurveyRaw[[#This Row],[CSAT]]=4,1,0)</f>
        <v>0</v>
      </c>
      <c r="U61" s="121">
        <f>IF(SurveyRaw[[#This Row],[CSAT]]=5,1,0)</f>
        <v>1</v>
      </c>
      <c r="V61" s="92">
        <f>IF(OR(SurveyRaw[[#This Row],[FCR]]="-",SurveyRaw[[#This Row],[FCR]]=""),0,1)</f>
        <v>1</v>
      </c>
      <c r="W61" s="121">
        <f>IF(SurveyRaw[[#This Row],[Valid FCR]]=1,IF(SurveyRaw[[#This Row],[FCR]]=1,1,0),0)</f>
        <v>1</v>
      </c>
      <c r="X61" s="93">
        <f>IF(SurveyRaw[[#This Row],[CSAT]]="","",SurveyRaw[[#This Row],[CSAT]]/5)</f>
        <v>1</v>
      </c>
      <c r="Y61" s="120" t="str">
        <f>IF(OR(SurveyRaw[[#This Row],[Language Points]]="-",SurveyRaw[[#This Row],[Language Points]]="N/A",SurveyRaw[[#This Row],[Language Points]]=""),"No","Yes")</f>
        <v>Yes</v>
      </c>
      <c r="Z61" s="93">
        <f>IF(ISBLANK(SurveyRaw[[#This Row],[Language Points]]),"",SurveyRaw[[#This Row],[Language Points]]/5)</f>
        <v>1</v>
      </c>
    </row>
    <row r="62" spans="1:26" x14ac:dyDescent="0.25">
      <c r="A62" s="82" t="s">
        <v>93</v>
      </c>
      <c r="B62" s="83" t="s">
        <v>72</v>
      </c>
      <c r="C62" s="84">
        <v>45447</v>
      </c>
      <c r="D62" s="83">
        <v>1297942984</v>
      </c>
      <c r="E62" s="82" t="s">
        <v>96</v>
      </c>
      <c r="F62" s="118">
        <v>112164</v>
      </c>
      <c r="G62" s="82">
        <v>5</v>
      </c>
      <c r="H62" s="85">
        <v>1</v>
      </c>
      <c r="I62" s="83">
        <v>5</v>
      </c>
      <c r="J62" s="86">
        <f t="shared" si="0"/>
        <v>45447</v>
      </c>
      <c r="K62" s="87">
        <f t="shared" si="1"/>
        <v>45473</v>
      </c>
      <c r="L62" s="88" t="str">
        <f>_xlfn.CONCAT("Week"," ",_xlfn.ISOWEEKNUM(SurveyRaw[[#This Row],[Date]]))</f>
        <v>Week 23</v>
      </c>
      <c r="M62" s="89" t="str">
        <f>CONCATENATE(YEAR(SurveyRaw[[#This Row],[Month]])," Q",ROUNDUP(MONTH(SurveyRaw[[#This Row],[Month]])/3,0))</f>
        <v>2024 Q2</v>
      </c>
      <c r="N62" s="90" t="str">
        <f>INDEX(Roster[Team Manager],MATCH(SurveyRaw[[#This Row],[UID]],Roster[UID],0))</f>
        <v>Anna Mae Bastero</v>
      </c>
      <c r="O62" s="91" t="str">
        <f>INDEX(Roster[Site],MATCH(SurveyRaw[[#This Row],[UID]],Roster[UID],0))</f>
        <v>ILO</v>
      </c>
      <c r="P62" s="91" t="str">
        <f>INDEX(Config!R:R,MATCH(SurveyRaw[[#This Row],[App name]],Config!Q:Q,0))</f>
        <v>US</v>
      </c>
      <c r="Q62" s="91" t="str">
        <f>INDEX(Config!J:J,MATCH(Survey!$P62,Config!G:G,0))</f>
        <v>APAC</v>
      </c>
      <c r="R62" s="94">
        <f t="shared" si="2"/>
        <v>1</v>
      </c>
      <c r="S62" s="119">
        <f>IF(ISBLANK(SurveyRaw[[#This Row],[CSAT]]),0,IF(AND(SurveyRaw[[#This Row],[CSAT]]&lt;=3,SurveyRaw[[#This Row],[CSAT]]&gt;=1),1,0))</f>
        <v>0</v>
      </c>
      <c r="T62" s="120">
        <f>IF(SurveyRaw[[#This Row],[CSAT]]=4,1,0)</f>
        <v>0</v>
      </c>
      <c r="U62" s="121">
        <f>IF(SurveyRaw[[#This Row],[CSAT]]=5,1,0)</f>
        <v>1</v>
      </c>
      <c r="V62" s="92">
        <f>IF(OR(SurveyRaw[[#This Row],[FCR]]="-",SurveyRaw[[#This Row],[FCR]]=""),0,1)</f>
        <v>1</v>
      </c>
      <c r="W62" s="121">
        <f>IF(SurveyRaw[[#This Row],[Valid FCR]]=1,IF(SurveyRaw[[#This Row],[FCR]]=1,1,0),0)</f>
        <v>1</v>
      </c>
      <c r="X62" s="93">
        <f>IF(SurveyRaw[[#This Row],[CSAT]]="","",SurveyRaw[[#This Row],[CSAT]]/5)</f>
        <v>1</v>
      </c>
      <c r="Y62" s="120" t="str">
        <f>IF(OR(SurveyRaw[[#This Row],[Language Points]]="-",SurveyRaw[[#This Row],[Language Points]]="N/A",SurveyRaw[[#This Row],[Language Points]]=""),"No","Yes")</f>
        <v>Yes</v>
      </c>
      <c r="Z62" s="93">
        <f>IF(ISBLANK(SurveyRaw[[#This Row],[Language Points]]),"",SurveyRaw[[#This Row],[Language Points]]/5)</f>
        <v>1</v>
      </c>
    </row>
    <row r="63" spans="1:26" x14ac:dyDescent="0.25">
      <c r="A63" s="82" t="s">
        <v>93</v>
      </c>
      <c r="B63" s="83" t="s">
        <v>72</v>
      </c>
      <c r="C63" s="84">
        <v>45447</v>
      </c>
      <c r="D63" s="83">
        <v>1297830984</v>
      </c>
      <c r="E63" s="82" t="s">
        <v>98</v>
      </c>
      <c r="F63" s="118">
        <v>112006</v>
      </c>
      <c r="G63" s="82">
        <v>5</v>
      </c>
      <c r="H63" s="85">
        <v>1</v>
      </c>
      <c r="I63" s="83">
        <v>5</v>
      </c>
      <c r="J63" s="86">
        <f t="shared" si="0"/>
        <v>45447</v>
      </c>
      <c r="K63" s="87">
        <f t="shared" si="1"/>
        <v>45473</v>
      </c>
      <c r="L63" s="88" t="str">
        <f>_xlfn.CONCAT("Week"," ",_xlfn.ISOWEEKNUM(SurveyRaw[[#This Row],[Date]]))</f>
        <v>Week 23</v>
      </c>
      <c r="M63" s="89" t="str">
        <f>CONCATENATE(YEAR(SurveyRaw[[#This Row],[Month]])," Q",ROUNDUP(MONTH(SurveyRaw[[#This Row],[Month]])/3,0))</f>
        <v>2024 Q2</v>
      </c>
      <c r="N63" s="90" t="str">
        <f>INDEX(Roster[Team Manager],MATCH(SurveyRaw[[#This Row],[UID]],Roster[UID],0))</f>
        <v>Anna Mae Bastero</v>
      </c>
      <c r="O63" s="91" t="str">
        <f>INDEX(Roster[Site],MATCH(SurveyRaw[[#This Row],[UID]],Roster[UID],0))</f>
        <v>ILO</v>
      </c>
      <c r="P63" s="91" t="str">
        <f>INDEX(Config!R:R,MATCH(SurveyRaw[[#This Row],[App name]],Config!Q:Q,0))</f>
        <v>US</v>
      </c>
      <c r="Q63" s="91" t="str">
        <f>INDEX(Config!J:J,MATCH(Survey!$P63,Config!G:G,0))</f>
        <v>APAC</v>
      </c>
      <c r="R63" s="94">
        <f t="shared" si="2"/>
        <v>1</v>
      </c>
      <c r="S63" s="119">
        <f>IF(ISBLANK(SurveyRaw[[#This Row],[CSAT]]),0,IF(AND(SurveyRaw[[#This Row],[CSAT]]&lt;=3,SurveyRaw[[#This Row],[CSAT]]&gt;=1),1,0))</f>
        <v>0</v>
      </c>
      <c r="T63" s="120">
        <f>IF(SurveyRaw[[#This Row],[CSAT]]=4,1,0)</f>
        <v>0</v>
      </c>
      <c r="U63" s="121">
        <f>IF(SurveyRaw[[#This Row],[CSAT]]=5,1,0)</f>
        <v>1</v>
      </c>
      <c r="V63" s="92">
        <f>IF(OR(SurveyRaw[[#This Row],[FCR]]="-",SurveyRaw[[#This Row],[FCR]]=""),0,1)</f>
        <v>1</v>
      </c>
      <c r="W63" s="121">
        <f>IF(SurveyRaw[[#This Row],[Valid FCR]]=1,IF(SurveyRaw[[#This Row],[FCR]]=1,1,0),0)</f>
        <v>1</v>
      </c>
      <c r="X63" s="93">
        <f>IF(SurveyRaw[[#This Row],[CSAT]]="","",SurveyRaw[[#This Row],[CSAT]]/5)</f>
        <v>1</v>
      </c>
      <c r="Y63" s="120" t="str">
        <f>IF(OR(SurveyRaw[[#This Row],[Language Points]]="-",SurveyRaw[[#This Row],[Language Points]]="N/A",SurveyRaw[[#This Row],[Language Points]]=""),"No","Yes")</f>
        <v>Yes</v>
      </c>
      <c r="Z63" s="93">
        <f>IF(ISBLANK(SurveyRaw[[#This Row],[Language Points]]),"",SurveyRaw[[#This Row],[Language Points]]/5)</f>
        <v>1</v>
      </c>
    </row>
    <row r="64" spans="1:26" x14ac:dyDescent="0.25">
      <c r="A64" s="82" t="s">
        <v>93</v>
      </c>
      <c r="B64" s="83" t="s">
        <v>72</v>
      </c>
      <c r="C64" s="84">
        <v>45447</v>
      </c>
      <c r="D64" s="83">
        <v>1297829154</v>
      </c>
      <c r="E64" s="82" t="s">
        <v>114</v>
      </c>
      <c r="F64" s="118">
        <v>113407</v>
      </c>
      <c r="G64" s="82">
        <v>5</v>
      </c>
      <c r="H64" s="85">
        <v>1</v>
      </c>
      <c r="I64" s="83">
        <v>5</v>
      </c>
      <c r="J64" s="86">
        <f t="shared" si="0"/>
        <v>45447</v>
      </c>
      <c r="K64" s="87">
        <f t="shared" si="1"/>
        <v>45473</v>
      </c>
      <c r="L64" s="88" t="str">
        <f>_xlfn.CONCAT("Week"," ",_xlfn.ISOWEEKNUM(SurveyRaw[[#This Row],[Date]]))</f>
        <v>Week 23</v>
      </c>
      <c r="M64" s="89" t="str">
        <f>CONCATENATE(YEAR(SurveyRaw[[#This Row],[Month]])," Q",ROUNDUP(MONTH(SurveyRaw[[#This Row],[Month]])/3,0))</f>
        <v>2024 Q2</v>
      </c>
      <c r="N64" s="90" t="str">
        <f>INDEX(Roster[Team Manager],MATCH(SurveyRaw[[#This Row],[UID]],Roster[UID],0))</f>
        <v>Eden Loyola</v>
      </c>
      <c r="O64" s="91" t="str">
        <f>INDEX(Roster[Site],MATCH(SurveyRaw[[#This Row],[UID]],Roster[UID],0))</f>
        <v>DVO</v>
      </c>
      <c r="P64" s="91" t="str">
        <f>INDEX(Config!R:R,MATCH(SurveyRaw[[#This Row],[App name]],Config!Q:Q,0))</f>
        <v>US</v>
      </c>
      <c r="Q64" s="91" t="str">
        <f>INDEX(Config!J:J,MATCH(Survey!$P64,Config!G:G,0))</f>
        <v>APAC</v>
      </c>
      <c r="R64" s="94">
        <f t="shared" si="2"/>
        <v>1</v>
      </c>
      <c r="S64" s="119">
        <f>IF(ISBLANK(SurveyRaw[[#This Row],[CSAT]]),0,IF(AND(SurveyRaw[[#This Row],[CSAT]]&lt;=3,SurveyRaw[[#This Row],[CSAT]]&gt;=1),1,0))</f>
        <v>0</v>
      </c>
      <c r="T64" s="120">
        <f>IF(SurveyRaw[[#This Row],[CSAT]]=4,1,0)</f>
        <v>0</v>
      </c>
      <c r="U64" s="121">
        <f>IF(SurveyRaw[[#This Row],[CSAT]]=5,1,0)</f>
        <v>1</v>
      </c>
      <c r="V64" s="92">
        <f>IF(OR(SurveyRaw[[#This Row],[FCR]]="-",SurveyRaw[[#This Row],[FCR]]=""),0,1)</f>
        <v>1</v>
      </c>
      <c r="W64" s="121">
        <f>IF(SurveyRaw[[#This Row],[Valid FCR]]=1,IF(SurveyRaw[[#This Row],[FCR]]=1,1,0),0)</f>
        <v>1</v>
      </c>
      <c r="X64" s="93">
        <f>IF(SurveyRaw[[#This Row],[CSAT]]="","",SurveyRaw[[#This Row],[CSAT]]/5)</f>
        <v>1</v>
      </c>
      <c r="Y64" s="120" t="str">
        <f>IF(OR(SurveyRaw[[#This Row],[Language Points]]="-",SurveyRaw[[#This Row],[Language Points]]="N/A",SurveyRaw[[#This Row],[Language Points]]=""),"No","Yes")</f>
        <v>Yes</v>
      </c>
      <c r="Z64" s="93">
        <f>IF(ISBLANK(SurveyRaw[[#This Row],[Language Points]]),"",SurveyRaw[[#This Row],[Language Points]]/5)</f>
        <v>1</v>
      </c>
    </row>
    <row r="65" spans="1:26" x14ac:dyDescent="0.25">
      <c r="A65" s="82" t="s">
        <v>93</v>
      </c>
      <c r="B65" s="83" t="s">
        <v>72</v>
      </c>
      <c r="C65" s="84">
        <v>45447</v>
      </c>
      <c r="D65" s="83">
        <v>1297944384</v>
      </c>
      <c r="E65" s="82" t="s">
        <v>73</v>
      </c>
      <c r="F65" s="118">
        <v>108526</v>
      </c>
      <c r="G65" s="82">
        <v>5</v>
      </c>
      <c r="H65" s="85">
        <v>1</v>
      </c>
      <c r="I65" s="83">
        <v>5</v>
      </c>
      <c r="J65" s="86">
        <f t="shared" si="0"/>
        <v>45447</v>
      </c>
      <c r="K65" s="87">
        <f t="shared" si="1"/>
        <v>45473</v>
      </c>
      <c r="L65" s="88" t="str">
        <f>_xlfn.CONCAT("Week"," ",_xlfn.ISOWEEKNUM(SurveyRaw[[#This Row],[Date]]))</f>
        <v>Week 23</v>
      </c>
      <c r="M65" s="89" t="str">
        <f>CONCATENATE(YEAR(SurveyRaw[[#This Row],[Month]])," Q",ROUNDUP(MONTH(SurveyRaw[[#This Row],[Month]])/3,0))</f>
        <v>2024 Q2</v>
      </c>
      <c r="N65" s="90" t="str">
        <f>INDEX(Roster[Team Manager],MATCH(SurveyRaw[[#This Row],[UID]],Roster[UID],0))</f>
        <v>Anna Mae Bastero</v>
      </c>
      <c r="O65" s="91" t="str">
        <f>INDEX(Roster[Site],MATCH(SurveyRaw[[#This Row],[UID]],Roster[UID],0))</f>
        <v>ILO</v>
      </c>
      <c r="P65" s="91" t="str">
        <f>INDEX(Config!R:R,MATCH(SurveyRaw[[#This Row],[App name]],Config!Q:Q,0))</f>
        <v>US</v>
      </c>
      <c r="Q65" s="91" t="str">
        <f>INDEX(Config!J:J,MATCH(Survey!$P65,Config!G:G,0))</f>
        <v>APAC</v>
      </c>
      <c r="R65" s="94">
        <f t="shared" si="2"/>
        <v>1</v>
      </c>
      <c r="S65" s="119">
        <f>IF(ISBLANK(SurveyRaw[[#This Row],[CSAT]]),0,IF(AND(SurveyRaw[[#This Row],[CSAT]]&lt;=3,SurveyRaw[[#This Row],[CSAT]]&gt;=1),1,0))</f>
        <v>0</v>
      </c>
      <c r="T65" s="120">
        <f>IF(SurveyRaw[[#This Row],[CSAT]]=4,1,0)</f>
        <v>0</v>
      </c>
      <c r="U65" s="121">
        <f>IF(SurveyRaw[[#This Row],[CSAT]]=5,1,0)</f>
        <v>1</v>
      </c>
      <c r="V65" s="92">
        <f>IF(OR(SurveyRaw[[#This Row],[FCR]]="-",SurveyRaw[[#This Row],[FCR]]=""),0,1)</f>
        <v>1</v>
      </c>
      <c r="W65" s="121">
        <f>IF(SurveyRaw[[#This Row],[Valid FCR]]=1,IF(SurveyRaw[[#This Row],[FCR]]=1,1,0),0)</f>
        <v>1</v>
      </c>
      <c r="X65" s="93">
        <f>IF(SurveyRaw[[#This Row],[CSAT]]="","",SurveyRaw[[#This Row],[CSAT]]/5)</f>
        <v>1</v>
      </c>
      <c r="Y65" s="120" t="str">
        <f>IF(OR(SurveyRaw[[#This Row],[Language Points]]="-",SurveyRaw[[#This Row],[Language Points]]="N/A",SurveyRaw[[#This Row],[Language Points]]=""),"No","Yes")</f>
        <v>Yes</v>
      </c>
      <c r="Z65" s="93">
        <f>IF(ISBLANK(SurveyRaw[[#This Row],[Language Points]]),"",SurveyRaw[[#This Row],[Language Points]]/5)</f>
        <v>1</v>
      </c>
    </row>
    <row r="66" spans="1:26" x14ac:dyDescent="0.25">
      <c r="A66" s="82" t="s">
        <v>93</v>
      </c>
      <c r="B66" s="83" t="s">
        <v>72</v>
      </c>
      <c r="C66" s="84">
        <v>45447</v>
      </c>
      <c r="D66" s="83">
        <v>1297846384</v>
      </c>
      <c r="E66" s="82" t="s">
        <v>114</v>
      </c>
      <c r="F66" s="118">
        <v>113407</v>
      </c>
      <c r="G66" s="82">
        <v>5</v>
      </c>
      <c r="H66" s="85">
        <v>1</v>
      </c>
      <c r="I66" s="83">
        <v>5</v>
      </c>
      <c r="J66" s="86">
        <f t="shared" si="0"/>
        <v>45447</v>
      </c>
      <c r="K66" s="87">
        <f t="shared" si="1"/>
        <v>45473</v>
      </c>
      <c r="L66" s="88" t="str">
        <f>_xlfn.CONCAT("Week"," ",_xlfn.ISOWEEKNUM(SurveyRaw[[#This Row],[Date]]))</f>
        <v>Week 23</v>
      </c>
      <c r="M66" s="89" t="str">
        <f>CONCATENATE(YEAR(SurveyRaw[[#This Row],[Month]])," Q",ROUNDUP(MONTH(SurveyRaw[[#This Row],[Month]])/3,0))</f>
        <v>2024 Q2</v>
      </c>
      <c r="N66" s="90" t="str">
        <f>INDEX(Roster[Team Manager],MATCH(SurveyRaw[[#This Row],[UID]],Roster[UID],0))</f>
        <v>Eden Loyola</v>
      </c>
      <c r="O66" s="91" t="str">
        <f>INDEX(Roster[Site],MATCH(SurveyRaw[[#This Row],[UID]],Roster[UID],0))</f>
        <v>DVO</v>
      </c>
      <c r="P66" s="91" t="str">
        <f>INDEX(Config!R:R,MATCH(SurveyRaw[[#This Row],[App name]],Config!Q:Q,0))</f>
        <v>US</v>
      </c>
      <c r="Q66" s="91" t="str">
        <f>INDEX(Config!J:J,MATCH(Survey!$P66,Config!G:G,0))</f>
        <v>APAC</v>
      </c>
      <c r="R66" s="94">
        <f t="shared" si="2"/>
        <v>1</v>
      </c>
      <c r="S66" s="119">
        <f>IF(ISBLANK(SurveyRaw[[#This Row],[CSAT]]),0,IF(AND(SurveyRaw[[#This Row],[CSAT]]&lt;=3,SurveyRaw[[#This Row],[CSAT]]&gt;=1),1,0))</f>
        <v>0</v>
      </c>
      <c r="T66" s="120">
        <f>IF(SurveyRaw[[#This Row],[CSAT]]=4,1,0)</f>
        <v>0</v>
      </c>
      <c r="U66" s="121">
        <f>IF(SurveyRaw[[#This Row],[CSAT]]=5,1,0)</f>
        <v>1</v>
      </c>
      <c r="V66" s="92">
        <f>IF(OR(SurveyRaw[[#This Row],[FCR]]="-",SurveyRaw[[#This Row],[FCR]]=""),0,1)</f>
        <v>1</v>
      </c>
      <c r="W66" s="121">
        <f>IF(SurveyRaw[[#This Row],[Valid FCR]]=1,IF(SurveyRaw[[#This Row],[FCR]]=1,1,0),0)</f>
        <v>1</v>
      </c>
      <c r="X66" s="93">
        <f>IF(SurveyRaw[[#This Row],[CSAT]]="","",SurveyRaw[[#This Row],[CSAT]]/5)</f>
        <v>1</v>
      </c>
      <c r="Y66" s="120" t="str">
        <f>IF(OR(SurveyRaw[[#This Row],[Language Points]]="-",SurveyRaw[[#This Row],[Language Points]]="N/A",SurveyRaw[[#This Row],[Language Points]]=""),"No","Yes")</f>
        <v>Yes</v>
      </c>
      <c r="Z66" s="93">
        <f>IF(ISBLANK(SurveyRaw[[#This Row],[Language Points]]),"",SurveyRaw[[#This Row],[Language Points]]/5)</f>
        <v>1</v>
      </c>
    </row>
    <row r="67" spans="1:26" x14ac:dyDescent="0.25">
      <c r="A67" s="82" t="s">
        <v>93</v>
      </c>
      <c r="B67" s="83" t="s">
        <v>72</v>
      </c>
      <c r="C67" s="84">
        <v>45447</v>
      </c>
      <c r="D67" s="83">
        <v>1297916474</v>
      </c>
      <c r="E67" s="82" t="s">
        <v>786</v>
      </c>
      <c r="F67" s="118">
        <v>113551</v>
      </c>
      <c r="G67" s="82">
        <v>5</v>
      </c>
      <c r="H67" s="85">
        <v>1</v>
      </c>
      <c r="I67" s="83">
        <v>5</v>
      </c>
      <c r="J67" s="86">
        <f t="shared" si="0"/>
        <v>45447</v>
      </c>
      <c r="K67" s="87">
        <f t="shared" si="1"/>
        <v>45473</v>
      </c>
      <c r="L67" s="88" t="str">
        <f>_xlfn.CONCAT("Week"," ",_xlfn.ISOWEEKNUM(SurveyRaw[[#This Row],[Date]]))</f>
        <v>Week 23</v>
      </c>
      <c r="M67" s="89" t="str">
        <f>CONCATENATE(YEAR(SurveyRaw[[#This Row],[Month]])," Q",ROUNDUP(MONTH(SurveyRaw[[#This Row],[Month]])/3,0))</f>
        <v>2024 Q2</v>
      </c>
      <c r="N67" s="90" t="str">
        <f>INDEX(Roster[Team Manager],MATCH(SurveyRaw[[#This Row],[UID]],Roster[UID],0))</f>
        <v>Anna Mae Bastero</v>
      </c>
      <c r="O67" s="91" t="str">
        <f>INDEX(Roster[Site],MATCH(SurveyRaw[[#This Row],[UID]],Roster[UID],0))</f>
        <v>ILO</v>
      </c>
      <c r="P67" s="91" t="str">
        <f>INDEX(Config!R:R,MATCH(SurveyRaw[[#This Row],[App name]],Config!Q:Q,0))</f>
        <v>US</v>
      </c>
      <c r="Q67" s="91" t="str">
        <f>INDEX(Config!J:J,MATCH(Survey!$P67,Config!G:G,0))</f>
        <v>APAC</v>
      </c>
      <c r="R67" s="94">
        <f t="shared" si="2"/>
        <v>1</v>
      </c>
      <c r="S67" s="119">
        <f>IF(ISBLANK(SurveyRaw[[#This Row],[CSAT]]),0,IF(AND(SurveyRaw[[#This Row],[CSAT]]&lt;=3,SurveyRaw[[#This Row],[CSAT]]&gt;=1),1,0))</f>
        <v>0</v>
      </c>
      <c r="T67" s="120">
        <f>IF(SurveyRaw[[#This Row],[CSAT]]=4,1,0)</f>
        <v>0</v>
      </c>
      <c r="U67" s="121">
        <f>IF(SurveyRaw[[#This Row],[CSAT]]=5,1,0)</f>
        <v>1</v>
      </c>
      <c r="V67" s="92">
        <f>IF(OR(SurveyRaw[[#This Row],[FCR]]="-",SurveyRaw[[#This Row],[FCR]]=""),0,1)</f>
        <v>1</v>
      </c>
      <c r="W67" s="121">
        <f>IF(SurveyRaw[[#This Row],[Valid FCR]]=1,IF(SurveyRaw[[#This Row],[FCR]]=1,1,0),0)</f>
        <v>1</v>
      </c>
      <c r="X67" s="93">
        <f>IF(SurveyRaw[[#This Row],[CSAT]]="","",SurveyRaw[[#This Row],[CSAT]]/5)</f>
        <v>1</v>
      </c>
      <c r="Y67" s="120" t="str">
        <f>IF(OR(SurveyRaw[[#This Row],[Language Points]]="-",SurveyRaw[[#This Row],[Language Points]]="N/A",SurveyRaw[[#This Row],[Language Points]]=""),"No","Yes")</f>
        <v>Yes</v>
      </c>
      <c r="Z67" s="93">
        <f>IF(ISBLANK(SurveyRaw[[#This Row],[Language Points]]),"",SurveyRaw[[#This Row],[Language Points]]/5)</f>
        <v>1</v>
      </c>
    </row>
    <row r="68" spans="1:26" x14ac:dyDescent="0.25">
      <c r="A68" s="82" t="s">
        <v>93</v>
      </c>
      <c r="B68" s="83" t="s">
        <v>72</v>
      </c>
      <c r="C68" s="84">
        <v>45447</v>
      </c>
      <c r="D68" s="83">
        <v>1297911054</v>
      </c>
      <c r="E68" s="82" t="s">
        <v>94</v>
      </c>
      <c r="F68" s="118">
        <v>112154</v>
      </c>
      <c r="G68" s="82">
        <v>5</v>
      </c>
      <c r="H68" s="85">
        <v>1</v>
      </c>
      <c r="I68" s="83">
        <v>5</v>
      </c>
      <c r="J68" s="86">
        <f t="shared" ref="J68:J131" si="3">INT(C68)</f>
        <v>45447</v>
      </c>
      <c r="K68" s="87">
        <f t="shared" ref="K68:K131" si="4">EOMONTH(C68,0)</f>
        <v>45473</v>
      </c>
      <c r="L68" s="88" t="str">
        <f>_xlfn.CONCAT("Week"," ",_xlfn.ISOWEEKNUM(SurveyRaw[[#This Row],[Date]]))</f>
        <v>Week 23</v>
      </c>
      <c r="M68" s="89" t="str">
        <f>CONCATENATE(YEAR(SurveyRaw[[#This Row],[Month]])," Q",ROUNDUP(MONTH(SurveyRaw[[#This Row],[Month]])/3,0))</f>
        <v>2024 Q2</v>
      </c>
      <c r="N68" s="90" t="str">
        <f>INDEX(Roster[Team Manager],MATCH(SurveyRaw[[#This Row],[UID]],Roster[UID],0))</f>
        <v>Anna Mae Bastero</v>
      </c>
      <c r="O68" s="91" t="str">
        <f>INDEX(Roster[Site],MATCH(SurveyRaw[[#This Row],[UID]],Roster[UID],0))</f>
        <v>ILO</v>
      </c>
      <c r="P68" s="91" t="str">
        <f>INDEX(Config!R:R,MATCH(SurveyRaw[[#This Row],[App name]],Config!Q:Q,0))</f>
        <v>US</v>
      </c>
      <c r="Q68" s="91" t="str">
        <f>INDEX(Config!J:J,MATCH(Survey!$P68,Config!G:G,0))</f>
        <v>APAC</v>
      </c>
      <c r="R68" s="94">
        <f t="shared" ref="R68:R131" si="5">IF(SUM($G68:$I68)&gt;=1, 1, 0)</f>
        <v>1</v>
      </c>
      <c r="S68" s="119">
        <f>IF(ISBLANK(SurveyRaw[[#This Row],[CSAT]]),0,IF(AND(SurveyRaw[[#This Row],[CSAT]]&lt;=3,SurveyRaw[[#This Row],[CSAT]]&gt;=1),1,0))</f>
        <v>0</v>
      </c>
      <c r="T68" s="120">
        <f>IF(SurveyRaw[[#This Row],[CSAT]]=4,1,0)</f>
        <v>0</v>
      </c>
      <c r="U68" s="121">
        <f>IF(SurveyRaw[[#This Row],[CSAT]]=5,1,0)</f>
        <v>1</v>
      </c>
      <c r="V68" s="92">
        <f>IF(OR(SurveyRaw[[#This Row],[FCR]]="-",SurveyRaw[[#This Row],[FCR]]=""),0,1)</f>
        <v>1</v>
      </c>
      <c r="W68" s="121">
        <f>IF(SurveyRaw[[#This Row],[Valid FCR]]=1,IF(SurveyRaw[[#This Row],[FCR]]=1,1,0),0)</f>
        <v>1</v>
      </c>
      <c r="X68" s="93">
        <f>IF(SurveyRaw[[#This Row],[CSAT]]="","",SurveyRaw[[#This Row],[CSAT]]/5)</f>
        <v>1</v>
      </c>
      <c r="Y68" s="120" t="str">
        <f>IF(OR(SurveyRaw[[#This Row],[Language Points]]="-",SurveyRaw[[#This Row],[Language Points]]="N/A",SurveyRaw[[#This Row],[Language Points]]=""),"No","Yes")</f>
        <v>Yes</v>
      </c>
      <c r="Z68" s="93">
        <f>IF(ISBLANK(SurveyRaw[[#This Row],[Language Points]]),"",SurveyRaw[[#This Row],[Language Points]]/5)</f>
        <v>1</v>
      </c>
    </row>
    <row r="69" spans="1:26" x14ac:dyDescent="0.25">
      <c r="A69" s="82" t="s">
        <v>93</v>
      </c>
      <c r="B69" s="83" t="s">
        <v>72</v>
      </c>
      <c r="C69" s="84">
        <v>45447</v>
      </c>
      <c r="D69" s="83">
        <v>1297904804</v>
      </c>
      <c r="E69" s="82" t="s">
        <v>73</v>
      </c>
      <c r="F69" s="118">
        <v>108526</v>
      </c>
      <c r="G69" s="82">
        <v>5</v>
      </c>
      <c r="H69" s="85">
        <v>1</v>
      </c>
      <c r="I69" s="83">
        <v>5</v>
      </c>
      <c r="J69" s="86">
        <f t="shared" si="3"/>
        <v>45447</v>
      </c>
      <c r="K69" s="87">
        <f t="shared" si="4"/>
        <v>45473</v>
      </c>
      <c r="L69" s="88" t="str">
        <f>_xlfn.CONCAT("Week"," ",_xlfn.ISOWEEKNUM(SurveyRaw[[#This Row],[Date]]))</f>
        <v>Week 23</v>
      </c>
      <c r="M69" s="89" t="str">
        <f>CONCATENATE(YEAR(SurveyRaw[[#This Row],[Month]])," Q",ROUNDUP(MONTH(SurveyRaw[[#This Row],[Month]])/3,0))</f>
        <v>2024 Q2</v>
      </c>
      <c r="N69" s="90" t="str">
        <f>INDEX(Roster[Team Manager],MATCH(SurveyRaw[[#This Row],[UID]],Roster[UID],0))</f>
        <v>Anna Mae Bastero</v>
      </c>
      <c r="O69" s="91" t="str">
        <f>INDEX(Roster[Site],MATCH(SurveyRaw[[#This Row],[UID]],Roster[UID],0))</f>
        <v>ILO</v>
      </c>
      <c r="P69" s="91" t="str">
        <f>INDEX(Config!R:R,MATCH(SurveyRaw[[#This Row],[App name]],Config!Q:Q,0))</f>
        <v>US</v>
      </c>
      <c r="Q69" s="91" t="str">
        <f>INDEX(Config!J:J,MATCH(Survey!$P69,Config!G:G,0))</f>
        <v>APAC</v>
      </c>
      <c r="R69" s="94">
        <f t="shared" si="5"/>
        <v>1</v>
      </c>
      <c r="S69" s="119">
        <f>IF(ISBLANK(SurveyRaw[[#This Row],[CSAT]]),0,IF(AND(SurveyRaw[[#This Row],[CSAT]]&lt;=3,SurveyRaw[[#This Row],[CSAT]]&gt;=1),1,0))</f>
        <v>0</v>
      </c>
      <c r="T69" s="120">
        <f>IF(SurveyRaw[[#This Row],[CSAT]]=4,1,0)</f>
        <v>0</v>
      </c>
      <c r="U69" s="121">
        <f>IF(SurveyRaw[[#This Row],[CSAT]]=5,1,0)</f>
        <v>1</v>
      </c>
      <c r="V69" s="92">
        <f>IF(OR(SurveyRaw[[#This Row],[FCR]]="-",SurveyRaw[[#This Row],[FCR]]=""),0,1)</f>
        <v>1</v>
      </c>
      <c r="W69" s="121">
        <f>IF(SurveyRaw[[#This Row],[Valid FCR]]=1,IF(SurveyRaw[[#This Row],[FCR]]=1,1,0),0)</f>
        <v>1</v>
      </c>
      <c r="X69" s="93">
        <f>IF(SurveyRaw[[#This Row],[CSAT]]="","",SurveyRaw[[#This Row],[CSAT]]/5)</f>
        <v>1</v>
      </c>
      <c r="Y69" s="120" t="str">
        <f>IF(OR(SurveyRaw[[#This Row],[Language Points]]="-",SurveyRaw[[#This Row],[Language Points]]="N/A",SurveyRaw[[#This Row],[Language Points]]=""),"No","Yes")</f>
        <v>Yes</v>
      </c>
      <c r="Z69" s="93">
        <f>IF(ISBLANK(SurveyRaw[[#This Row],[Language Points]]),"",SurveyRaw[[#This Row],[Language Points]]/5)</f>
        <v>1</v>
      </c>
    </row>
    <row r="70" spans="1:26" x14ac:dyDescent="0.25">
      <c r="A70" s="82" t="s">
        <v>93</v>
      </c>
      <c r="B70" s="83" t="s">
        <v>72</v>
      </c>
      <c r="C70" s="84">
        <v>45447</v>
      </c>
      <c r="D70" s="83">
        <v>1297901614</v>
      </c>
      <c r="E70" s="82" t="s">
        <v>94</v>
      </c>
      <c r="F70" s="118">
        <v>112154</v>
      </c>
      <c r="G70" s="82">
        <v>5</v>
      </c>
      <c r="H70" s="85">
        <v>1</v>
      </c>
      <c r="I70" s="83">
        <v>5</v>
      </c>
      <c r="J70" s="86">
        <f t="shared" si="3"/>
        <v>45447</v>
      </c>
      <c r="K70" s="87">
        <f t="shared" si="4"/>
        <v>45473</v>
      </c>
      <c r="L70" s="88" t="str">
        <f>_xlfn.CONCAT("Week"," ",_xlfn.ISOWEEKNUM(SurveyRaw[[#This Row],[Date]]))</f>
        <v>Week 23</v>
      </c>
      <c r="M70" s="89" t="str">
        <f>CONCATENATE(YEAR(SurveyRaw[[#This Row],[Month]])," Q",ROUNDUP(MONTH(SurveyRaw[[#This Row],[Month]])/3,0))</f>
        <v>2024 Q2</v>
      </c>
      <c r="N70" s="90" t="str">
        <f>INDEX(Roster[Team Manager],MATCH(SurveyRaw[[#This Row],[UID]],Roster[UID],0))</f>
        <v>Anna Mae Bastero</v>
      </c>
      <c r="O70" s="91" t="str">
        <f>INDEX(Roster[Site],MATCH(SurveyRaw[[#This Row],[UID]],Roster[UID],0))</f>
        <v>ILO</v>
      </c>
      <c r="P70" s="91" t="str">
        <f>INDEX(Config!R:R,MATCH(SurveyRaw[[#This Row],[App name]],Config!Q:Q,0))</f>
        <v>US</v>
      </c>
      <c r="Q70" s="91" t="str">
        <f>INDEX(Config!J:J,MATCH(Survey!$P70,Config!G:G,0))</f>
        <v>APAC</v>
      </c>
      <c r="R70" s="94">
        <f t="shared" si="5"/>
        <v>1</v>
      </c>
      <c r="S70" s="119">
        <f>IF(ISBLANK(SurveyRaw[[#This Row],[CSAT]]),0,IF(AND(SurveyRaw[[#This Row],[CSAT]]&lt;=3,SurveyRaw[[#This Row],[CSAT]]&gt;=1),1,0))</f>
        <v>0</v>
      </c>
      <c r="T70" s="120">
        <f>IF(SurveyRaw[[#This Row],[CSAT]]=4,1,0)</f>
        <v>0</v>
      </c>
      <c r="U70" s="121">
        <f>IF(SurveyRaw[[#This Row],[CSAT]]=5,1,0)</f>
        <v>1</v>
      </c>
      <c r="V70" s="92">
        <f>IF(OR(SurveyRaw[[#This Row],[FCR]]="-",SurveyRaw[[#This Row],[FCR]]=""),0,1)</f>
        <v>1</v>
      </c>
      <c r="W70" s="121">
        <f>IF(SurveyRaw[[#This Row],[Valid FCR]]=1,IF(SurveyRaw[[#This Row],[FCR]]=1,1,0),0)</f>
        <v>1</v>
      </c>
      <c r="X70" s="93">
        <f>IF(SurveyRaw[[#This Row],[CSAT]]="","",SurveyRaw[[#This Row],[CSAT]]/5)</f>
        <v>1</v>
      </c>
      <c r="Y70" s="120" t="str">
        <f>IF(OR(SurveyRaw[[#This Row],[Language Points]]="-",SurveyRaw[[#This Row],[Language Points]]="N/A",SurveyRaw[[#This Row],[Language Points]]=""),"No","Yes")</f>
        <v>Yes</v>
      </c>
      <c r="Z70" s="93">
        <f>IF(ISBLANK(SurveyRaw[[#This Row],[Language Points]]),"",SurveyRaw[[#This Row],[Language Points]]/5)</f>
        <v>1</v>
      </c>
    </row>
    <row r="71" spans="1:26" x14ac:dyDescent="0.25">
      <c r="A71" s="82" t="s">
        <v>93</v>
      </c>
      <c r="B71" s="83" t="s">
        <v>72</v>
      </c>
      <c r="C71" s="84">
        <v>45447</v>
      </c>
      <c r="D71" s="83">
        <v>1297863504</v>
      </c>
      <c r="E71" s="82" t="s">
        <v>73</v>
      </c>
      <c r="F71" s="118">
        <v>108526</v>
      </c>
      <c r="G71" s="82">
        <v>5</v>
      </c>
      <c r="H71" s="85">
        <v>1</v>
      </c>
      <c r="I71" s="83">
        <v>5</v>
      </c>
      <c r="J71" s="86">
        <f t="shared" si="3"/>
        <v>45447</v>
      </c>
      <c r="K71" s="87">
        <f t="shared" si="4"/>
        <v>45473</v>
      </c>
      <c r="L71" s="88" t="str">
        <f>_xlfn.CONCAT("Week"," ",_xlfn.ISOWEEKNUM(SurveyRaw[[#This Row],[Date]]))</f>
        <v>Week 23</v>
      </c>
      <c r="M71" s="89" t="str">
        <f>CONCATENATE(YEAR(SurveyRaw[[#This Row],[Month]])," Q",ROUNDUP(MONTH(SurveyRaw[[#This Row],[Month]])/3,0))</f>
        <v>2024 Q2</v>
      </c>
      <c r="N71" s="90" t="str">
        <f>INDEX(Roster[Team Manager],MATCH(SurveyRaw[[#This Row],[UID]],Roster[UID],0))</f>
        <v>Anna Mae Bastero</v>
      </c>
      <c r="O71" s="91" t="str">
        <f>INDEX(Roster[Site],MATCH(SurveyRaw[[#This Row],[UID]],Roster[UID],0))</f>
        <v>ILO</v>
      </c>
      <c r="P71" s="91" t="str">
        <f>INDEX(Config!R:R,MATCH(SurveyRaw[[#This Row],[App name]],Config!Q:Q,0))</f>
        <v>US</v>
      </c>
      <c r="Q71" s="91" t="str">
        <f>INDEX(Config!J:J,MATCH(Survey!$P71,Config!G:G,0))</f>
        <v>APAC</v>
      </c>
      <c r="R71" s="94">
        <f t="shared" si="5"/>
        <v>1</v>
      </c>
      <c r="S71" s="119">
        <f>IF(ISBLANK(SurveyRaw[[#This Row],[CSAT]]),0,IF(AND(SurveyRaw[[#This Row],[CSAT]]&lt;=3,SurveyRaw[[#This Row],[CSAT]]&gt;=1),1,0))</f>
        <v>0</v>
      </c>
      <c r="T71" s="120">
        <f>IF(SurveyRaw[[#This Row],[CSAT]]=4,1,0)</f>
        <v>0</v>
      </c>
      <c r="U71" s="121">
        <f>IF(SurveyRaw[[#This Row],[CSAT]]=5,1,0)</f>
        <v>1</v>
      </c>
      <c r="V71" s="92">
        <f>IF(OR(SurveyRaw[[#This Row],[FCR]]="-",SurveyRaw[[#This Row],[FCR]]=""),0,1)</f>
        <v>1</v>
      </c>
      <c r="W71" s="121">
        <f>IF(SurveyRaw[[#This Row],[Valid FCR]]=1,IF(SurveyRaw[[#This Row],[FCR]]=1,1,0),0)</f>
        <v>1</v>
      </c>
      <c r="X71" s="93">
        <f>IF(SurveyRaw[[#This Row],[CSAT]]="","",SurveyRaw[[#This Row],[CSAT]]/5)</f>
        <v>1</v>
      </c>
      <c r="Y71" s="120" t="str">
        <f>IF(OR(SurveyRaw[[#This Row],[Language Points]]="-",SurveyRaw[[#This Row],[Language Points]]="N/A",SurveyRaw[[#This Row],[Language Points]]=""),"No","Yes")</f>
        <v>Yes</v>
      </c>
      <c r="Z71" s="93">
        <f>IF(ISBLANK(SurveyRaw[[#This Row],[Language Points]]),"",SurveyRaw[[#This Row],[Language Points]]/5)</f>
        <v>1</v>
      </c>
    </row>
    <row r="72" spans="1:26" x14ac:dyDescent="0.25">
      <c r="A72" s="82" t="s">
        <v>71</v>
      </c>
      <c r="B72" s="83" t="s">
        <v>72</v>
      </c>
      <c r="C72" s="84">
        <v>45444</v>
      </c>
      <c r="D72" s="83">
        <v>118683196</v>
      </c>
      <c r="E72" s="82" t="s">
        <v>98</v>
      </c>
      <c r="F72" s="118">
        <v>112006</v>
      </c>
      <c r="G72" s="82">
        <v>5</v>
      </c>
      <c r="H72" s="85">
        <v>1</v>
      </c>
      <c r="I72" s="83">
        <v>5</v>
      </c>
      <c r="J72" s="86">
        <f t="shared" si="3"/>
        <v>45444</v>
      </c>
      <c r="K72" s="87">
        <f t="shared" si="4"/>
        <v>45473</v>
      </c>
      <c r="L72" s="88" t="str">
        <f>_xlfn.CONCAT("Week"," ",_xlfn.ISOWEEKNUM(SurveyRaw[[#This Row],[Date]]))</f>
        <v>Week 22</v>
      </c>
      <c r="M72" s="89" t="str">
        <f>CONCATENATE(YEAR(SurveyRaw[[#This Row],[Month]])," Q",ROUNDUP(MONTH(SurveyRaw[[#This Row],[Month]])/3,0))</f>
        <v>2024 Q2</v>
      </c>
      <c r="N72" s="90" t="str">
        <f>INDEX(Roster[Team Manager],MATCH(SurveyRaw[[#This Row],[UID]],Roster[UID],0))</f>
        <v>Anna Mae Bastero</v>
      </c>
      <c r="O72" s="91" t="str">
        <f>INDEX(Roster[Site],MATCH(SurveyRaw[[#This Row],[UID]],Roster[UID],0))</f>
        <v>ILO</v>
      </c>
      <c r="P72" s="91" t="str">
        <f>INDEX(Config!R:R,MATCH(SurveyRaw[[#This Row],[App name]],Config!Q:Q,0))</f>
        <v>CA</v>
      </c>
      <c r="Q72" s="91" t="str">
        <f>INDEX(Config!J:J,MATCH(Survey!$P72,Config!G:G,0))</f>
        <v>APAC</v>
      </c>
      <c r="R72" s="94">
        <f t="shared" si="5"/>
        <v>1</v>
      </c>
      <c r="S72" s="119">
        <f>IF(ISBLANK(SurveyRaw[[#This Row],[CSAT]]),0,IF(AND(SurveyRaw[[#This Row],[CSAT]]&lt;=3,SurveyRaw[[#This Row],[CSAT]]&gt;=1),1,0))</f>
        <v>0</v>
      </c>
      <c r="T72" s="120">
        <f>IF(SurveyRaw[[#This Row],[CSAT]]=4,1,0)</f>
        <v>0</v>
      </c>
      <c r="U72" s="121">
        <f>IF(SurveyRaw[[#This Row],[CSAT]]=5,1,0)</f>
        <v>1</v>
      </c>
      <c r="V72" s="92">
        <f>IF(OR(SurveyRaw[[#This Row],[FCR]]="-",SurveyRaw[[#This Row],[FCR]]=""),0,1)</f>
        <v>1</v>
      </c>
      <c r="W72" s="121">
        <f>IF(SurveyRaw[[#This Row],[Valid FCR]]=1,IF(SurveyRaw[[#This Row],[FCR]]=1,1,0),0)</f>
        <v>1</v>
      </c>
      <c r="X72" s="93">
        <f>IF(SurveyRaw[[#This Row],[CSAT]]="","",SurveyRaw[[#This Row],[CSAT]]/5)</f>
        <v>1</v>
      </c>
      <c r="Y72" s="120" t="str">
        <f>IF(OR(SurveyRaw[[#This Row],[Language Points]]="-",SurveyRaw[[#This Row],[Language Points]]="N/A",SurveyRaw[[#This Row],[Language Points]]=""),"No","Yes")</f>
        <v>Yes</v>
      </c>
      <c r="Z72" s="93">
        <f>IF(ISBLANK(SurveyRaw[[#This Row],[Language Points]]),"",SurveyRaw[[#This Row],[Language Points]]/5)</f>
        <v>1</v>
      </c>
    </row>
    <row r="73" spans="1:26" x14ac:dyDescent="0.25">
      <c r="A73" s="82" t="s">
        <v>71</v>
      </c>
      <c r="B73" s="83" t="s">
        <v>72</v>
      </c>
      <c r="C73" s="84">
        <v>45446</v>
      </c>
      <c r="D73" s="83">
        <v>118893096</v>
      </c>
      <c r="E73" s="82" t="s">
        <v>94</v>
      </c>
      <c r="F73" s="118">
        <v>112154</v>
      </c>
      <c r="G73" s="82">
        <v>5</v>
      </c>
      <c r="H73" s="85">
        <v>1</v>
      </c>
      <c r="I73" s="83">
        <v>5</v>
      </c>
      <c r="J73" s="86">
        <f t="shared" si="3"/>
        <v>45446</v>
      </c>
      <c r="K73" s="87">
        <f t="shared" si="4"/>
        <v>45473</v>
      </c>
      <c r="L73" s="88" t="str">
        <f>_xlfn.CONCAT("Week"," ",_xlfn.ISOWEEKNUM(SurveyRaw[[#This Row],[Date]]))</f>
        <v>Week 23</v>
      </c>
      <c r="M73" s="89" t="str">
        <f>CONCATENATE(YEAR(SurveyRaw[[#This Row],[Month]])," Q",ROUNDUP(MONTH(SurveyRaw[[#This Row],[Month]])/3,0))</f>
        <v>2024 Q2</v>
      </c>
      <c r="N73" s="90" t="str">
        <f>INDEX(Roster[Team Manager],MATCH(SurveyRaw[[#This Row],[UID]],Roster[UID],0))</f>
        <v>Anna Mae Bastero</v>
      </c>
      <c r="O73" s="91" t="str">
        <f>INDEX(Roster[Site],MATCH(SurveyRaw[[#This Row],[UID]],Roster[UID],0))</f>
        <v>ILO</v>
      </c>
      <c r="P73" s="91" t="str">
        <f>INDEX(Config!R:R,MATCH(SurveyRaw[[#This Row],[App name]],Config!Q:Q,0))</f>
        <v>CA</v>
      </c>
      <c r="Q73" s="91" t="str">
        <f>INDEX(Config!J:J,MATCH(Survey!$P73,Config!G:G,0))</f>
        <v>APAC</v>
      </c>
      <c r="R73" s="94">
        <f t="shared" si="5"/>
        <v>1</v>
      </c>
      <c r="S73" s="119">
        <f>IF(ISBLANK(SurveyRaw[[#This Row],[CSAT]]),0,IF(AND(SurveyRaw[[#This Row],[CSAT]]&lt;=3,SurveyRaw[[#This Row],[CSAT]]&gt;=1),1,0))</f>
        <v>0</v>
      </c>
      <c r="T73" s="120">
        <f>IF(SurveyRaw[[#This Row],[CSAT]]=4,1,0)</f>
        <v>0</v>
      </c>
      <c r="U73" s="121">
        <f>IF(SurveyRaw[[#This Row],[CSAT]]=5,1,0)</f>
        <v>1</v>
      </c>
      <c r="V73" s="92">
        <f>IF(OR(SurveyRaw[[#This Row],[FCR]]="-",SurveyRaw[[#This Row],[FCR]]=""),0,1)</f>
        <v>1</v>
      </c>
      <c r="W73" s="121">
        <f>IF(SurveyRaw[[#This Row],[Valid FCR]]=1,IF(SurveyRaw[[#This Row],[FCR]]=1,1,0),0)</f>
        <v>1</v>
      </c>
      <c r="X73" s="93">
        <f>IF(SurveyRaw[[#This Row],[CSAT]]="","",SurveyRaw[[#This Row],[CSAT]]/5)</f>
        <v>1</v>
      </c>
      <c r="Y73" s="120" t="str">
        <f>IF(OR(SurveyRaw[[#This Row],[Language Points]]="-",SurveyRaw[[#This Row],[Language Points]]="N/A",SurveyRaw[[#This Row],[Language Points]]=""),"No","Yes")</f>
        <v>Yes</v>
      </c>
      <c r="Z73" s="93">
        <f>IF(ISBLANK(SurveyRaw[[#This Row],[Language Points]]),"",SurveyRaw[[#This Row],[Language Points]]/5)</f>
        <v>1</v>
      </c>
    </row>
    <row r="74" spans="1:26" x14ac:dyDescent="0.25">
      <c r="A74" s="82" t="s">
        <v>71</v>
      </c>
      <c r="B74" s="83" t="s">
        <v>72</v>
      </c>
      <c r="C74" s="84">
        <v>45446</v>
      </c>
      <c r="D74" s="83">
        <v>118925166</v>
      </c>
      <c r="E74" s="82" t="s">
        <v>106</v>
      </c>
      <c r="F74" s="118">
        <v>108028</v>
      </c>
      <c r="G74" s="82">
        <v>5</v>
      </c>
      <c r="H74" s="85">
        <v>1</v>
      </c>
      <c r="I74" s="83">
        <v>5</v>
      </c>
      <c r="J74" s="86">
        <f t="shared" si="3"/>
        <v>45446</v>
      </c>
      <c r="K74" s="87">
        <f t="shared" si="4"/>
        <v>45473</v>
      </c>
      <c r="L74" s="88" t="str">
        <f>_xlfn.CONCAT("Week"," ",_xlfn.ISOWEEKNUM(SurveyRaw[[#This Row],[Date]]))</f>
        <v>Week 23</v>
      </c>
      <c r="M74" s="89" t="str">
        <f>CONCATENATE(YEAR(SurveyRaw[[#This Row],[Month]])," Q",ROUNDUP(MONTH(SurveyRaw[[#This Row],[Month]])/3,0))</f>
        <v>2024 Q2</v>
      </c>
      <c r="N74" s="90" t="str">
        <f>INDEX(Roster[Team Manager],MATCH(SurveyRaw[[#This Row],[UID]],Roster[UID],0))</f>
        <v>Anna Mae Bastero</v>
      </c>
      <c r="O74" s="91" t="str">
        <f>INDEX(Roster[Site],MATCH(SurveyRaw[[#This Row],[UID]],Roster[UID],0))</f>
        <v>ILO</v>
      </c>
      <c r="P74" s="91" t="str">
        <f>INDEX(Config!R:R,MATCH(SurveyRaw[[#This Row],[App name]],Config!Q:Q,0))</f>
        <v>CA</v>
      </c>
      <c r="Q74" s="91" t="str">
        <f>INDEX(Config!J:J,MATCH(Survey!$P74,Config!G:G,0))</f>
        <v>APAC</v>
      </c>
      <c r="R74" s="94">
        <f t="shared" si="5"/>
        <v>1</v>
      </c>
      <c r="S74" s="119">
        <f>IF(ISBLANK(SurveyRaw[[#This Row],[CSAT]]),0,IF(AND(SurveyRaw[[#This Row],[CSAT]]&lt;=3,SurveyRaw[[#This Row],[CSAT]]&gt;=1),1,0))</f>
        <v>0</v>
      </c>
      <c r="T74" s="120">
        <f>IF(SurveyRaw[[#This Row],[CSAT]]=4,1,0)</f>
        <v>0</v>
      </c>
      <c r="U74" s="121">
        <f>IF(SurveyRaw[[#This Row],[CSAT]]=5,1,0)</f>
        <v>1</v>
      </c>
      <c r="V74" s="92">
        <f>IF(OR(SurveyRaw[[#This Row],[FCR]]="-",SurveyRaw[[#This Row],[FCR]]=""),0,1)</f>
        <v>1</v>
      </c>
      <c r="W74" s="121">
        <f>IF(SurveyRaw[[#This Row],[Valid FCR]]=1,IF(SurveyRaw[[#This Row],[FCR]]=1,1,0),0)</f>
        <v>1</v>
      </c>
      <c r="X74" s="93">
        <f>IF(SurveyRaw[[#This Row],[CSAT]]="","",SurveyRaw[[#This Row],[CSAT]]/5)</f>
        <v>1</v>
      </c>
      <c r="Y74" s="120" t="str">
        <f>IF(OR(SurveyRaw[[#This Row],[Language Points]]="-",SurveyRaw[[#This Row],[Language Points]]="N/A",SurveyRaw[[#This Row],[Language Points]]=""),"No","Yes")</f>
        <v>Yes</v>
      </c>
      <c r="Z74" s="93">
        <f>IF(ISBLANK(SurveyRaw[[#This Row],[Language Points]]),"",SurveyRaw[[#This Row],[Language Points]]/5)</f>
        <v>1</v>
      </c>
    </row>
    <row r="75" spans="1:26" x14ac:dyDescent="0.25">
      <c r="A75" s="82" t="s">
        <v>74</v>
      </c>
      <c r="B75" s="83" t="s">
        <v>75</v>
      </c>
      <c r="C75" s="84">
        <v>45446</v>
      </c>
      <c r="D75" s="83">
        <v>195026917</v>
      </c>
      <c r="E75" s="82" t="s">
        <v>76</v>
      </c>
      <c r="F75" s="118">
        <v>108734</v>
      </c>
      <c r="G75" s="82">
        <v>5</v>
      </c>
      <c r="H75" s="85">
        <v>1</v>
      </c>
      <c r="I75" s="83">
        <v>5</v>
      </c>
      <c r="J75" s="86">
        <f t="shared" si="3"/>
        <v>45446</v>
      </c>
      <c r="K75" s="87">
        <f t="shared" si="4"/>
        <v>45473</v>
      </c>
      <c r="L75" s="88" t="str">
        <f>_xlfn.CONCAT("Week"," ",_xlfn.ISOWEEKNUM(SurveyRaw[[#This Row],[Date]]))</f>
        <v>Week 23</v>
      </c>
      <c r="M75" s="89" t="str">
        <f>CONCATENATE(YEAR(SurveyRaw[[#This Row],[Month]])," Q",ROUNDUP(MONTH(SurveyRaw[[#This Row],[Month]])/3,0))</f>
        <v>2024 Q2</v>
      </c>
      <c r="N75" s="90" t="str">
        <f>INDEX(Roster[Team Manager],MATCH(SurveyRaw[[#This Row],[UID]],Roster[UID],0))</f>
        <v>Daniel Alexe</v>
      </c>
      <c r="O75" s="91" t="str">
        <f>INDEX(Roster[Site],MATCH(SurveyRaw[[#This Row],[UID]],Roster[UID],0))</f>
        <v>BUC</v>
      </c>
      <c r="P75" s="91" t="str">
        <f>INDEX(Config!R:R,MATCH(SurveyRaw[[#This Row],[App name]],Config!Q:Q,0))</f>
        <v>CA FR</v>
      </c>
      <c r="Q75" s="91" t="str">
        <f>INDEX(Config!J:J,MATCH(Survey!$P75,Config!G:G,0))</f>
        <v>EU</v>
      </c>
      <c r="R75" s="94">
        <f t="shared" si="5"/>
        <v>1</v>
      </c>
      <c r="S75" s="119">
        <f>IF(ISBLANK(SurveyRaw[[#This Row],[CSAT]]),0,IF(AND(SurveyRaw[[#This Row],[CSAT]]&lt;=3,SurveyRaw[[#This Row],[CSAT]]&gt;=1),1,0))</f>
        <v>0</v>
      </c>
      <c r="T75" s="120">
        <f>IF(SurveyRaw[[#This Row],[CSAT]]=4,1,0)</f>
        <v>0</v>
      </c>
      <c r="U75" s="121">
        <f>IF(SurveyRaw[[#This Row],[CSAT]]=5,1,0)</f>
        <v>1</v>
      </c>
      <c r="V75" s="92">
        <f>IF(OR(SurveyRaw[[#This Row],[FCR]]="-",SurveyRaw[[#This Row],[FCR]]=""),0,1)</f>
        <v>1</v>
      </c>
      <c r="W75" s="121">
        <f>IF(SurveyRaw[[#This Row],[Valid FCR]]=1,IF(SurveyRaw[[#This Row],[FCR]]=1,1,0),0)</f>
        <v>1</v>
      </c>
      <c r="X75" s="93">
        <f>IF(SurveyRaw[[#This Row],[CSAT]]="","",SurveyRaw[[#This Row],[CSAT]]/5)</f>
        <v>1</v>
      </c>
      <c r="Y75" s="120" t="str">
        <f>IF(OR(SurveyRaw[[#This Row],[Language Points]]="-",SurveyRaw[[#This Row],[Language Points]]="N/A",SurveyRaw[[#This Row],[Language Points]]=""),"No","Yes")</f>
        <v>Yes</v>
      </c>
      <c r="Z75" s="93">
        <f>IF(ISBLANK(SurveyRaw[[#This Row],[Language Points]]),"",SurveyRaw[[#This Row],[Language Points]]/5)</f>
        <v>1</v>
      </c>
    </row>
    <row r="76" spans="1:26" x14ac:dyDescent="0.25">
      <c r="A76" s="82" t="s">
        <v>78</v>
      </c>
      <c r="B76" s="83" t="s">
        <v>72</v>
      </c>
      <c r="C76" s="84">
        <v>45446</v>
      </c>
      <c r="D76" s="83">
        <v>118920256</v>
      </c>
      <c r="E76" s="82" t="s">
        <v>782</v>
      </c>
      <c r="F76" s="118">
        <v>113550</v>
      </c>
      <c r="G76" s="82">
        <v>5</v>
      </c>
      <c r="H76" s="85">
        <v>1</v>
      </c>
      <c r="I76" s="83">
        <v>5</v>
      </c>
      <c r="J76" s="86">
        <f t="shared" si="3"/>
        <v>45446</v>
      </c>
      <c r="K76" s="87">
        <f t="shared" si="4"/>
        <v>45473</v>
      </c>
      <c r="L76" s="88" t="str">
        <f>_xlfn.CONCAT("Week"," ",_xlfn.ISOWEEKNUM(SurveyRaw[[#This Row],[Date]]))</f>
        <v>Week 23</v>
      </c>
      <c r="M76" s="89" t="str">
        <f>CONCATENATE(YEAR(SurveyRaw[[#This Row],[Month]])," Q",ROUNDUP(MONTH(SurveyRaw[[#This Row],[Month]])/3,0))</f>
        <v>2024 Q2</v>
      </c>
      <c r="N76" s="90" t="str">
        <f>INDEX(Roster[Team Manager],MATCH(SurveyRaw[[#This Row],[UID]],Roster[UID],0))</f>
        <v>Eden Loyola</v>
      </c>
      <c r="O76" s="91" t="str">
        <f>INDEX(Roster[Site],MATCH(SurveyRaw[[#This Row],[UID]],Roster[UID],0))</f>
        <v>DVO</v>
      </c>
      <c r="P76" s="91" t="str">
        <f>INDEX(Config!R:R,MATCH(SurveyRaw[[#This Row],[App name]],Config!Q:Q,0))</f>
        <v>CA</v>
      </c>
      <c r="Q76" s="91" t="str">
        <f>INDEX(Config!J:J,MATCH(Survey!$P76,Config!G:G,0))</f>
        <v>APAC</v>
      </c>
      <c r="R76" s="94">
        <f t="shared" si="5"/>
        <v>1</v>
      </c>
      <c r="S76" s="119">
        <f>IF(ISBLANK(SurveyRaw[[#This Row],[CSAT]]),0,IF(AND(SurveyRaw[[#This Row],[CSAT]]&lt;=3,SurveyRaw[[#This Row],[CSAT]]&gt;=1),1,0))</f>
        <v>0</v>
      </c>
      <c r="T76" s="120">
        <f>IF(SurveyRaw[[#This Row],[CSAT]]=4,1,0)</f>
        <v>0</v>
      </c>
      <c r="U76" s="121">
        <f>IF(SurveyRaw[[#This Row],[CSAT]]=5,1,0)</f>
        <v>1</v>
      </c>
      <c r="V76" s="92">
        <f>IF(OR(SurveyRaw[[#This Row],[FCR]]="-",SurveyRaw[[#This Row],[FCR]]=""),0,1)</f>
        <v>1</v>
      </c>
      <c r="W76" s="121">
        <f>IF(SurveyRaw[[#This Row],[Valid FCR]]=1,IF(SurveyRaw[[#This Row],[FCR]]=1,1,0),0)</f>
        <v>1</v>
      </c>
      <c r="X76" s="93">
        <f>IF(SurveyRaw[[#This Row],[CSAT]]="","",SurveyRaw[[#This Row],[CSAT]]/5)</f>
        <v>1</v>
      </c>
      <c r="Y76" s="120" t="str">
        <f>IF(OR(SurveyRaw[[#This Row],[Language Points]]="-",SurveyRaw[[#This Row],[Language Points]]="N/A",SurveyRaw[[#This Row],[Language Points]]=""),"No","Yes")</f>
        <v>Yes</v>
      </c>
      <c r="Z76" s="93">
        <f>IF(ISBLANK(SurveyRaw[[#This Row],[Language Points]]),"",SurveyRaw[[#This Row],[Language Points]]/5)</f>
        <v>1</v>
      </c>
    </row>
    <row r="77" spans="1:26" x14ac:dyDescent="0.25">
      <c r="A77" s="82" t="s">
        <v>778</v>
      </c>
      <c r="B77" s="83" t="s">
        <v>81</v>
      </c>
      <c r="C77" s="84">
        <v>45446</v>
      </c>
      <c r="D77" s="83">
        <v>805845165</v>
      </c>
      <c r="E77" s="82" t="s">
        <v>779</v>
      </c>
      <c r="F77" s="118">
        <v>113563</v>
      </c>
      <c r="G77" s="82">
        <v>5</v>
      </c>
      <c r="H77" s="85">
        <v>1</v>
      </c>
      <c r="I77" s="83">
        <v>5</v>
      </c>
      <c r="J77" s="86">
        <f t="shared" si="3"/>
        <v>45446</v>
      </c>
      <c r="K77" s="87">
        <f t="shared" si="4"/>
        <v>45473</v>
      </c>
      <c r="L77" s="88" t="str">
        <f>_xlfn.CONCAT("Week"," ",_xlfn.ISOWEEKNUM(SurveyRaw[[#This Row],[Date]]))</f>
        <v>Week 23</v>
      </c>
      <c r="M77" s="89" t="str">
        <f>CONCATENATE(YEAR(SurveyRaw[[#This Row],[Month]])," Q",ROUNDUP(MONTH(SurveyRaw[[#This Row],[Month]])/3,0))</f>
        <v>2024 Q2</v>
      </c>
      <c r="N77" s="90" t="str">
        <f>INDEX(Roster[Team Manager],MATCH(SurveyRaw[[#This Row],[UID]],Roster[UID],0))</f>
        <v>Daniel Alexe</v>
      </c>
      <c r="O77" s="91" t="str">
        <f>INDEX(Roster[Site],MATCH(SurveyRaw[[#This Row],[UID]],Roster[UID],0))</f>
        <v>BUC</v>
      </c>
      <c r="P77" s="91" t="str">
        <f>INDEX(Config!R:R,MATCH(SurveyRaw[[#This Row],[App name]],Config!Q:Q,0))</f>
        <v>DE</v>
      </c>
      <c r="Q77" s="91" t="str">
        <f>INDEX(Config!J:J,MATCH(Survey!$P77,Config!G:G,0))</f>
        <v>EU</v>
      </c>
      <c r="R77" s="94">
        <f t="shared" si="5"/>
        <v>1</v>
      </c>
      <c r="S77" s="119">
        <f>IF(ISBLANK(SurveyRaw[[#This Row],[CSAT]]),0,IF(AND(SurveyRaw[[#This Row],[CSAT]]&lt;=3,SurveyRaw[[#This Row],[CSAT]]&gt;=1),1,0))</f>
        <v>0</v>
      </c>
      <c r="T77" s="120">
        <f>IF(SurveyRaw[[#This Row],[CSAT]]=4,1,0)</f>
        <v>0</v>
      </c>
      <c r="U77" s="121">
        <f>IF(SurveyRaw[[#This Row],[CSAT]]=5,1,0)</f>
        <v>1</v>
      </c>
      <c r="V77" s="92">
        <f>IF(OR(SurveyRaw[[#This Row],[FCR]]="-",SurveyRaw[[#This Row],[FCR]]=""),0,1)</f>
        <v>1</v>
      </c>
      <c r="W77" s="121">
        <f>IF(SurveyRaw[[#This Row],[Valid FCR]]=1,IF(SurveyRaw[[#This Row],[FCR]]=1,1,0),0)</f>
        <v>1</v>
      </c>
      <c r="X77" s="93">
        <f>IF(SurveyRaw[[#This Row],[CSAT]]="","",SurveyRaw[[#This Row],[CSAT]]/5)</f>
        <v>1</v>
      </c>
      <c r="Y77" s="120" t="str">
        <f>IF(OR(SurveyRaw[[#This Row],[Language Points]]="-",SurveyRaw[[#This Row],[Language Points]]="N/A",SurveyRaw[[#This Row],[Language Points]]=""),"No","Yes")</f>
        <v>Yes</v>
      </c>
      <c r="Z77" s="93">
        <f>IF(ISBLANK(SurveyRaw[[#This Row],[Language Points]]),"",SurveyRaw[[#This Row],[Language Points]]/5)</f>
        <v>1</v>
      </c>
    </row>
    <row r="78" spans="1:26" x14ac:dyDescent="0.25">
      <c r="A78" s="82" t="s">
        <v>83</v>
      </c>
      <c r="B78" s="83" t="s">
        <v>75</v>
      </c>
      <c r="C78" s="84">
        <v>45446</v>
      </c>
      <c r="D78" s="83">
        <v>194942197</v>
      </c>
      <c r="E78" s="82" t="s">
        <v>76</v>
      </c>
      <c r="F78" s="118">
        <v>108734</v>
      </c>
      <c r="G78" s="82">
        <v>5</v>
      </c>
      <c r="H78" s="85">
        <v>1</v>
      </c>
      <c r="I78" s="83">
        <v>5</v>
      </c>
      <c r="J78" s="86">
        <f t="shared" si="3"/>
        <v>45446</v>
      </c>
      <c r="K78" s="87">
        <f t="shared" si="4"/>
        <v>45473</v>
      </c>
      <c r="L78" s="88" t="str">
        <f>_xlfn.CONCAT("Week"," ",_xlfn.ISOWEEKNUM(SurveyRaw[[#This Row],[Date]]))</f>
        <v>Week 23</v>
      </c>
      <c r="M78" s="89" t="str">
        <f>CONCATENATE(YEAR(SurveyRaw[[#This Row],[Month]])," Q",ROUNDUP(MONTH(SurveyRaw[[#This Row],[Month]])/3,0))</f>
        <v>2024 Q2</v>
      </c>
      <c r="N78" s="90" t="str">
        <f>INDEX(Roster[Team Manager],MATCH(SurveyRaw[[#This Row],[UID]],Roster[UID],0))</f>
        <v>Daniel Alexe</v>
      </c>
      <c r="O78" s="91" t="str">
        <f>INDEX(Roster[Site],MATCH(SurveyRaw[[#This Row],[UID]],Roster[UID],0))</f>
        <v>BUC</v>
      </c>
      <c r="P78" s="91" t="str">
        <f>INDEX(Config!R:R,MATCH(SurveyRaw[[#This Row],[App name]],Config!Q:Q,0))</f>
        <v>FR</v>
      </c>
      <c r="Q78" s="91" t="str">
        <f>INDEX(Config!J:J,MATCH(Survey!$P78,Config!G:G,0))</f>
        <v>EU</v>
      </c>
      <c r="R78" s="94">
        <f t="shared" si="5"/>
        <v>1</v>
      </c>
      <c r="S78" s="119">
        <f>IF(ISBLANK(SurveyRaw[[#This Row],[CSAT]]),0,IF(AND(SurveyRaw[[#This Row],[CSAT]]&lt;=3,SurveyRaw[[#This Row],[CSAT]]&gt;=1),1,0))</f>
        <v>0</v>
      </c>
      <c r="T78" s="120">
        <f>IF(SurveyRaw[[#This Row],[CSAT]]=4,1,0)</f>
        <v>0</v>
      </c>
      <c r="U78" s="121">
        <f>IF(SurveyRaw[[#This Row],[CSAT]]=5,1,0)</f>
        <v>1</v>
      </c>
      <c r="V78" s="92">
        <f>IF(OR(SurveyRaw[[#This Row],[FCR]]="-",SurveyRaw[[#This Row],[FCR]]=""),0,1)</f>
        <v>1</v>
      </c>
      <c r="W78" s="121">
        <f>IF(SurveyRaw[[#This Row],[Valid FCR]]=1,IF(SurveyRaw[[#This Row],[FCR]]=1,1,0),0)</f>
        <v>1</v>
      </c>
      <c r="X78" s="93">
        <f>IF(SurveyRaw[[#This Row],[CSAT]]="","",SurveyRaw[[#This Row],[CSAT]]/5)</f>
        <v>1</v>
      </c>
      <c r="Y78" s="120" t="str">
        <f>IF(OR(SurveyRaw[[#This Row],[Language Points]]="-",SurveyRaw[[#This Row],[Language Points]]="N/A",SurveyRaw[[#This Row],[Language Points]]=""),"No","Yes")</f>
        <v>Yes</v>
      </c>
      <c r="Z78" s="93">
        <f>IF(ISBLANK(SurveyRaw[[#This Row],[Language Points]]),"",SurveyRaw[[#This Row],[Language Points]]/5)</f>
        <v>1</v>
      </c>
    </row>
    <row r="79" spans="1:26" x14ac:dyDescent="0.25">
      <c r="A79" s="82" t="s">
        <v>83</v>
      </c>
      <c r="B79" s="83" t="s">
        <v>75</v>
      </c>
      <c r="C79" s="84">
        <v>45444</v>
      </c>
      <c r="D79" s="83">
        <v>194831437</v>
      </c>
      <c r="E79" s="82" t="s">
        <v>780</v>
      </c>
      <c r="F79" s="118">
        <v>112377</v>
      </c>
      <c r="G79" s="82">
        <v>5</v>
      </c>
      <c r="H79" s="85">
        <v>1</v>
      </c>
      <c r="I79" s="83">
        <v>5</v>
      </c>
      <c r="J79" s="86">
        <f t="shared" si="3"/>
        <v>45444</v>
      </c>
      <c r="K79" s="87">
        <f t="shared" si="4"/>
        <v>45473</v>
      </c>
      <c r="L79" s="88" t="str">
        <f>_xlfn.CONCAT("Week"," ",_xlfn.ISOWEEKNUM(SurveyRaw[[#This Row],[Date]]))</f>
        <v>Week 22</v>
      </c>
      <c r="M79" s="89" t="str">
        <f>CONCATENATE(YEAR(SurveyRaw[[#This Row],[Month]])," Q",ROUNDUP(MONTH(SurveyRaw[[#This Row],[Month]])/3,0))</f>
        <v>2024 Q2</v>
      </c>
      <c r="N79" s="90" t="str">
        <f>INDEX(Roster[Team Manager],MATCH(SurveyRaw[[#This Row],[UID]],Roster[UID],0))</f>
        <v>Daniel Alexe</v>
      </c>
      <c r="O79" s="91" t="str">
        <f>INDEX(Roster[Site],MATCH(SurveyRaw[[#This Row],[UID]],Roster[UID],0))</f>
        <v>BUC</v>
      </c>
      <c r="P79" s="91" t="str">
        <f>INDEX(Config!R:R,MATCH(SurveyRaw[[#This Row],[App name]],Config!Q:Q,0))</f>
        <v>FR</v>
      </c>
      <c r="Q79" s="91" t="str">
        <f>INDEX(Config!J:J,MATCH(Survey!$P79,Config!G:G,0))</f>
        <v>EU</v>
      </c>
      <c r="R79" s="94">
        <f t="shared" si="5"/>
        <v>1</v>
      </c>
      <c r="S79" s="119">
        <f>IF(ISBLANK(SurveyRaw[[#This Row],[CSAT]]),0,IF(AND(SurveyRaw[[#This Row],[CSAT]]&lt;=3,SurveyRaw[[#This Row],[CSAT]]&gt;=1),1,0))</f>
        <v>0</v>
      </c>
      <c r="T79" s="120">
        <f>IF(SurveyRaw[[#This Row],[CSAT]]=4,1,0)</f>
        <v>0</v>
      </c>
      <c r="U79" s="121">
        <f>IF(SurveyRaw[[#This Row],[CSAT]]=5,1,0)</f>
        <v>1</v>
      </c>
      <c r="V79" s="92">
        <f>IF(OR(SurveyRaw[[#This Row],[FCR]]="-",SurveyRaw[[#This Row],[FCR]]=""),0,1)</f>
        <v>1</v>
      </c>
      <c r="W79" s="121">
        <f>IF(SurveyRaw[[#This Row],[Valid FCR]]=1,IF(SurveyRaw[[#This Row],[FCR]]=1,1,0),0)</f>
        <v>1</v>
      </c>
      <c r="X79" s="93">
        <f>IF(SurveyRaw[[#This Row],[CSAT]]="","",SurveyRaw[[#This Row],[CSAT]]/5)</f>
        <v>1</v>
      </c>
      <c r="Y79" s="120" t="str">
        <f>IF(OR(SurveyRaw[[#This Row],[Language Points]]="-",SurveyRaw[[#This Row],[Language Points]]="N/A",SurveyRaw[[#This Row],[Language Points]]=""),"No","Yes")</f>
        <v>Yes</v>
      </c>
      <c r="Z79" s="93">
        <f>IF(ISBLANK(SurveyRaw[[#This Row],[Language Points]]),"",SurveyRaw[[#This Row],[Language Points]]/5)</f>
        <v>1</v>
      </c>
    </row>
    <row r="80" spans="1:26" x14ac:dyDescent="0.25">
      <c r="A80" s="82" t="s">
        <v>83</v>
      </c>
      <c r="B80" s="83" t="s">
        <v>75</v>
      </c>
      <c r="C80" s="84">
        <v>45444</v>
      </c>
      <c r="D80" s="83">
        <v>194820477</v>
      </c>
      <c r="E80" s="82" t="s">
        <v>780</v>
      </c>
      <c r="F80" s="118">
        <v>112377</v>
      </c>
      <c r="G80" s="82">
        <v>5</v>
      </c>
      <c r="H80" s="85">
        <v>1</v>
      </c>
      <c r="I80" s="83">
        <v>5</v>
      </c>
      <c r="J80" s="86">
        <f t="shared" si="3"/>
        <v>45444</v>
      </c>
      <c r="K80" s="87">
        <f t="shared" si="4"/>
        <v>45473</v>
      </c>
      <c r="L80" s="88" t="str">
        <f>_xlfn.CONCAT("Week"," ",_xlfn.ISOWEEKNUM(SurveyRaw[[#This Row],[Date]]))</f>
        <v>Week 22</v>
      </c>
      <c r="M80" s="89" t="str">
        <f>CONCATENATE(YEAR(SurveyRaw[[#This Row],[Month]])," Q",ROUNDUP(MONTH(SurveyRaw[[#This Row],[Month]])/3,0))</f>
        <v>2024 Q2</v>
      </c>
      <c r="N80" s="90" t="str">
        <f>INDEX(Roster[Team Manager],MATCH(SurveyRaw[[#This Row],[UID]],Roster[UID],0))</f>
        <v>Daniel Alexe</v>
      </c>
      <c r="O80" s="91" t="str">
        <f>INDEX(Roster[Site],MATCH(SurveyRaw[[#This Row],[UID]],Roster[UID],0))</f>
        <v>BUC</v>
      </c>
      <c r="P80" s="91" t="str">
        <f>INDEX(Config!R:R,MATCH(SurveyRaw[[#This Row],[App name]],Config!Q:Q,0))</f>
        <v>FR</v>
      </c>
      <c r="Q80" s="91" t="str">
        <f>INDEX(Config!J:J,MATCH(Survey!$P80,Config!G:G,0))</f>
        <v>EU</v>
      </c>
      <c r="R80" s="94">
        <f t="shared" si="5"/>
        <v>1</v>
      </c>
      <c r="S80" s="119">
        <f>IF(ISBLANK(SurveyRaw[[#This Row],[CSAT]]),0,IF(AND(SurveyRaw[[#This Row],[CSAT]]&lt;=3,SurveyRaw[[#This Row],[CSAT]]&gt;=1),1,0))</f>
        <v>0</v>
      </c>
      <c r="T80" s="120">
        <f>IF(SurveyRaw[[#This Row],[CSAT]]=4,1,0)</f>
        <v>0</v>
      </c>
      <c r="U80" s="121">
        <f>IF(SurveyRaw[[#This Row],[CSAT]]=5,1,0)</f>
        <v>1</v>
      </c>
      <c r="V80" s="92">
        <f>IF(OR(SurveyRaw[[#This Row],[FCR]]="-",SurveyRaw[[#This Row],[FCR]]=""),0,1)</f>
        <v>1</v>
      </c>
      <c r="W80" s="121">
        <f>IF(SurveyRaw[[#This Row],[Valid FCR]]=1,IF(SurveyRaw[[#This Row],[FCR]]=1,1,0),0)</f>
        <v>1</v>
      </c>
      <c r="X80" s="93">
        <f>IF(SurveyRaw[[#This Row],[CSAT]]="","",SurveyRaw[[#This Row],[CSAT]]/5)</f>
        <v>1</v>
      </c>
      <c r="Y80" s="120" t="str">
        <f>IF(OR(SurveyRaw[[#This Row],[Language Points]]="-",SurveyRaw[[#This Row],[Language Points]]="N/A",SurveyRaw[[#This Row],[Language Points]]=""),"No","Yes")</f>
        <v>Yes</v>
      </c>
      <c r="Z80" s="93">
        <f>IF(ISBLANK(SurveyRaw[[#This Row],[Language Points]]),"",SurveyRaw[[#This Row],[Language Points]]/5)</f>
        <v>1</v>
      </c>
    </row>
    <row r="81" spans="1:26" x14ac:dyDescent="0.25">
      <c r="A81" s="82" t="s">
        <v>83</v>
      </c>
      <c r="B81" s="83" t="s">
        <v>75</v>
      </c>
      <c r="C81" s="84">
        <v>45446</v>
      </c>
      <c r="D81" s="83">
        <v>194936857</v>
      </c>
      <c r="E81" s="82" t="s">
        <v>777</v>
      </c>
      <c r="F81" s="118">
        <v>112087</v>
      </c>
      <c r="G81" s="82">
        <v>5</v>
      </c>
      <c r="H81" s="85">
        <v>1</v>
      </c>
      <c r="I81" s="83">
        <v>5</v>
      </c>
      <c r="J81" s="86">
        <f t="shared" si="3"/>
        <v>45446</v>
      </c>
      <c r="K81" s="87">
        <f t="shared" si="4"/>
        <v>45473</v>
      </c>
      <c r="L81" s="88" t="str">
        <f>_xlfn.CONCAT("Week"," ",_xlfn.ISOWEEKNUM(SurveyRaw[[#This Row],[Date]]))</f>
        <v>Week 23</v>
      </c>
      <c r="M81" s="89" t="str">
        <f>CONCATENATE(YEAR(SurveyRaw[[#This Row],[Month]])," Q",ROUNDUP(MONTH(SurveyRaw[[#This Row],[Month]])/3,0))</f>
        <v>2024 Q2</v>
      </c>
      <c r="N81" s="90" t="str">
        <f>INDEX(Roster[Team Manager],MATCH(SurveyRaw[[#This Row],[UID]],Roster[UID],0))</f>
        <v>Daniel Alexe</v>
      </c>
      <c r="O81" s="91" t="str">
        <f>INDEX(Roster[Site],MATCH(SurveyRaw[[#This Row],[UID]],Roster[UID],0))</f>
        <v>BUC</v>
      </c>
      <c r="P81" s="91" t="str">
        <f>INDEX(Config!R:R,MATCH(SurveyRaw[[#This Row],[App name]],Config!Q:Q,0))</f>
        <v>FR</v>
      </c>
      <c r="Q81" s="91" t="str">
        <f>INDEX(Config!J:J,MATCH(Survey!$P81,Config!G:G,0))</f>
        <v>EU</v>
      </c>
      <c r="R81" s="94">
        <f t="shared" si="5"/>
        <v>1</v>
      </c>
      <c r="S81" s="119">
        <f>IF(ISBLANK(SurveyRaw[[#This Row],[CSAT]]),0,IF(AND(SurveyRaw[[#This Row],[CSAT]]&lt;=3,SurveyRaw[[#This Row],[CSAT]]&gt;=1),1,0))</f>
        <v>0</v>
      </c>
      <c r="T81" s="120">
        <f>IF(SurveyRaw[[#This Row],[CSAT]]=4,1,0)</f>
        <v>0</v>
      </c>
      <c r="U81" s="121">
        <f>IF(SurveyRaw[[#This Row],[CSAT]]=5,1,0)</f>
        <v>1</v>
      </c>
      <c r="V81" s="92">
        <f>IF(OR(SurveyRaw[[#This Row],[FCR]]="-",SurveyRaw[[#This Row],[FCR]]=""),0,1)</f>
        <v>1</v>
      </c>
      <c r="W81" s="121">
        <f>IF(SurveyRaw[[#This Row],[Valid FCR]]=1,IF(SurveyRaw[[#This Row],[FCR]]=1,1,0),0)</f>
        <v>1</v>
      </c>
      <c r="X81" s="93">
        <f>IF(SurveyRaw[[#This Row],[CSAT]]="","",SurveyRaw[[#This Row],[CSAT]]/5)</f>
        <v>1</v>
      </c>
      <c r="Y81" s="120" t="str">
        <f>IF(OR(SurveyRaw[[#This Row],[Language Points]]="-",SurveyRaw[[#This Row],[Language Points]]="N/A",SurveyRaw[[#This Row],[Language Points]]=""),"No","Yes")</f>
        <v>Yes</v>
      </c>
      <c r="Z81" s="93">
        <f>IF(ISBLANK(SurveyRaw[[#This Row],[Language Points]]),"",SurveyRaw[[#This Row],[Language Points]]/5)</f>
        <v>1</v>
      </c>
    </row>
    <row r="82" spans="1:26" x14ac:dyDescent="0.25">
      <c r="A82" s="82" t="s">
        <v>83</v>
      </c>
      <c r="B82" s="83" t="s">
        <v>75</v>
      </c>
      <c r="C82" s="84">
        <v>45444</v>
      </c>
      <c r="D82" s="83">
        <v>194836147</v>
      </c>
      <c r="E82" s="82" t="s">
        <v>777</v>
      </c>
      <c r="F82" s="118">
        <v>112087</v>
      </c>
      <c r="G82" s="82">
        <v>5</v>
      </c>
      <c r="H82" s="85">
        <v>1</v>
      </c>
      <c r="I82" s="83">
        <v>5</v>
      </c>
      <c r="J82" s="86">
        <f t="shared" si="3"/>
        <v>45444</v>
      </c>
      <c r="K82" s="87">
        <f t="shared" si="4"/>
        <v>45473</v>
      </c>
      <c r="L82" s="88" t="str">
        <f>_xlfn.CONCAT("Week"," ",_xlfn.ISOWEEKNUM(SurveyRaw[[#This Row],[Date]]))</f>
        <v>Week 22</v>
      </c>
      <c r="M82" s="89" t="str">
        <f>CONCATENATE(YEAR(SurveyRaw[[#This Row],[Month]])," Q",ROUNDUP(MONTH(SurveyRaw[[#This Row],[Month]])/3,0))</f>
        <v>2024 Q2</v>
      </c>
      <c r="N82" s="90" t="str">
        <f>INDEX(Roster[Team Manager],MATCH(SurveyRaw[[#This Row],[UID]],Roster[UID],0))</f>
        <v>Daniel Alexe</v>
      </c>
      <c r="O82" s="91" t="str">
        <f>INDEX(Roster[Site],MATCH(SurveyRaw[[#This Row],[UID]],Roster[UID],0))</f>
        <v>BUC</v>
      </c>
      <c r="P82" s="91" t="str">
        <f>INDEX(Config!R:R,MATCH(SurveyRaw[[#This Row],[App name]],Config!Q:Q,0))</f>
        <v>FR</v>
      </c>
      <c r="Q82" s="91" t="str">
        <f>INDEX(Config!J:J,MATCH(Survey!$P82,Config!G:G,0))</f>
        <v>EU</v>
      </c>
      <c r="R82" s="94">
        <f t="shared" si="5"/>
        <v>1</v>
      </c>
      <c r="S82" s="119">
        <f>IF(ISBLANK(SurveyRaw[[#This Row],[CSAT]]),0,IF(AND(SurveyRaw[[#This Row],[CSAT]]&lt;=3,SurveyRaw[[#This Row],[CSAT]]&gt;=1),1,0))</f>
        <v>0</v>
      </c>
      <c r="T82" s="120">
        <f>IF(SurveyRaw[[#This Row],[CSAT]]=4,1,0)</f>
        <v>0</v>
      </c>
      <c r="U82" s="121">
        <f>IF(SurveyRaw[[#This Row],[CSAT]]=5,1,0)</f>
        <v>1</v>
      </c>
      <c r="V82" s="92">
        <f>IF(OR(SurveyRaw[[#This Row],[FCR]]="-",SurveyRaw[[#This Row],[FCR]]=""),0,1)</f>
        <v>1</v>
      </c>
      <c r="W82" s="121">
        <f>IF(SurveyRaw[[#This Row],[Valid FCR]]=1,IF(SurveyRaw[[#This Row],[FCR]]=1,1,0),0)</f>
        <v>1</v>
      </c>
      <c r="X82" s="93">
        <f>IF(SurveyRaw[[#This Row],[CSAT]]="","",SurveyRaw[[#This Row],[CSAT]]/5)</f>
        <v>1</v>
      </c>
      <c r="Y82" s="120" t="str">
        <f>IF(OR(SurveyRaw[[#This Row],[Language Points]]="-",SurveyRaw[[#This Row],[Language Points]]="N/A",SurveyRaw[[#This Row],[Language Points]]=""),"No","Yes")</f>
        <v>Yes</v>
      </c>
      <c r="Z82" s="93">
        <f>IF(ISBLANK(SurveyRaw[[#This Row],[Language Points]]),"",SurveyRaw[[#This Row],[Language Points]]/5)</f>
        <v>1</v>
      </c>
    </row>
    <row r="83" spans="1:26" x14ac:dyDescent="0.25">
      <c r="A83" s="82" t="s">
        <v>83</v>
      </c>
      <c r="B83" s="83" t="s">
        <v>75</v>
      </c>
      <c r="C83" s="84">
        <v>45446</v>
      </c>
      <c r="D83" s="83">
        <v>195011437</v>
      </c>
      <c r="E83" s="82" t="s">
        <v>777</v>
      </c>
      <c r="F83" s="118">
        <v>112087</v>
      </c>
      <c r="G83" s="82">
        <v>5</v>
      </c>
      <c r="H83" s="85">
        <v>1</v>
      </c>
      <c r="I83" s="83">
        <v>5</v>
      </c>
      <c r="J83" s="86">
        <f t="shared" si="3"/>
        <v>45446</v>
      </c>
      <c r="K83" s="87">
        <f t="shared" si="4"/>
        <v>45473</v>
      </c>
      <c r="L83" s="88" t="str">
        <f>_xlfn.CONCAT("Week"," ",_xlfn.ISOWEEKNUM(SurveyRaw[[#This Row],[Date]]))</f>
        <v>Week 23</v>
      </c>
      <c r="M83" s="89" t="str">
        <f>CONCATENATE(YEAR(SurveyRaw[[#This Row],[Month]])," Q",ROUNDUP(MONTH(SurveyRaw[[#This Row],[Month]])/3,0))</f>
        <v>2024 Q2</v>
      </c>
      <c r="N83" s="90" t="str">
        <f>INDEX(Roster[Team Manager],MATCH(SurveyRaw[[#This Row],[UID]],Roster[UID],0))</f>
        <v>Daniel Alexe</v>
      </c>
      <c r="O83" s="91" t="str">
        <f>INDEX(Roster[Site],MATCH(SurveyRaw[[#This Row],[UID]],Roster[UID],0))</f>
        <v>BUC</v>
      </c>
      <c r="P83" s="91" t="str">
        <f>INDEX(Config!R:R,MATCH(SurveyRaw[[#This Row],[App name]],Config!Q:Q,0))</f>
        <v>FR</v>
      </c>
      <c r="Q83" s="91" t="str">
        <f>INDEX(Config!J:J,MATCH(Survey!$P83,Config!G:G,0))</f>
        <v>EU</v>
      </c>
      <c r="R83" s="94">
        <f t="shared" si="5"/>
        <v>1</v>
      </c>
      <c r="S83" s="119">
        <f>IF(ISBLANK(SurveyRaw[[#This Row],[CSAT]]),0,IF(AND(SurveyRaw[[#This Row],[CSAT]]&lt;=3,SurveyRaw[[#This Row],[CSAT]]&gt;=1),1,0))</f>
        <v>0</v>
      </c>
      <c r="T83" s="120">
        <f>IF(SurveyRaw[[#This Row],[CSAT]]=4,1,0)</f>
        <v>0</v>
      </c>
      <c r="U83" s="121">
        <f>IF(SurveyRaw[[#This Row],[CSAT]]=5,1,0)</f>
        <v>1</v>
      </c>
      <c r="V83" s="92">
        <f>IF(OR(SurveyRaw[[#This Row],[FCR]]="-",SurveyRaw[[#This Row],[FCR]]=""),0,1)</f>
        <v>1</v>
      </c>
      <c r="W83" s="121">
        <f>IF(SurveyRaw[[#This Row],[Valid FCR]]=1,IF(SurveyRaw[[#This Row],[FCR]]=1,1,0),0)</f>
        <v>1</v>
      </c>
      <c r="X83" s="93">
        <f>IF(SurveyRaw[[#This Row],[CSAT]]="","",SurveyRaw[[#This Row],[CSAT]]/5)</f>
        <v>1</v>
      </c>
      <c r="Y83" s="120" t="str">
        <f>IF(OR(SurveyRaw[[#This Row],[Language Points]]="-",SurveyRaw[[#This Row],[Language Points]]="N/A",SurveyRaw[[#This Row],[Language Points]]=""),"No","Yes")</f>
        <v>Yes</v>
      </c>
      <c r="Z83" s="93">
        <f>IF(ISBLANK(SurveyRaw[[#This Row],[Language Points]]),"",SurveyRaw[[#This Row],[Language Points]]/5)</f>
        <v>1</v>
      </c>
    </row>
    <row r="84" spans="1:26" x14ac:dyDescent="0.25">
      <c r="A84" s="82" t="s">
        <v>83</v>
      </c>
      <c r="B84" s="83" t="s">
        <v>75</v>
      </c>
      <c r="C84" s="84">
        <v>45446</v>
      </c>
      <c r="D84" s="83">
        <v>194927057</v>
      </c>
      <c r="E84" s="82" t="s">
        <v>76</v>
      </c>
      <c r="F84" s="118">
        <v>108734</v>
      </c>
      <c r="G84" s="82">
        <v>5</v>
      </c>
      <c r="H84" s="85">
        <v>1</v>
      </c>
      <c r="I84" s="83">
        <v>5</v>
      </c>
      <c r="J84" s="86">
        <f t="shared" si="3"/>
        <v>45446</v>
      </c>
      <c r="K84" s="87">
        <f t="shared" si="4"/>
        <v>45473</v>
      </c>
      <c r="L84" s="88" t="str">
        <f>_xlfn.CONCAT("Week"," ",_xlfn.ISOWEEKNUM(SurveyRaw[[#This Row],[Date]]))</f>
        <v>Week 23</v>
      </c>
      <c r="M84" s="89" t="str">
        <f>CONCATENATE(YEAR(SurveyRaw[[#This Row],[Month]])," Q",ROUNDUP(MONTH(SurveyRaw[[#This Row],[Month]])/3,0))</f>
        <v>2024 Q2</v>
      </c>
      <c r="N84" s="90" t="str">
        <f>INDEX(Roster[Team Manager],MATCH(SurveyRaw[[#This Row],[UID]],Roster[UID],0))</f>
        <v>Daniel Alexe</v>
      </c>
      <c r="O84" s="91" t="str">
        <f>INDEX(Roster[Site],MATCH(SurveyRaw[[#This Row],[UID]],Roster[UID],0))</f>
        <v>BUC</v>
      </c>
      <c r="P84" s="91" t="str">
        <f>INDEX(Config!R:R,MATCH(SurveyRaw[[#This Row],[App name]],Config!Q:Q,0))</f>
        <v>FR</v>
      </c>
      <c r="Q84" s="91" t="str">
        <f>INDEX(Config!J:J,MATCH(Survey!$P84,Config!G:G,0))</f>
        <v>EU</v>
      </c>
      <c r="R84" s="94">
        <f t="shared" si="5"/>
        <v>1</v>
      </c>
      <c r="S84" s="119">
        <f>IF(ISBLANK(SurveyRaw[[#This Row],[CSAT]]),0,IF(AND(SurveyRaw[[#This Row],[CSAT]]&lt;=3,SurveyRaw[[#This Row],[CSAT]]&gt;=1),1,0))</f>
        <v>0</v>
      </c>
      <c r="T84" s="120">
        <f>IF(SurveyRaw[[#This Row],[CSAT]]=4,1,0)</f>
        <v>0</v>
      </c>
      <c r="U84" s="121">
        <f>IF(SurveyRaw[[#This Row],[CSAT]]=5,1,0)</f>
        <v>1</v>
      </c>
      <c r="V84" s="92">
        <f>IF(OR(SurveyRaw[[#This Row],[FCR]]="-",SurveyRaw[[#This Row],[FCR]]=""),0,1)</f>
        <v>1</v>
      </c>
      <c r="W84" s="121">
        <f>IF(SurveyRaw[[#This Row],[Valid FCR]]=1,IF(SurveyRaw[[#This Row],[FCR]]=1,1,0),0)</f>
        <v>1</v>
      </c>
      <c r="X84" s="93">
        <f>IF(SurveyRaw[[#This Row],[CSAT]]="","",SurveyRaw[[#This Row],[CSAT]]/5)</f>
        <v>1</v>
      </c>
      <c r="Y84" s="120" t="str">
        <f>IF(OR(SurveyRaw[[#This Row],[Language Points]]="-",SurveyRaw[[#This Row],[Language Points]]="N/A",SurveyRaw[[#This Row],[Language Points]]=""),"No","Yes")</f>
        <v>Yes</v>
      </c>
      <c r="Z84" s="93">
        <f>IF(ISBLANK(SurveyRaw[[#This Row],[Language Points]]),"",SurveyRaw[[#This Row],[Language Points]]/5)</f>
        <v>1</v>
      </c>
    </row>
    <row r="85" spans="1:26" x14ac:dyDescent="0.25">
      <c r="A85" s="82" t="s">
        <v>83</v>
      </c>
      <c r="B85" s="83" t="s">
        <v>75</v>
      </c>
      <c r="C85" s="84">
        <v>45446</v>
      </c>
      <c r="D85" s="83">
        <v>194925327</v>
      </c>
      <c r="E85" s="82" t="s">
        <v>76</v>
      </c>
      <c r="F85" s="118">
        <v>108734</v>
      </c>
      <c r="G85" s="82">
        <v>5</v>
      </c>
      <c r="H85" s="85">
        <v>1</v>
      </c>
      <c r="I85" s="83">
        <v>5</v>
      </c>
      <c r="J85" s="86">
        <f t="shared" si="3"/>
        <v>45446</v>
      </c>
      <c r="K85" s="87">
        <f t="shared" si="4"/>
        <v>45473</v>
      </c>
      <c r="L85" s="88" t="str">
        <f>_xlfn.CONCAT("Week"," ",_xlfn.ISOWEEKNUM(SurveyRaw[[#This Row],[Date]]))</f>
        <v>Week 23</v>
      </c>
      <c r="M85" s="89" t="str">
        <f>CONCATENATE(YEAR(SurveyRaw[[#This Row],[Month]])," Q",ROUNDUP(MONTH(SurveyRaw[[#This Row],[Month]])/3,0))</f>
        <v>2024 Q2</v>
      </c>
      <c r="N85" s="90" t="str">
        <f>INDEX(Roster[Team Manager],MATCH(SurveyRaw[[#This Row],[UID]],Roster[UID],0))</f>
        <v>Daniel Alexe</v>
      </c>
      <c r="O85" s="91" t="str">
        <f>INDEX(Roster[Site],MATCH(SurveyRaw[[#This Row],[UID]],Roster[UID],0))</f>
        <v>BUC</v>
      </c>
      <c r="P85" s="91" t="str">
        <f>INDEX(Config!R:R,MATCH(SurveyRaw[[#This Row],[App name]],Config!Q:Q,0))</f>
        <v>FR</v>
      </c>
      <c r="Q85" s="91" t="str">
        <f>INDEX(Config!J:J,MATCH(Survey!$P85,Config!G:G,0))</f>
        <v>EU</v>
      </c>
      <c r="R85" s="94">
        <f t="shared" si="5"/>
        <v>1</v>
      </c>
      <c r="S85" s="119">
        <f>IF(ISBLANK(SurveyRaw[[#This Row],[CSAT]]),0,IF(AND(SurveyRaw[[#This Row],[CSAT]]&lt;=3,SurveyRaw[[#This Row],[CSAT]]&gt;=1),1,0))</f>
        <v>0</v>
      </c>
      <c r="T85" s="120">
        <f>IF(SurveyRaw[[#This Row],[CSAT]]=4,1,0)</f>
        <v>0</v>
      </c>
      <c r="U85" s="121">
        <f>IF(SurveyRaw[[#This Row],[CSAT]]=5,1,0)</f>
        <v>1</v>
      </c>
      <c r="V85" s="92">
        <f>IF(OR(SurveyRaw[[#This Row],[FCR]]="-",SurveyRaw[[#This Row],[FCR]]=""),0,1)</f>
        <v>1</v>
      </c>
      <c r="W85" s="121">
        <f>IF(SurveyRaw[[#This Row],[Valid FCR]]=1,IF(SurveyRaw[[#This Row],[FCR]]=1,1,0),0)</f>
        <v>1</v>
      </c>
      <c r="X85" s="93">
        <f>IF(SurveyRaw[[#This Row],[CSAT]]="","",SurveyRaw[[#This Row],[CSAT]]/5)</f>
        <v>1</v>
      </c>
      <c r="Y85" s="120" t="str">
        <f>IF(OR(SurveyRaw[[#This Row],[Language Points]]="-",SurveyRaw[[#This Row],[Language Points]]="N/A",SurveyRaw[[#This Row],[Language Points]]=""),"No","Yes")</f>
        <v>Yes</v>
      </c>
      <c r="Z85" s="93">
        <f>IF(ISBLANK(SurveyRaw[[#This Row],[Language Points]]),"",SurveyRaw[[#This Row],[Language Points]]/5)</f>
        <v>1</v>
      </c>
    </row>
    <row r="86" spans="1:26" x14ac:dyDescent="0.25">
      <c r="A86" s="82" t="s">
        <v>83</v>
      </c>
      <c r="B86" s="83" t="s">
        <v>75</v>
      </c>
      <c r="C86" s="84">
        <v>45446</v>
      </c>
      <c r="D86" s="83">
        <v>195002407</v>
      </c>
      <c r="E86" s="82" t="s">
        <v>76</v>
      </c>
      <c r="F86" s="118">
        <v>108734</v>
      </c>
      <c r="G86" s="82">
        <v>5</v>
      </c>
      <c r="H86" s="85">
        <v>1</v>
      </c>
      <c r="I86" s="83">
        <v>5</v>
      </c>
      <c r="J86" s="86">
        <f t="shared" si="3"/>
        <v>45446</v>
      </c>
      <c r="K86" s="87">
        <f t="shared" si="4"/>
        <v>45473</v>
      </c>
      <c r="L86" s="88" t="str">
        <f>_xlfn.CONCAT("Week"," ",_xlfn.ISOWEEKNUM(SurveyRaw[[#This Row],[Date]]))</f>
        <v>Week 23</v>
      </c>
      <c r="M86" s="89" t="str">
        <f>CONCATENATE(YEAR(SurveyRaw[[#This Row],[Month]])," Q",ROUNDUP(MONTH(SurveyRaw[[#This Row],[Month]])/3,0))</f>
        <v>2024 Q2</v>
      </c>
      <c r="N86" s="90" t="str">
        <f>INDEX(Roster[Team Manager],MATCH(SurveyRaw[[#This Row],[UID]],Roster[UID],0))</f>
        <v>Daniel Alexe</v>
      </c>
      <c r="O86" s="91" t="str">
        <f>INDEX(Roster[Site],MATCH(SurveyRaw[[#This Row],[UID]],Roster[UID],0))</f>
        <v>BUC</v>
      </c>
      <c r="P86" s="91" t="str">
        <f>INDEX(Config!R:R,MATCH(SurveyRaw[[#This Row],[App name]],Config!Q:Q,0))</f>
        <v>FR</v>
      </c>
      <c r="Q86" s="91" t="str">
        <f>INDEX(Config!J:J,MATCH(Survey!$P86,Config!G:G,0))</f>
        <v>EU</v>
      </c>
      <c r="R86" s="94">
        <f t="shared" si="5"/>
        <v>1</v>
      </c>
      <c r="S86" s="119">
        <f>IF(ISBLANK(SurveyRaw[[#This Row],[CSAT]]),0,IF(AND(SurveyRaw[[#This Row],[CSAT]]&lt;=3,SurveyRaw[[#This Row],[CSAT]]&gt;=1),1,0))</f>
        <v>0</v>
      </c>
      <c r="T86" s="120">
        <f>IF(SurveyRaw[[#This Row],[CSAT]]=4,1,0)</f>
        <v>0</v>
      </c>
      <c r="U86" s="121">
        <f>IF(SurveyRaw[[#This Row],[CSAT]]=5,1,0)</f>
        <v>1</v>
      </c>
      <c r="V86" s="92">
        <f>IF(OR(SurveyRaw[[#This Row],[FCR]]="-",SurveyRaw[[#This Row],[FCR]]=""),0,1)</f>
        <v>1</v>
      </c>
      <c r="W86" s="121">
        <f>IF(SurveyRaw[[#This Row],[Valid FCR]]=1,IF(SurveyRaw[[#This Row],[FCR]]=1,1,0),0)</f>
        <v>1</v>
      </c>
      <c r="X86" s="93">
        <f>IF(SurveyRaw[[#This Row],[CSAT]]="","",SurveyRaw[[#This Row],[CSAT]]/5)</f>
        <v>1</v>
      </c>
      <c r="Y86" s="120" t="str">
        <f>IF(OR(SurveyRaw[[#This Row],[Language Points]]="-",SurveyRaw[[#This Row],[Language Points]]="N/A",SurveyRaw[[#This Row],[Language Points]]=""),"No","Yes")</f>
        <v>Yes</v>
      </c>
      <c r="Z86" s="93">
        <f>IF(ISBLANK(SurveyRaw[[#This Row],[Language Points]]),"",SurveyRaw[[#This Row],[Language Points]]/5)</f>
        <v>1</v>
      </c>
    </row>
    <row r="87" spans="1:26" x14ac:dyDescent="0.25">
      <c r="A87" s="82" t="s">
        <v>83</v>
      </c>
      <c r="B87" s="83" t="s">
        <v>75</v>
      </c>
      <c r="C87" s="84">
        <v>45446</v>
      </c>
      <c r="D87" s="83">
        <v>194924237</v>
      </c>
      <c r="E87" s="82" t="s">
        <v>76</v>
      </c>
      <c r="F87" s="118">
        <v>108734</v>
      </c>
      <c r="G87" s="82">
        <v>5</v>
      </c>
      <c r="H87" s="85">
        <v>1</v>
      </c>
      <c r="I87" s="83">
        <v>5</v>
      </c>
      <c r="J87" s="86">
        <f t="shared" si="3"/>
        <v>45446</v>
      </c>
      <c r="K87" s="87">
        <f t="shared" si="4"/>
        <v>45473</v>
      </c>
      <c r="L87" s="88" t="str">
        <f>_xlfn.CONCAT("Week"," ",_xlfn.ISOWEEKNUM(SurveyRaw[[#This Row],[Date]]))</f>
        <v>Week 23</v>
      </c>
      <c r="M87" s="89" t="str">
        <f>CONCATENATE(YEAR(SurveyRaw[[#This Row],[Month]])," Q",ROUNDUP(MONTH(SurveyRaw[[#This Row],[Month]])/3,0))</f>
        <v>2024 Q2</v>
      </c>
      <c r="N87" s="90" t="str">
        <f>INDEX(Roster[Team Manager],MATCH(SurveyRaw[[#This Row],[UID]],Roster[UID],0))</f>
        <v>Daniel Alexe</v>
      </c>
      <c r="O87" s="91" t="str">
        <f>INDEX(Roster[Site],MATCH(SurveyRaw[[#This Row],[UID]],Roster[UID],0))</f>
        <v>BUC</v>
      </c>
      <c r="P87" s="91" t="str">
        <f>INDEX(Config!R:R,MATCH(SurveyRaw[[#This Row],[App name]],Config!Q:Q,0))</f>
        <v>FR</v>
      </c>
      <c r="Q87" s="91" t="str">
        <f>INDEX(Config!J:J,MATCH(Survey!$P87,Config!G:G,0))</f>
        <v>EU</v>
      </c>
      <c r="R87" s="94">
        <f t="shared" si="5"/>
        <v>1</v>
      </c>
      <c r="S87" s="119">
        <f>IF(ISBLANK(SurveyRaw[[#This Row],[CSAT]]),0,IF(AND(SurveyRaw[[#This Row],[CSAT]]&lt;=3,SurveyRaw[[#This Row],[CSAT]]&gt;=1),1,0))</f>
        <v>0</v>
      </c>
      <c r="T87" s="120">
        <f>IF(SurveyRaw[[#This Row],[CSAT]]=4,1,0)</f>
        <v>0</v>
      </c>
      <c r="U87" s="121">
        <f>IF(SurveyRaw[[#This Row],[CSAT]]=5,1,0)</f>
        <v>1</v>
      </c>
      <c r="V87" s="92">
        <f>IF(OR(SurveyRaw[[#This Row],[FCR]]="-",SurveyRaw[[#This Row],[FCR]]=""),0,1)</f>
        <v>1</v>
      </c>
      <c r="W87" s="121">
        <f>IF(SurveyRaw[[#This Row],[Valid FCR]]=1,IF(SurveyRaw[[#This Row],[FCR]]=1,1,0),0)</f>
        <v>1</v>
      </c>
      <c r="X87" s="93">
        <f>IF(SurveyRaw[[#This Row],[CSAT]]="","",SurveyRaw[[#This Row],[CSAT]]/5)</f>
        <v>1</v>
      </c>
      <c r="Y87" s="120" t="str">
        <f>IF(OR(SurveyRaw[[#This Row],[Language Points]]="-",SurveyRaw[[#This Row],[Language Points]]="N/A",SurveyRaw[[#This Row],[Language Points]]=""),"No","Yes")</f>
        <v>Yes</v>
      </c>
      <c r="Z87" s="93">
        <f>IF(ISBLANK(SurveyRaw[[#This Row],[Language Points]]),"",SurveyRaw[[#This Row],[Language Points]]/5)</f>
        <v>1</v>
      </c>
    </row>
    <row r="88" spans="1:26" x14ac:dyDescent="0.25">
      <c r="A88" s="82" t="s">
        <v>83</v>
      </c>
      <c r="B88" s="83" t="s">
        <v>75</v>
      </c>
      <c r="C88" s="84">
        <v>45444</v>
      </c>
      <c r="D88" s="83">
        <v>194821857</v>
      </c>
      <c r="E88" s="82" t="s">
        <v>780</v>
      </c>
      <c r="F88" s="118">
        <v>112377</v>
      </c>
      <c r="G88" s="82">
        <v>5</v>
      </c>
      <c r="H88" s="85">
        <v>1</v>
      </c>
      <c r="I88" s="83">
        <v>5</v>
      </c>
      <c r="J88" s="86">
        <f t="shared" si="3"/>
        <v>45444</v>
      </c>
      <c r="K88" s="87">
        <f t="shared" si="4"/>
        <v>45473</v>
      </c>
      <c r="L88" s="88" t="str">
        <f>_xlfn.CONCAT("Week"," ",_xlfn.ISOWEEKNUM(SurveyRaw[[#This Row],[Date]]))</f>
        <v>Week 22</v>
      </c>
      <c r="M88" s="89" t="str">
        <f>CONCATENATE(YEAR(SurveyRaw[[#This Row],[Month]])," Q",ROUNDUP(MONTH(SurveyRaw[[#This Row],[Month]])/3,0))</f>
        <v>2024 Q2</v>
      </c>
      <c r="N88" s="90" t="str">
        <f>INDEX(Roster[Team Manager],MATCH(SurveyRaw[[#This Row],[UID]],Roster[UID],0))</f>
        <v>Daniel Alexe</v>
      </c>
      <c r="O88" s="91" t="str">
        <f>INDEX(Roster[Site],MATCH(SurveyRaw[[#This Row],[UID]],Roster[UID],0))</f>
        <v>BUC</v>
      </c>
      <c r="P88" s="91" t="str">
        <f>INDEX(Config!R:R,MATCH(SurveyRaw[[#This Row],[App name]],Config!Q:Q,0))</f>
        <v>FR</v>
      </c>
      <c r="Q88" s="91" t="str">
        <f>INDEX(Config!J:J,MATCH(Survey!$P88,Config!G:G,0))</f>
        <v>EU</v>
      </c>
      <c r="R88" s="94">
        <f t="shared" si="5"/>
        <v>1</v>
      </c>
      <c r="S88" s="119">
        <f>IF(ISBLANK(SurveyRaw[[#This Row],[CSAT]]),0,IF(AND(SurveyRaw[[#This Row],[CSAT]]&lt;=3,SurveyRaw[[#This Row],[CSAT]]&gt;=1),1,0))</f>
        <v>0</v>
      </c>
      <c r="T88" s="120">
        <f>IF(SurveyRaw[[#This Row],[CSAT]]=4,1,0)</f>
        <v>0</v>
      </c>
      <c r="U88" s="121">
        <f>IF(SurveyRaw[[#This Row],[CSAT]]=5,1,0)</f>
        <v>1</v>
      </c>
      <c r="V88" s="92">
        <f>IF(OR(SurveyRaw[[#This Row],[FCR]]="-",SurveyRaw[[#This Row],[FCR]]=""),0,1)</f>
        <v>1</v>
      </c>
      <c r="W88" s="121">
        <f>IF(SurveyRaw[[#This Row],[Valid FCR]]=1,IF(SurveyRaw[[#This Row],[FCR]]=1,1,0),0)</f>
        <v>1</v>
      </c>
      <c r="X88" s="93">
        <f>IF(SurveyRaw[[#This Row],[CSAT]]="","",SurveyRaw[[#This Row],[CSAT]]/5)</f>
        <v>1</v>
      </c>
      <c r="Y88" s="120" t="str">
        <f>IF(OR(SurveyRaw[[#This Row],[Language Points]]="-",SurveyRaw[[#This Row],[Language Points]]="N/A",SurveyRaw[[#This Row],[Language Points]]=""),"No","Yes")</f>
        <v>Yes</v>
      </c>
      <c r="Z88" s="93">
        <f>IF(ISBLANK(SurveyRaw[[#This Row],[Language Points]]),"",SurveyRaw[[#This Row],[Language Points]]/5)</f>
        <v>1</v>
      </c>
    </row>
    <row r="89" spans="1:26" x14ac:dyDescent="0.25">
      <c r="A89" s="82" t="s">
        <v>83</v>
      </c>
      <c r="B89" s="83" t="s">
        <v>75</v>
      </c>
      <c r="C89" s="84">
        <v>45446</v>
      </c>
      <c r="D89" s="83">
        <v>195025897</v>
      </c>
      <c r="E89" s="82" t="s">
        <v>77</v>
      </c>
      <c r="F89" s="118">
        <v>108754</v>
      </c>
      <c r="G89" s="82">
        <v>5</v>
      </c>
      <c r="H89" s="85">
        <v>1</v>
      </c>
      <c r="I89" s="83">
        <v>5</v>
      </c>
      <c r="J89" s="86">
        <f t="shared" si="3"/>
        <v>45446</v>
      </c>
      <c r="K89" s="87">
        <f t="shared" si="4"/>
        <v>45473</v>
      </c>
      <c r="L89" s="88" t="str">
        <f>_xlfn.CONCAT("Week"," ",_xlfn.ISOWEEKNUM(SurveyRaw[[#This Row],[Date]]))</f>
        <v>Week 23</v>
      </c>
      <c r="M89" s="89" t="str">
        <f>CONCATENATE(YEAR(SurveyRaw[[#This Row],[Month]])," Q",ROUNDUP(MONTH(SurveyRaw[[#This Row],[Month]])/3,0))</f>
        <v>2024 Q2</v>
      </c>
      <c r="N89" s="90" t="str">
        <f>INDEX(Roster[Team Manager],MATCH(SurveyRaw[[#This Row],[UID]],Roster[UID],0))</f>
        <v>Daniel Alexe</v>
      </c>
      <c r="O89" s="91" t="str">
        <f>INDEX(Roster[Site],MATCH(SurveyRaw[[#This Row],[UID]],Roster[UID],0))</f>
        <v>BUC</v>
      </c>
      <c r="P89" s="91" t="str">
        <f>INDEX(Config!R:R,MATCH(SurveyRaw[[#This Row],[App name]],Config!Q:Q,0))</f>
        <v>FR</v>
      </c>
      <c r="Q89" s="91" t="str">
        <f>INDEX(Config!J:J,MATCH(Survey!$P89,Config!G:G,0))</f>
        <v>EU</v>
      </c>
      <c r="R89" s="94">
        <f t="shared" si="5"/>
        <v>1</v>
      </c>
      <c r="S89" s="119">
        <f>IF(ISBLANK(SurveyRaw[[#This Row],[CSAT]]),0,IF(AND(SurveyRaw[[#This Row],[CSAT]]&lt;=3,SurveyRaw[[#This Row],[CSAT]]&gt;=1),1,0))</f>
        <v>0</v>
      </c>
      <c r="T89" s="120">
        <f>IF(SurveyRaw[[#This Row],[CSAT]]=4,1,0)</f>
        <v>0</v>
      </c>
      <c r="U89" s="121">
        <f>IF(SurveyRaw[[#This Row],[CSAT]]=5,1,0)</f>
        <v>1</v>
      </c>
      <c r="V89" s="92">
        <f>IF(OR(SurveyRaw[[#This Row],[FCR]]="-",SurveyRaw[[#This Row],[FCR]]=""),0,1)</f>
        <v>1</v>
      </c>
      <c r="W89" s="121">
        <f>IF(SurveyRaw[[#This Row],[Valid FCR]]=1,IF(SurveyRaw[[#This Row],[FCR]]=1,1,0),0)</f>
        <v>1</v>
      </c>
      <c r="X89" s="93">
        <f>IF(SurveyRaw[[#This Row],[CSAT]]="","",SurveyRaw[[#This Row],[CSAT]]/5)</f>
        <v>1</v>
      </c>
      <c r="Y89" s="120" t="str">
        <f>IF(OR(SurveyRaw[[#This Row],[Language Points]]="-",SurveyRaw[[#This Row],[Language Points]]="N/A",SurveyRaw[[#This Row],[Language Points]]=""),"No","Yes")</f>
        <v>Yes</v>
      </c>
      <c r="Z89" s="93">
        <f>IF(ISBLANK(SurveyRaw[[#This Row],[Language Points]]),"",SurveyRaw[[#This Row],[Language Points]]/5)</f>
        <v>1</v>
      </c>
    </row>
    <row r="90" spans="1:26" x14ac:dyDescent="0.25">
      <c r="A90" s="82" t="s">
        <v>83</v>
      </c>
      <c r="B90" s="83" t="s">
        <v>75</v>
      </c>
      <c r="C90" s="84">
        <v>45446</v>
      </c>
      <c r="D90" s="83">
        <v>194986357</v>
      </c>
      <c r="E90" s="82" t="s">
        <v>777</v>
      </c>
      <c r="F90" s="118">
        <v>112087</v>
      </c>
      <c r="G90" s="82">
        <v>5</v>
      </c>
      <c r="H90" s="85">
        <v>1</v>
      </c>
      <c r="I90" s="83">
        <v>5</v>
      </c>
      <c r="J90" s="86">
        <f t="shared" si="3"/>
        <v>45446</v>
      </c>
      <c r="K90" s="87">
        <f t="shared" si="4"/>
        <v>45473</v>
      </c>
      <c r="L90" s="88" t="str">
        <f>_xlfn.CONCAT("Week"," ",_xlfn.ISOWEEKNUM(SurveyRaw[[#This Row],[Date]]))</f>
        <v>Week 23</v>
      </c>
      <c r="M90" s="89" t="str">
        <f>CONCATENATE(YEAR(SurveyRaw[[#This Row],[Month]])," Q",ROUNDUP(MONTH(SurveyRaw[[#This Row],[Month]])/3,0))</f>
        <v>2024 Q2</v>
      </c>
      <c r="N90" s="90" t="str">
        <f>INDEX(Roster[Team Manager],MATCH(SurveyRaw[[#This Row],[UID]],Roster[UID],0))</f>
        <v>Daniel Alexe</v>
      </c>
      <c r="O90" s="91" t="str">
        <f>INDEX(Roster[Site],MATCH(SurveyRaw[[#This Row],[UID]],Roster[UID],0))</f>
        <v>BUC</v>
      </c>
      <c r="P90" s="91" t="str">
        <f>INDEX(Config!R:R,MATCH(SurveyRaw[[#This Row],[App name]],Config!Q:Q,0))</f>
        <v>FR</v>
      </c>
      <c r="Q90" s="91" t="str">
        <f>INDEX(Config!J:J,MATCH(Survey!$P90,Config!G:G,0))</f>
        <v>EU</v>
      </c>
      <c r="R90" s="94">
        <f t="shared" si="5"/>
        <v>1</v>
      </c>
      <c r="S90" s="119">
        <f>IF(ISBLANK(SurveyRaw[[#This Row],[CSAT]]),0,IF(AND(SurveyRaw[[#This Row],[CSAT]]&lt;=3,SurveyRaw[[#This Row],[CSAT]]&gt;=1),1,0))</f>
        <v>0</v>
      </c>
      <c r="T90" s="120">
        <f>IF(SurveyRaw[[#This Row],[CSAT]]=4,1,0)</f>
        <v>0</v>
      </c>
      <c r="U90" s="121">
        <f>IF(SurveyRaw[[#This Row],[CSAT]]=5,1,0)</f>
        <v>1</v>
      </c>
      <c r="V90" s="92">
        <f>IF(OR(SurveyRaw[[#This Row],[FCR]]="-",SurveyRaw[[#This Row],[FCR]]=""),0,1)</f>
        <v>1</v>
      </c>
      <c r="W90" s="121">
        <f>IF(SurveyRaw[[#This Row],[Valid FCR]]=1,IF(SurveyRaw[[#This Row],[FCR]]=1,1,0),0)</f>
        <v>1</v>
      </c>
      <c r="X90" s="93">
        <f>IF(SurveyRaw[[#This Row],[CSAT]]="","",SurveyRaw[[#This Row],[CSAT]]/5)</f>
        <v>1</v>
      </c>
      <c r="Y90" s="120" t="str">
        <f>IF(OR(SurveyRaw[[#This Row],[Language Points]]="-",SurveyRaw[[#This Row],[Language Points]]="N/A",SurveyRaw[[#This Row],[Language Points]]=""),"No","Yes")</f>
        <v>Yes</v>
      </c>
      <c r="Z90" s="93">
        <f>IF(ISBLANK(SurveyRaw[[#This Row],[Language Points]]),"",SurveyRaw[[#This Row],[Language Points]]/5)</f>
        <v>1</v>
      </c>
    </row>
    <row r="91" spans="1:26" x14ac:dyDescent="0.25">
      <c r="A91" s="82" t="s">
        <v>83</v>
      </c>
      <c r="B91" s="83" t="s">
        <v>75</v>
      </c>
      <c r="C91" s="84">
        <v>45446</v>
      </c>
      <c r="D91" s="83">
        <v>194985397</v>
      </c>
      <c r="E91" s="82" t="s">
        <v>76</v>
      </c>
      <c r="F91" s="118">
        <v>108734</v>
      </c>
      <c r="G91" s="82">
        <v>5</v>
      </c>
      <c r="H91" s="85">
        <v>1</v>
      </c>
      <c r="I91" s="83">
        <v>5</v>
      </c>
      <c r="J91" s="86">
        <f t="shared" si="3"/>
        <v>45446</v>
      </c>
      <c r="K91" s="87">
        <f t="shared" si="4"/>
        <v>45473</v>
      </c>
      <c r="L91" s="88" t="str">
        <f>_xlfn.CONCAT("Week"," ",_xlfn.ISOWEEKNUM(SurveyRaw[[#This Row],[Date]]))</f>
        <v>Week 23</v>
      </c>
      <c r="M91" s="89" t="str">
        <f>CONCATENATE(YEAR(SurveyRaw[[#This Row],[Month]])," Q",ROUNDUP(MONTH(SurveyRaw[[#This Row],[Month]])/3,0))</f>
        <v>2024 Q2</v>
      </c>
      <c r="N91" s="90" t="str">
        <f>INDEX(Roster[Team Manager],MATCH(SurveyRaw[[#This Row],[UID]],Roster[UID],0))</f>
        <v>Daniel Alexe</v>
      </c>
      <c r="O91" s="91" t="str">
        <f>INDEX(Roster[Site],MATCH(SurveyRaw[[#This Row],[UID]],Roster[UID],0))</f>
        <v>BUC</v>
      </c>
      <c r="P91" s="91" t="str">
        <f>INDEX(Config!R:R,MATCH(SurveyRaw[[#This Row],[App name]],Config!Q:Q,0))</f>
        <v>FR</v>
      </c>
      <c r="Q91" s="91" t="str">
        <f>INDEX(Config!J:J,MATCH(Survey!$P91,Config!G:G,0))</f>
        <v>EU</v>
      </c>
      <c r="R91" s="94">
        <f t="shared" si="5"/>
        <v>1</v>
      </c>
      <c r="S91" s="119">
        <f>IF(ISBLANK(SurveyRaw[[#This Row],[CSAT]]),0,IF(AND(SurveyRaw[[#This Row],[CSAT]]&lt;=3,SurveyRaw[[#This Row],[CSAT]]&gt;=1),1,0))</f>
        <v>0</v>
      </c>
      <c r="T91" s="120">
        <f>IF(SurveyRaw[[#This Row],[CSAT]]=4,1,0)</f>
        <v>0</v>
      </c>
      <c r="U91" s="121">
        <f>IF(SurveyRaw[[#This Row],[CSAT]]=5,1,0)</f>
        <v>1</v>
      </c>
      <c r="V91" s="92">
        <f>IF(OR(SurveyRaw[[#This Row],[FCR]]="-",SurveyRaw[[#This Row],[FCR]]=""),0,1)</f>
        <v>1</v>
      </c>
      <c r="W91" s="121">
        <f>IF(SurveyRaw[[#This Row],[Valid FCR]]=1,IF(SurveyRaw[[#This Row],[FCR]]=1,1,0),0)</f>
        <v>1</v>
      </c>
      <c r="X91" s="93">
        <f>IF(SurveyRaw[[#This Row],[CSAT]]="","",SurveyRaw[[#This Row],[CSAT]]/5)</f>
        <v>1</v>
      </c>
      <c r="Y91" s="120" t="str">
        <f>IF(OR(SurveyRaw[[#This Row],[Language Points]]="-",SurveyRaw[[#This Row],[Language Points]]="N/A",SurveyRaw[[#This Row],[Language Points]]=""),"No","Yes")</f>
        <v>Yes</v>
      </c>
      <c r="Z91" s="93">
        <f>IF(ISBLANK(SurveyRaw[[#This Row],[Language Points]]),"",SurveyRaw[[#This Row],[Language Points]]/5)</f>
        <v>1</v>
      </c>
    </row>
    <row r="92" spans="1:26" x14ac:dyDescent="0.25">
      <c r="A92" s="82" t="s">
        <v>83</v>
      </c>
      <c r="B92" s="83" t="s">
        <v>75</v>
      </c>
      <c r="C92" s="84">
        <v>45444</v>
      </c>
      <c r="D92" s="83">
        <v>194826787</v>
      </c>
      <c r="E92" s="82" t="s">
        <v>777</v>
      </c>
      <c r="F92" s="118">
        <v>112087</v>
      </c>
      <c r="G92" s="82">
        <v>5</v>
      </c>
      <c r="H92" s="85">
        <v>1</v>
      </c>
      <c r="I92" s="83">
        <v>5</v>
      </c>
      <c r="J92" s="86">
        <f t="shared" si="3"/>
        <v>45444</v>
      </c>
      <c r="K92" s="87">
        <f t="shared" si="4"/>
        <v>45473</v>
      </c>
      <c r="L92" s="88" t="str">
        <f>_xlfn.CONCAT("Week"," ",_xlfn.ISOWEEKNUM(SurveyRaw[[#This Row],[Date]]))</f>
        <v>Week 22</v>
      </c>
      <c r="M92" s="89" t="str">
        <f>CONCATENATE(YEAR(SurveyRaw[[#This Row],[Month]])," Q",ROUNDUP(MONTH(SurveyRaw[[#This Row],[Month]])/3,0))</f>
        <v>2024 Q2</v>
      </c>
      <c r="N92" s="90" t="str">
        <f>INDEX(Roster[Team Manager],MATCH(SurveyRaw[[#This Row],[UID]],Roster[UID],0))</f>
        <v>Daniel Alexe</v>
      </c>
      <c r="O92" s="91" t="str">
        <f>INDEX(Roster[Site],MATCH(SurveyRaw[[#This Row],[UID]],Roster[UID],0))</f>
        <v>BUC</v>
      </c>
      <c r="P92" s="91" t="str">
        <f>INDEX(Config!R:R,MATCH(SurveyRaw[[#This Row],[App name]],Config!Q:Q,0))</f>
        <v>FR</v>
      </c>
      <c r="Q92" s="91" t="str">
        <f>INDEX(Config!J:J,MATCH(Survey!$P92,Config!G:G,0))</f>
        <v>EU</v>
      </c>
      <c r="R92" s="94">
        <f t="shared" si="5"/>
        <v>1</v>
      </c>
      <c r="S92" s="119">
        <f>IF(ISBLANK(SurveyRaw[[#This Row],[CSAT]]),0,IF(AND(SurveyRaw[[#This Row],[CSAT]]&lt;=3,SurveyRaw[[#This Row],[CSAT]]&gt;=1),1,0))</f>
        <v>0</v>
      </c>
      <c r="T92" s="120">
        <f>IF(SurveyRaw[[#This Row],[CSAT]]=4,1,0)</f>
        <v>0</v>
      </c>
      <c r="U92" s="121">
        <f>IF(SurveyRaw[[#This Row],[CSAT]]=5,1,0)</f>
        <v>1</v>
      </c>
      <c r="V92" s="92">
        <f>IF(OR(SurveyRaw[[#This Row],[FCR]]="-",SurveyRaw[[#This Row],[FCR]]=""),0,1)</f>
        <v>1</v>
      </c>
      <c r="W92" s="121">
        <f>IF(SurveyRaw[[#This Row],[Valid FCR]]=1,IF(SurveyRaw[[#This Row],[FCR]]=1,1,0),0)</f>
        <v>1</v>
      </c>
      <c r="X92" s="93">
        <f>IF(SurveyRaw[[#This Row],[CSAT]]="","",SurveyRaw[[#This Row],[CSAT]]/5)</f>
        <v>1</v>
      </c>
      <c r="Y92" s="120" t="str">
        <f>IF(OR(SurveyRaw[[#This Row],[Language Points]]="-",SurveyRaw[[#This Row],[Language Points]]="N/A",SurveyRaw[[#This Row],[Language Points]]=""),"No","Yes")</f>
        <v>Yes</v>
      </c>
      <c r="Z92" s="93">
        <f>IF(ISBLANK(SurveyRaw[[#This Row],[Language Points]]),"",SurveyRaw[[#This Row],[Language Points]]/5)</f>
        <v>1</v>
      </c>
    </row>
    <row r="93" spans="1:26" x14ac:dyDescent="0.25">
      <c r="A93" s="82" t="s">
        <v>83</v>
      </c>
      <c r="B93" s="83" t="s">
        <v>75</v>
      </c>
      <c r="C93" s="84">
        <v>45446</v>
      </c>
      <c r="D93" s="83">
        <v>195023817</v>
      </c>
      <c r="E93" s="82" t="s">
        <v>777</v>
      </c>
      <c r="F93" s="118">
        <v>112087</v>
      </c>
      <c r="G93" s="82">
        <v>5</v>
      </c>
      <c r="H93" s="85">
        <v>1</v>
      </c>
      <c r="I93" s="83">
        <v>5</v>
      </c>
      <c r="J93" s="86">
        <f t="shared" si="3"/>
        <v>45446</v>
      </c>
      <c r="K93" s="87">
        <f t="shared" si="4"/>
        <v>45473</v>
      </c>
      <c r="L93" s="88" t="str">
        <f>_xlfn.CONCAT("Week"," ",_xlfn.ISOWEEKNUM(SurveyRaw[[#This Row],[Date]]))</f>
        <v>Week 23</v>
      </c>
      <c r="M93" s="89" t="str">
        <f>CONCATENATE(YEAR(SurveyRaw[[#This Row],[Month]])," Q",ROUNDUP(MONTH(SurveyRaw[[#This Row],[Month]])/3,0))</f>
        <v>2024 Q2</v>
      </c>
      <c r="N93" s="90" t="str">
        <f>INDEX(Roster[Team Manager],MATCH(SurveyRaw[[#This Row],[UID]],Roster[UID],0))</f>
        <v>Daniel Alexe</v>
      </c>
      <c r="O93" s="91" t="str">
        <f>INDEX(Roster[Site],MATCH(SurveyRaw[[#This Row],[UID]],Roster[UID],0))</f>
        <v>BUC</v>
      </c>
      <c r="P93" s="91" t="str">
        <f>INDEX(Config!R:R,MATCH(SurveyRaw[[#This Row],[App name]],Config!Q:Q,0))</f>
        <v>FR</v>
      </c>
      <c r="Q93" s="91" t="str">
        <f>INDEX(Config!J:J,MATCH(Survey!$P93,Config!G:G,0))</f>
        <v>EU</v>
      </c>
      <c r="R93" s="94">
        <f t="shared" si="5"/>
        <v>1</v>
      </c>
      <c r="S93" s="119">
        <f>IF(ISBLANK(SurveyRaw[[#This Row],[CSAT]]),0,IF(AND(SurveyRaw[[#This Row],[CSAT]]&lt;=3,SurveyRaw[[#This Row],[CSAT]]&gt;=1),1,0))</f>
        <v>0</v>
      </c>
      <c r="T93" s="120">
        <f>IF(SurveyRaw[[#This Row],[CSAT]]=4,1,0)</f>
        <v>0</v>
      </c>
      <c r="U93" s="121">
        <f>IF(SurveyRaw[[#This Row],[CSAT]]=5,1,0)</f>
        <v>1</v>
      </c>
      <c r="V93" s="92">
        <f>IF(OR(SurveyRaw[[#This Row],[FCR]]="-",SurveyRaw[[#This Row],[FCR]]=""),0,1)</f>
        <v>1</v>
      </c>
      <c r="W93" s="121">
        <f>IF(SurveyRaw[[#This Row],[Valid FCR]]=1,IF(SurveyRaw[[#This Row],[FCR]]=1,1,0),0)</f>
        <v>1</v>
      </c>
      <c r="X93" s="93">
        <f>IF(SurveyRaw[[#This Row],[CSAT]]="","",SurveyRaw[[#This Row],[CSAT]]/5)</f>
        <v>1</v>
      </c>
      <c r="Y93" s="120" t="str">
        <f>IF(OR(SurveyRaw[[#This Row],[Language Points]]="-",SurveyRaw[[#This Row],[Language Points]]="N/A",SurveyRaw[[#This Row],[Language Points]]=""),"No","Yes")</f>
        <v>Yes</v>
      </c>
      <c r="Z93" s="93">
        <f>IF(ISBLANK(SurveyRaw[[#This Row],[Language Points]]),"",SurveyRaw[[#This Row],[Language Points]]/5)</f>
        <v>1</v>
      </c>
    </row>
    <row r="94" spans="1:26" x14ac:dyDescent="0.25">
      <c r="A94" s="82" t="s">
        <v>83</v>
      </c>
      <c r="B94" s="83" t="s">
        <v>75</v>
      </c>
      <c r="C94" s="84">
        <v>45446</v>
      </c>
      <c r="D94" s="83">
        <v>194978897</v>
      </c>
      <c r="E94" s="82" t="s">
        <v>10</v>
      </c>
      <c r="F94" s="118">
        <v>112909</v>
      </c>
      <c r="G94" s="82">
        <v>5</v>
      </c>
      <c r="H94" s="85">
        <v>1</v>
      </c>
      <c r="I94" s="83">
        <v>5</v>
      </c>
      <c r="J94" s="86">
        <f t="shared" si="3"/>
        <v>45446</v>
      </c>
      <c r="K94" s="87">
        <f t="shared" si="4"/>
        <v>45473</v>
      </c>
      <c r="L94" s="88" t="str">
        <f>_xlfn.CONCAT("Week"," ",_xlfn.ISOWEEKNUM(SurveyRaw[[#This Row],[Date]]))</f>
        <v>Week 23</v>
      </c>
      <c r="M94" s="89" t="str">
        <f>CONCATENATE(YEAR(SurveyRaw[[#This Row],[Month]])," Q",ROUNDUP(MONTH(SurveyRaw[[#This Row],[Month]])/3,0))</f>
        <v>2024 Q2</v>
      </c>
      <c r="N94" s="90" t="str">
        <f>INDEX(Roster[Team Manager],MATCH(SurveyRaw[[#This Row],[UID]],Roster[UID],0))</f>
        <v>Daniel Alexe</v>
      </c>
      <c r="O94" s="91" t="str">
        <f>INDEX(Roster[Site],MATCH(SurveyRaw[[#This Row],[UID]],Roster[UID],0))</f>
        <v>BUC</v>
      </c>
      <c r="P94" s="91" t="str">
        <f>INDEX(Config!R:R,MATCH(SurveyRaw[[#This Row],[App name]],Config!Q:Q,0))</f>
        <v>FR</v>
      </c>
      <c r="Q94" s="91" t="str">
        <f>INDEX(Config!J:J,MATCH(Survey!$P94,Config!G:G,0))</f>
        <v>EU</v>
      </c>
      <c r="R94" s="94">
        <f t="shared" si="5"/>
        <v>1</v>
      </c>
      <c r="S94" s="119">
        <f>IF(ISBLANK(SurveyRaw[[#This Row],[CSAT]]),0,IF(AND(SurveyRaw[[#This Row],[CSAT]]&lt;=3,SurveyRaw[[#This Row],[CSAT]]&gt;=1),1,0))</f>
        <v>0</v>
      </c>
      <c r="T94" s="120">
        <f>IF(SurveyRaw[[#This Row],[CSAT]]=4,1,0)</f>
        <v>0</v>
      </c>
      <c r="U94" s="121">
        <f>IF(SurveyRaw[[#This Row],[CSAT]]=5,1,0)</f>
        <v>1</v>
      </c>
      <c r="V94" s="92">
        <f>IF(OR(SurveyRaw[[#This Row],[FCR]]="-",SurveyRaw[[#This Row],[FCR]]=""),0,1)</f>
        <v>1</v>
      </c>
      <c r="W94" s="121">
        <f>IF(SurveyRaw[[#This Row],[Valid FCR]]=1,IF(SurveyRaw[[#This Row],[FCR]]=1,1,0),0)</f>
        <v>1</v>
      </c>
      <c r="X94" s="93">
        <f>IF(SurveyRaw[[#This Row],[CSAT]]="","",SurveyRaw[[#This Row],[CSAT]]/5)</f>
        <v>1</v>
      </c>
      <c r="Y94" s="120" t="str">
        <f>IF(OR(SurveyRaw[[#This Row],[Language Points]]="-",SurveyRaw[[#This Row],[Language Points]]="N/A",SurveyRaw[[#This Row],[Language Points]]=""),"No","Yes")</f>
        <v>Yes</v>
      </c>
      <c r="Z94" s="93">
        <f>IF(ISBLANK(SurveyRaw[[#This Row],[Language Points]]),"",SurveyRaw[[#This Row],[Language Points]]/5)</f>
        <v>1</v>
      </c>
    </row>
    <row r="95" spans="1:26" x14ac:dyDescent="0.25">
      <c r="A95" s="82" t="s">
        <v>83</v>
      </c>
      <c r="B95" s="83" t="s">
        <v>75</v>
      </c>
      <c r="C95" s="84">
        <v>45446</v>
      </c>
      <c r="D95" s="83">
        <v>195020817</v>
      </c>
      <c r="E95" s="82" t="s">
        <v>777</v>
      </c>
      <c r="F95" s="118">
        <v>112087</v>
      </c>
      <c r="G95" s="82">
        <v>5</v>
      </c>
      <c r="H95" s="85">
        <v>1</v>
      </c>
      <c r="I95" s="83">
        <v>5</v>
      </c>
      <c r="J95" s="86">
        <f t="shared" si="3"/>
        <v>45446</v>
      </c>
      <c r="K95" s="87">
        <f t="shared" si="4"/>
        <v>45473</v>
      </c>
      <c r="L95" s="88" t="str">
        <f>_xlfn.CONCAT("Week"," ",_xlfn.ISOWEEKNUM(SurveyRaw[[#This Row],[Date]]))</f>
        <v>Week 23</v>
      </c>
      <c r="M95" s="89" t="str">
        <f>CONCATENATE(YEAR(SurveyRaw[[#This Row],[Month]])," Q",ROUNDUP(MONTH(SurveyRaw[[#This Row],[Month]])/3,0))</f>
        <v>2024 Q2</v>
      </c>
      <c r="N95" s="90" t="str">
        <f>INDEX(Roster[Team Manager],MATCH(SurveyRaw[[#This Row],[UID]],Roster[UID],0))</f>
        <v>Daniel Alexe</v>
      </c>
      <c r="O95" s="91" t="str">
        <f>INDEX(Roster[Site],MATCH(SurveyRaw[[#This Row],[UID]],Roster[UID],0))</f>
        <v>BUC</v>
      </c>
      <c r="P95" s="91" t="str">
        <f>INDEX(Config!R:R,MATCH(SurveyRaw[[#This Row],[App name]],Config!Q:Q,0))</f>
        <v>FR</v>
      </c>
      <c r="Q95" s="91" t="str">
        <f>INDEX(Config!J:J,MATCH(Survey!$P95,Config!G:G,0))</f>
        <v>EU</v>
      </c>
      <c r="R95" s="94">
        <f t="shared" si="5"/>
        <v>1</v>
      </c>
      <c r="S95" s="119">
        <f>IF(ISBLANK(SurveyRaw[[#This Row],[CSAT]]),0,IF(AND(SurveyRaw[[#This Row],[CSAT]]&lt;=3,SurveyRaw[[#This Row],[CSAT]]&gt;=1),1,0))</f>
        <v>0</v>
      </c>
      <c r="T95" s="120">
        <f>IF(SurveyRaw[[#This Row],[CSAT]]=4,1,0)</f>
        <v>0</v>
      </c>
      <c r="U95" s="121">
        <f>IF(SurveyRaw[[#This Row],[CSAT]]=5,1,0)</f>
        <v>1</v>
      </c>
      <c r="V95" s="92">
        <f>IF(OR(SurveyRaw[[#This Row],[FCR]]="-",SurveyRaw[[#This Row],[FCR]]=""),0,1)</f>
        <v>1</v>
      </c>
      <c r="W95" s="121">
        <f>IF(SurveyRaw[[#This Row],[Valid FCR]]=1,IF(SurveyRaw[[#This Row],[FCR]]=1,1,0),0)</f>
        <v>1</v>
      </c>
      <c r="X95" s="93">
        <f>IF(SurveyRaw[[#This Row],[CSAT]]="","",SurveyRaw[[#This Row],[CSAT]]/5)</f>
        <v>1</v>
      </c>
      <c r="Y95" s="120" t="str">
        <f>IF(OR(SurveyRaw[[#This Row],[Language Points]]="-",SurveyRaw[[#This Row],[Language Points]]="N/A",SurveyRaw[[#This Row],[Language Points]]=""),"No","Yes")</f>
        <v>Yes</v>
      </c>
      <c r="Z95" s="93">
        <f>IF(ISBLANK(SurveyRaw[[#This Row],[Language Points]]),"",SurveyRaw[[#This Row],[Language Points]]/5)</f>
        <v>1</v>
      </c>
    </row>
    <row r="96" spans="1:26" x14ac:dyDescent="0.25">
      <c r="A96" s="82" t="s">
        <v>83</v>
      </c>
      <c r="B96" s="83" t="s">
        <v>75</v>
      </c>
      <c r="C96" s="84">
        <v>45446</v>
      </c>
      <c r="D96" s="83">
        <v>194978877</v>
      </c>
      <c r="E96" s="82" t="s">
        <v>76</v>
      </c>
      <c r="F96" s="118">
        <v>108734</v>
      </c>
      <c r="G96" s="82">
        <v>5</v>
      </c>
      <c r="H96" s="85">
        <v>1</v>
      </c>
      <c r="I96" s="83">
        <v>5</v>
      </c>
      <c r="J96" s="86">
        <f t="shared" si="3"/>
        <v>45446</v>
      </c>
      <c r="K96" s="87">
        <f t="shared" si="4"/>
        <v>45473</v>
      </c>
      <c r="L96" s="88" t="str">
        <f>_xlfn.CONCAT("Week"," ",_xlfn.ISOWEEKNUM(SurveyRaw[[#This Row],[Date]]))</f>
        <v>Week 23</v>
      </c>
      <c r="M96" s="89" t="str">
        <f>CONCATENATE(YEAR(SurveyRaw[[#This Row],[Month]])," Q",ROUNDUP(MONTH(SurveyRaw[[#This Row],[Month]])/3,0))</f>
        <v>2024 Q2</v>
      </c>
      <c r="N96" s="90" t="str">
        <f>INDEX(Roster[Team Manager],MATCH(SurveyRaw[[#This Row],[UID]],Roster[UID],0))</f>
        <v>Daniel Alexe</v>
      </c>
      <c r="O96" s="91" t="str">
        <f>INDEX(Roster[Site],MATCH(SurveyRaw[[#This Row],[UID]],Roster[UID],0))</f>
        <v>BUC</v>
      </c>
      <c r="P96" s="91" t="str">
        <f>INDEX(Config!R:R,MATCH(SurveyRaw[[#This Row],[App name]],Config!Q:Q,0))</f>
        <v>FR</v>
      </c>
      <c r="Q96" s="91" t="str">
        <f>INDEX(Config!J:J,MATCH(Survey!$P96,Config!G:G,0))</f>
        <v>EU</v>
      </c>
      <c r="R96" s="94">
        <f t="shared" si="5"/>
        <v>1</v>
      </c>
      <c r="S96" s="119">
        <f>IF(ISBLANK(SurveyRaw[[#This Row],[CSAT]]),0,IF(AND(SurveyRaw[[#This Row],[CSAT]]&lt;=3,SurveyRaw[[#This Row],[CSAT]]&gt;=1),1,0))</f>
        <v>0</v>
      </c>
      <c r="T96" s="120">
        <f>IF(SurveyRaw[[#This Row],[CSAT]]=4,1,0)</f>
        <v>0</v>
      </c>
      <c r="U96" s="121">
        <f>IF(SurveyRaw[[#This Row],[CSAT]]=5,1,0)</f>
        <v>1</v>
      </c>
      <c r="V96" s="92">
        <f>IF(OR(SurveyRaw[[#This Row],[FCR]]="-",SurveyRaw[[#This Row],[FCR]]=""),0,1)</f>
        <v>1</v>
      </c>
      <c r="W96" s="121">
        <f>IF(SurveyRaw[[#This Row],[Valid FCR]]=1,IF(SurveyRaw[[#This Row],[FCR]]=1,1,0),0)</f>
        <v>1</v>
      </c>
      <c r="X96" s="93">
        <f>IF(SurveyRaw[[#This Row],[CSAT]]="","",SurveyRaw[[#This Row],[CSAT]]/5)</f>
        <v>1</v>
      </c>
      <c r="Y96" s="120" t="str">
        <f>IF(OR(SurveyRaw[[#This Row],[Language Points]]="-",SurveyRaw[[#This Row],[Language Points]]="N/A",SurveyRaw[[#This Row],[Language Points]]=""),"No","Yes")</f>
        <v>Yes</v>
      </c>
      <c r="Z96" s="93">
        <f>IF(ISBLANK(SurveyRaw[[#This Row],[Language Points]]),"",SurveyRaw[[#This Row],[Language Points]]/5)</f>
        <v>1</v>
      </c>
    </row>
    <row r="97" spans="1:26" x14ac:dyDescent="0.25">
      <c r="A97" s="82" t="s">
        <v>83</v>
      </c>
      <c r="B97" s="83" t="s">
        <v>75</v>
      </c>
      <c r="C97" s="84">
        <v>45444</v>
      </c>
      <c r="D97" s="83">
        <v>194828737</v>
      </c>
      <c r="E97" s="82" t="s">
        <v>777</v>
      </c>
      <c r="F97" s="118">
        <v>112087</v>
      </c>
      <c r="G97" s="82">
        <v>5</v>
      </c>
      <c r="H97" s="85">
        <v>1</v>
      </c>
      <c r="I97" s="83">
        <v>5</v>
      </c>
      <c r="J97" s="86">
        <f t="shared" si="3"/>
        <v>45444</v>
      </c>
      <c r="K97" s="87">
        <f t="shared" si="4"/>
        <v>45473</v>
      </c>
      <c r="L97" s="88" t="str">
        <f>_xlfn.CONCAT("Week"," ",_xlfn.ISOWEEKNUM(SurveyRaw[[#This Row],[Date]]))</f>
        <v>Week 22</v>
      </c>
      <c r="M97" s="89" t="str">
        <f>CONCATENATE(YEAR(SurveyRaw[[#This Row],[Month]])," Q",ROUNDUP(MONTH(SurveyRaw[[#This Row],[Month]])/3,0))</f>
        <v>2024 Q2</v>
      </c>
      <c r="N97" s="90" t="str">
        <f>INDEX(Roster[Team Manager],MATCH(SurveyRaw[[#This Row],[UID]],Roster[UID],0))</f>
        <v>Daniel Alexe</v>
      </c>
      <c r="O97" s="91" t="str">
        <f>INDEX(Roster[Site],MATCH(SurveyRaw[[#This Row],[UID]],Roster[UID],0))</f>
        <v>BUC</v>
      </c>
      <c r="P97" s="91" t="str">
        <f>INDEX(Config!R:R,MATCH(SurveyRaw[[#This Row],[App name]],Config!Q:Q,0))</f>
        <v>FR</v>
      </c>
      <c r="Q97" s="91" t="str">
        <f>INDEX(Config!J:J,MATCH(Survey!$P97,Config!G:G,0))</f>
        <v>EU</v>
      </c>
      <c r="R97" s="94">
        <f t="shared" si="5"/>
        <v>1</v>
      </c>
      <c r="S97" s="119">
        <f>IF(ISBLANK(SurveyRaw[[#This Row],[CSAT]]),0,IF(AND(SurveyRaw[[#This Row],[CSAT]]&lt;=3,SurveyRaw[[#This Row],[CSAT]]&gt;=1),1,0))</f>
        <v>0</v>
      </c>
      <c r="T97" s="120">
        <f>IF(SurveyRaw[[#This Row],[CSAT]]=4,1,0)</f>
        <v>0</v>
      </c>
      <c r="U97" s="121">
        <f>IF(SurveyRaw[[#This Row],[CSAT]]=5,1,0)</f>
        <v>1</v>
      </c>
      <c r="V97" s="92">
        <f>IF(OR(SurveyRaw[[#This Row],[FCR]]="-",SurveyRaw[[#This Row],[FCR]]=""),0,1)</f>
        <v>1</v>
      </c>
      <c r="W97" s="121">
        <f>IF(SurveyRaw[[#This Row],[Valid FCR]]=1,IF(SurveyRaw[[#This Row],[FCR]]=1,1,0),0)</f>
        <v>1</v>
      </c>
      <c r="X97" s="93">
        <f>IF(SurveyRaw[[#This Row],[CSAT]]="","",SurveyRaw[[#This Row],[CSAT]]/5)</f>
        <v>1</v>
      </c>
      <c r="Y97" s="120" t="str">
        <f>IF(OR(SurveyRaw[[#This Row],[Language Points]]="-",SurveyRaw[[#This Row],[Language Points]]="N/A",SurveyRaw[[#This Row],[Language Points]]=""),"No","Yes")</f>
        <v>Yes</v>
      </c>
      <c r="Z97" s="93">
        <f>IF(ISBLANK(SurveyRaw[[#This Row],[Language Points]]),"",SurveyRaw[[#This Row],[Language Points]]/5)</f>
        <v>1</v>
      </c>
    </row>
    <row r="98" spans="1:26" x14ac:dyDescent="0.25">
      <c r="A98" s="82" t="s">
        <v>83</v>
      </c>
      <c r="B98" s="83" t="s">
        <v>75</v>
      </c>
      <c r="C98" s="84">
        <v>45444</v>
      </c>
      <c r="D98" s="83">
        <v>194829597</v>
      </c>
      <c r="E98" s="82" t="s">
        <v>780</v>
      </c>
      <c r="F98" s="118">
        <v>112377</v>
      </c>
      <c r="G98" s="82">
        <v>5</v>
      </c>
      <c r="H98" s="85">
        <v>1</v>
      </c>
      <c r="I98" s="83">
        <v>5</v>
      </c>
      <c r="J98" s="86">
        <f t="shared" si="3"/>
        <v>45444</v>
      </c>
      <c r="K98" s="87">
        <f t="shared" si="4"/>
        <v>45473</v>
      </c>
      <c r="L98" s="88" t="str">
        <f>_xlfn.CONCAT("Week"," ",_xlfn.ISOWEEKNUM(SurveyRaw[[#This Row],[Date]]))</f>
        <v>Week 22</v>
      </c>
      <c r="M98" s="89" t="str">
        <f>CONCATENATE(YEAR(SurveyRaw[[#This Row],[Month]])," Q",ROUNDUP(MONTH(SurveyRaw[[#This Row],[Month]])/3,0))</f>
        <v>2024 Q2</v>
      </c>
      <c r="N98" s="90" t="str">
        <f>INDEX(Roster[Team Manager],MATCH(SurveyRaw[[#This Row],[UID]],Roster[UID],0))</f>
        <v>Daniel Alexe</v>
      </c>
      <c r="O98" s="91" t="str">
        <f>INDEX(Roster[Site],MATCH(SurveyRaw[[#This Row],[UID]],Roster[UID],0))</f>
        <v>BUC</v>
      </c>
      <c r="P98" s="91" t="str">
        <f>INDEX(Config!R:R,MATCH(SurveyRaw[[#This Row],[App name]],Config!Q:Q,0))</f>
        <v>FR</v>
      </c>
      <c r="Q98" s="91" t="str">
        <f>INDEX(Config!J:J,MATCH(Survey!$P98,Config!G:G,0))</f>
        <v>EU</v>
      </c>
      <c r="R98" s="94">
        <f t="shared" si="5"/>
        <v>1</v>
      </c>
      <c r="S98" s="119">
        <f>IF(ISBLANK(SurveyRaw[[#This Row],[CSAT]]),0,IF(AND(SurveyRaw[[#This Row],[CSAT]]&lt;=3,SurveyRaw[[#This Row],[CSAT]]&gt;=1),1,0))</f>
        <v>0</v>
      </c>
      <c r="T98" s="120">
        <f>IF(SurveyRaw[[#This Row],[CSAT]]=4,1,0)</f>
        <v>0</v>
      </c>
      <c r="U98" s="121">
        <f>IF(SurveyRaw[[#This Row],[CSAT]]=5,1,0)</f>
        <v>1</v>
      </c>
      <c r="V98" s="92">
        <f>IF(OR(SurveyRaw[[#This Row],[FCR]]="-",SurveyRaw[[#This Row],[FCR]]=""),0,1)</f>
        <v>1</v>
      </c>
      <c r="W98" s="121">
        <f>IF(SurveyRaw[[#This Row],[Valid FCR]]=1,IF(SurveyRaw[[#This Row],[FCR]]=1,1,0),0)</f>
        <v>1</v>
      </c>
      <c r="X98" s="93">
        <f>IF(SurveyRaw[[#This Row],[CSAT]]="","",SurveyRaw[[#This Row],[CSAT]]/5)</f>
        <v>1</v>
      </c>
      <c r="Y98" s="120" t="str">
        <f>IF(OR(SurveyRaw[[#This Row],[Language Points]]="-",SurveyRaw[[#This Row],[Language Points]]="N/A",SurveyRaw[[#This Row],[Language Points]]=""),"No","Yes")</f>
        <v>Yes</v>
      </c>
      <c r="Z98" s="93">
        <f>IF(ISBLANK(SurveyRaw[[#This Row],[Language Points]]),"",SurveyRaw[[#This Row],[Language Points]]/5)</f>
        <v>1</v>
      </c>
    </row>
    <row r="99" spans="1:26" x14ac:dyDescent="0.25">
      <c r="A99" s="82" t="s">
        <v>83</v>
      </c>
      <c r="B99" s="83" t="s">
        <v>75</v>
      </c>
      <c r="C99" s="84">
        <v>45446</v>
      </c>
      <c r="D99" s="83">
        <v>195023577</v>
      </c>
      <c r="E99" s="82" t="s">
        <v>77</v>
      </c>
      <c r="F99" s="118">
        <v>108754</v>
      </c>
      <c r="G99" s="82">
        <v>5</v>
      </c>
      <c r="H99" s="85">
        <v>1</v>
      </c>
      <c r="I99" s="83">
        <v>5</v>
      </c>
      <c r="J99" s="86">
        <f t="shared" si="3"/>
        <v>45446</v>
      </c>
      <c r="K99" s="87">
        <f t="shared" si="4"/>
        <v>45473</v>
      </c>
      <c r="L99" s="88" t="str">
        <f>_xlfn.CONCAT("Week"," ",_xlfn.ISOWEEKNUM(SurveyRaw[[#This Row],[Date]]))</f>
        <v>Week 23</v>
      </c>
      <c r="M99" s="89" t="str">
        <f>CONCATENATE(YEAR(SurveyRaw[[#This Row],[Month]])," Q",ROUNDUP(MONTH(SurveyRaw[[#This Row],[Month]])/3,0))</f>
        <v>2024 Q2</v>
      </c>
      <c r="N99" s="90" t="str">
        <f>INDEX(Roster[Team Manager],MATCH(SurveyRaw[[#This Row],[UID]],Roster[UID],0))</f>
        <v>Daniel Alexe</v>
      </c>
      <c r="O99" s="91" t="str">
        <f>INDEX(Roster[Site],MATCH(SurveyRaw[[#This Row],[UID]],Roster[UID],0))</f>
        <v>BUC</v>
      </c>
      <c r="P99" s="91" t="str">
        <f>INDEX(Config!R:R,MATCH(SurveyRaw[[#This Row],[App name]],Config!Q:Q,0))</f>
        <v>FR</v>
      </c>
      <c r="Q99" s="91" t="str">
        <f>INDEX(Config!J:J,MATCH(Survey!$P99,Config!G:G,0))</f>
        <v>EU</v>
      </c>
      <c r="R99" s="94">
        <f t="shared" si="5"/>
        <v>1</v>
      </c>
      <c r="S99" s="119">
        <f>IF(ISBLANK(SurveyRaw[[#This Row],[CSAT]]),0,IF(AND(SurveyRaw[[#This Row],[CSAT]]&lt;=3,SurveyRaw[[#This Row],[CSAT]]&gt;=1),1,0))</f>
        <v>0</v>
      </c>
      <c r="T99" s="120">
        <f>IF(SurveyRaw[[#This Row],[CSAT]]=4,1,0)</f>
        <v>0</v>
      </c>
      <c r="U99" s="121">
        <f>IF(SurveyRaw[[#This Row],[CSAT]]=5,1,0)</f>
        <v>1</v>
      </c>
      <c r="V99" s="92">
        <f>IF(OR(SurveyRaw[[#This Row],[FCR]]="-",SurveyRaw[[#This Row],[FCR]]=""),0,1)</f>
        <v>1</v>
      </c>
      <c r="W99" s="121">
        <f>IF(SurveyRaw[[#This Row],[Valid FCR]]=1,IF(SurveyRaw[[#This Row],[FCR]]=1,1,0),0)</f>
        <v>1</v>
      </c>
      <c r="X99" s="93">
        <f>IF(SurveyRaw[[#This Row],[CSAT]]="","",SurveyRaw[[#This Row],[CSAT]]/5)</f>
        <v>1</v>
      </c>
      <c r="Y99" s="120" t="str">
        <f>IF(OR(SurveyRaw[[#This Row],[Language Points]]="-",SurveyRaw[[#This Row],[Language Points]]="N/A",SurveyRaw[[#This Row],[Language Points]]=""),"No","Yes")</f>
        <v>Yes</v>
      </c>
      <c r="Z99" s="93">
        <f>IF(ISBLANK(SurveyRaw[[#This Row],[Language Points]]),"",SurveyRaw[[#This Row],[Language Points]]/5)</f>
        <v>1</v>
      </c>
    </row>
    <row r="100" spans="1:26" x14ac:dyDescent="0.25">
      <c r="A100" s="82" t="s">
        <v>83</v>
      </c>
      <c r="B100" s="83" t="s">
        <v>75</v>
      </c>
      <c r="C100" s="84">
        <v>45446</v>
      </c>
      <c r="D100" s="83">
        <v>194961097</v>
      </c>
      <c r="E100" s="82" t="s">
        <v>76</v>
      </c>
      <c r="F100" s="118">
        <v>108734</v>
      </c>
      <c r="G100" s="82">
        <v>5</v>
      </c>
      <c r="H100" s="85">
        <v>1</v>
      </c>
      <c r="I100" s="83">
        <v>5</v>
      </c>
      <c r="J100" s="86">
        <f t="shared" si="3"/>
        <v>45446</v>
      </c>
      <c r="K100" s="87">
        <f t="shared" si="4"/>
        <v>45473</v>
      </c>
      <c r="L100" s="88" t="str">
        <f>_xlfn.CONCAT("Week"," ",_xlfn.ISOWEEKNUM(SurveyRaw[[#This Row],[Date]]))</f>
        <v>Week 23</v>
      </c>
      <c r="M100" s="89" t="str">
        <f>CONCATENATE(YEAR(SurveyRaw[[#This Row],[Month]])," Q",ROUNDUP(MONTH(SurveyRaw[[#This Row],[Month]])/3,0))</f>
        <v>2024 Q2</v>
      </c>
      <c r="N100" s="90" t="str">
        <f>INDEX(Roster[Team Manager],MATCH(SurveyRaw[[#This Row],[UID]],Roster[UID],0))</f>
        <v>Daniel Alexe</v>
      </c>
      <c r="O100" s="91" t="str">
        <f>INDEX(Roster[Site],MATCH(SurveyRaw[[#This Row],[UID]],Roster[UID],0))</f>
        <v>BUC</v>
      </c>
      <c r="P100" s="91" t="str">
        <f>INDEX(Config!R:R,MATCH(SurveyRaw[[#This Row],[App name]],Config!Q:Q,0))</f>
        <v>FR</v>
      </c>
      <c r="Q100" s="91" t="str">
        <f>INDEX(Config!J:J,MATCH(Survey!$P100,Config!G:G,0))</f>
        <v>EU</v>
      </c>
      <c r="R100" s="94">
        <f t="shared" si="5"/>
        <v>1</v>
      </c>
      <c r="S100" s="119">
        <f>IF(ISBLANK(SurveyRaw[[#This Row],[CSAT]]),0,IF(AND(SurveyRaw[[#This Row],[CSAT]]&lt;=3,SurveyRaw[[#This Row],[CSAT]]&gt;=1),1,0))</f>
        <v>0</v>
      </c>
      <c r="T100" s="120">
        <f>IF(SurveyRaw[[#This Row],[CSAT]]=4,1,0)</f>
        <v>0</v>
      </c>
      <c r="U100" s="121">
        <f>IF(SurveyRaw[[#This Row],[CSAT]]=5,1,0)</f>
        <v>1</v>
      </c>
      <c r="V100" s="92">
        <f>IF(OR(SurveyRaw[[#This Row],[FCR]]="-",SurveyRaw[[#This Row],[FCR]]=""),0,1)</f>
        <v>1</v>
      </c>
      <c r="W100" s="121">
        <f>IF(SurveyRaw[[#This Row],[Valid FCR]]=1,IF(SurveyRaw[[#This Row],[FCR]]=1,1,0),0)</f>
        <v>1</v>
      </c>
      <c r="X100" s="93">
        <f>IF(SurveyRaw[[#This Row],[CSAT]]="","",SurveyRaw[[#This Row],[CSAT]]/5)</f>
        <v>1</v>
      </c>
      <c r="Y100" s="120" t="str">
        <f>IF(OR(SurveyRaw[[#This Row],[Language Points]]="-",SurveyRaw[[#This Row],[Language Points]]="N/A",SurveyRaw[[#This Row],[Language Points]]=""),"No","Yes")</f>
        <v>Yes</v>
      </c>
      <c r="Z100" s="93">
        <f>IF(ISBLANK(SurveyRaw[[#This Row],[Language Points]]),"",SurveyRaw[[#This Row],[Language Points]]/5)</f>
        <v>1</v>
      </c>
    </row>
    <row r="101" spans="1:26" x14ac:dyDescent="0.25">
      <c r="A101" s="82" t="s">
        <v>83</v>
      </c>
      <c r="B101" s="83" t="s">
        <v>75</v>
      </c>
      <c r="C101" s="84">
        <v>45446</v>
      </c>
      <c r="D101" s="83">
        <v>194954197</v>
      </c>
      <c r="E101" s="82" t="s">
        <v>76</v>
      </c>
      <c r="F101" s="118">
        <v>108734</v>
      </c>
      <c r="G101" s="82">
        <v>5</v>
      </c>
      <c r="H101" s="85">
        <v>1</v>
      </c>
      <c r="I101" s="83">
        <v>5</v>
      </c>
      <c r="J101" s="86">
        <f t="shared" si="3"/>
        <v>45446</v>
      </c>
      <c r="K101" s="87">
        <f t="shared" si="4"/>
        <v>45473</v>
      </c>
      <c r="L101" s="88" t="str">
        <f>_xlfn.CONCAT("Week"," ",_xlfn.ISOWEEKNUM(SurveyRaw[[#This Row],[Date]]))</f>
        <v>Week 23</v>
      </c>
      <c r="M101" s="89" t="str">
        <f>CONCATENATE(YEAR(SurveyRaw[[#This Row],[Month]])," Q",ROUNDUP(MONTH(SurveyRaw[[#This Row],[Month]])/3,0))</f>
        <v>2024 Q2</v>
      </c>
      <c r="N101" s="90" t="str">
        <f>INDEX(Roster[Team Manager],MATCH(SurveyRaw[[#This Row],[UID]],Roster[UID],0))</f>
        <v>Daniel Alexe</v>
      </c>
      <c r="O101" s="91" t="str">
        <f>INDEX(Roster[Site],MATCH(SurveyRaw[[#This Row],[UID]],Roster[UID],0))</f>
        <v>BUC</v>
      </c>
      <c r="P101" s="91" t="str">
        <f>INDEX(Config!R:R,MATCH(SurveyRaw[[#This Row],[App name]],Config!Q:Q,0))</f>
        <v>FR</v>
      </c>
      <c r="Q101" s="91" t="str">
        <f>INDEX(Config!J:J,MATCH(Survey!$P101,Config!G:G,0))</f>
        <v>EU</v>
      </c>
      <c r="R101" s="94">
        <f t="shared" si="5"/>
        <v>1</v>
      </c>
      <c r="S101" s="119">
        <f>IF(ISBLANK(SurveyRaw[[#This Row],[CSAT]]),0,IF(AND(SurveyRaw[[#This Row],[CSAT]]&lt;=3,SurveyRaw[[#This Row],[CSAT]]&gt;=1),1,0))</f>
        <v>0</v>
      </c>
      <c r="T101" s="120">
        <f>IF(SurveyRaw[[#This Row],[CSAT]]=4,1,0)</f>
        <v>0</v>
      </c>
      <c r="U101" s="121">
        <f>IF(SurveyRaw[[#This Row],[CSAT]]=5,1,0)</f>
        <v>1</v>
      </c>
      <c r="V101" s="92">
        <f>IF(OR(SurveyRaw[[#This Row],[FCR]]="-",SurveyRaw[[#This Row],[FCR]]=""),0,1)</f>
        <v>1</v>
      </c>
      <c r="W101" s="121">
        <f>IF(SurveyRaw[[#This Row],[Valid FCR]]=1,IF(SurveyRaw[[#This Row],[FCR]]=1,1,0),0)</f>
        <v>1</v>
      </c>
      <c r="X101" s="93">
        <f>IF(SurveyRaw[[#This Row],[CSAT]]="","",SurveyRaw[[#This Row],[CSAT]]/5)</f>
        <v>1</v>
      </c>
      <c r="Y101" s="120" t="str">
        <f>IF(OR(SurveyRaw[[#This Row],[Language Points]]="-",SurveyRaw[[#This Row],[Language Points]]="N/A",SurveyRaw[[#This Row],[Language Points]]=""),"No","Yes")</f>
        <v>Yes</v>
      </c>
      <c r="Z101" s="93">
        <f>IF(ISBLANK(SurveyRaw[[#This Row],[Language Points]]),"",SurveyRaw[[#This Row],[Language Points]]/5)</f>
        <v>1</v>
      </c>
    </row>
    <row r="102" spans="1:26" x14ac:dyDescent="0.25">
      <c r="A102" s="82" t="s">
        <v>83</v>
      </c>
      <c r="B102" s="83" t="s">
        <v>75</v>
      </c>
      <c r="C102" s="84">
        <v>45444</v>
      </c>
      <c r="D102" s="83">
        <v>194830197</v>
      </c>
      <c r="E102" s="82" t="s">
        <v>777</v>
      </c>
      <c r="F102" s="118">
        <v>112087</v>
      </c>
      <c r="G102" s="82">
        <v>5</v>
      </c>
      <c r="H102" s="85">
        <v>1</v>
      </c>
      <c r="I102" s="83">
        <v>5</v>
      </c>
      <c r="J102" s="86">
        <f t="shared" si="3"/>
        <v>45444</v>
      </c>
      <c r="K102" s="87">
        <f t="shared" si="4"/>
        <v>45473</v>
      </c>
      <c r="L102" s="88" t="str">
        <f>_xlfn.CONCAT("Week"," ",_xlfn.ISOWEEKNUM(SurveyRaw[[#This Row],[Date]]))</f>
        <v>Week 22</v>
      </c>
      <c r="M102" s="89" t="str">
        <f>CONCATENATE(YEAR(SurveyRaw[[#This Row],[Month]])," Q",ROUNDUP(MONTH(SurveyRaw[[#This Row],[Month]])/3,0))</f>
        <v>2024 Q2</v>
      </c>
      <c r="N102" s="90" t="str">
        <f>INDEX(Roster[Team Manager],MATCH(SurveyRaw[[#This Row],[UID]],Roster[UID],0))</f>
        <v>Daniel Alexe</v>
      </c>
      <c r="O102" s="91" t="str">
        <f>INDEX(Roster[Site],MATCH(SurveyRaw[[#This Row],[UID]],Roster[UID],0))</f>
        <v>BUC</v>
      </c>
      <c r="P102" s="91" t="str">
        <f>INDEX(Config!R:R,MATCH(SurveyRaw[[#This Row],[App name]],Config!Q:Q,0))</f>
        <v>FR</v>
      </c>
      <c r="Q102" s="91" t="str">
        <f>INDEX(Config!J:J,MATCH(Survey!$P102,Config!G:G,0))</f>
        <v>EU</v>
      </c>
      <c r="R102" s="94">
        <f t="shared" si="5"/>
        <v>1</v>
      </c>
      <c r="S102" s="119">
        <f>IF(ISBLANK(SurveyRaw[[#This Row],[CSAT]]),0,IF(AND(SurveyRaw[[#This Row],[CSAT]]&lt;=3,SurveyRaw[[#This Row],[CSAT]]&gt;=1),1,0))</f>
        <v>0</v>
      </c>
      <c r="T102" s="120">
        <f>IF(SurveyRaw[[#This Row],[CSAT]]=4,1,0)</f>
        <v>0</v>
      </c>
      <c r="U102" s="121">
        <f>IF(SurveyRaw[[#This Row],[CSAT]]=5,1,0)</f>
        <v>1</v>
      </c>
      <c r="V102" s="92">
        <f>IF(OR(SurveyRaw[[#This Row],[FCR]]="-",SurveyRaw[[#This Row],[FCR]]=""),0,1)</f>
        <v>1</v>
      </c>
      <c r="W102" s="121">
        <f>IF(SurveyRaw[[#This Row],[Valid FCR]]=1,IF(SurveyRaw[[#This Row],[FCR]]=1,1,0),0)</f>
        <v>1</v>
      </c>
      <c r="X102" s="93">
        <f>IF(SurveyRaw[[#This Row],[CSAT]]="","",SurveyRaw[[#This Row],[CSAT]]/5)</f>
        <v>1</v>
      </c>
      <c r="Y102" s="120" t="str">
        <f>IF(OR(SurveyRaw[[#This Row],[Language Points]]="-",SurveyRaw[[#This Row],[Language Points]]="N/A",SurveyRaw[[#This Row],[Language Points]]=""),"No","Yes")</f>
        <v>Yes</v>
      </c>
      <c r="Z102" s="93">
        <f>IF(ISBLANK(SurveyRaw[[#This Row],[Language Points]]),"",SurveyRaw[[#This Row],[Language Points]]/5)</f>
        <v>1</v>
      </c>
    </row>
    <row r="103" spans="1:26" x14ac:dyDescent="0.25">
      <c r="A103" s="82" t="s">
        <v>83</v>
      </c>
      <c r="B103" s="83" t="s">
        <v>75</v>
      </c>
      <c r="C103" s="84">
        <v>45446</v>
      </c>
      <c r="D103" s="83">
        <v>195013477</v>
      </c>
      <c r="E103" s="82" t="s">
        <v>76</v>
      </c>
      <c r="F103" s="118">
        <v>108734</v>
      </c>
      <c r="G103" s="82">
        <v>5</v>
      </c>
      <c r="H103" s="85">
        <v>1</v>
      </c>
      <c r="I103" s="83">
        <v>5</v>
      </c>
      <c r="J103" s="86">
        <f t="shared" si="3"/>
        <v>45446</v>
      </c>
      <c r="K103" s="87">
        <f t="shared" si="4"/>
        <v>45473</v>
      </c>
      <c r="L103" s="88" t="str">
        <f>_xlfn.CONCAT("Week"," ",_xlfn.ISOWEEKNUM(SurveyRaw[[#This Row],[Date]]))</f>
        <v>Week 23</v>
      </c>
      <c r="M103" s="89" t="str">
        <f>CONCATENATE(YEAR(SurveyRaw[[#This Row],[Month]])," Q",ROUNDUP(MONTH(SurveyRaw[[#This Row],[Month]])/3,0))</f>
        <v>2024 Q2</v>
      </c>
      <c r="N103" s="90" t="str">
        <f>INDEX(Roster[Team Manager],MATCH(SurveyRaw[[#This Row],[UID]],Roster[UID],0))</f>
        <v>Daniel Alexe</v>
      </c>
      <c r="O103" s="91" t="str">
        <f>INDEX(Roster[Site],MATCH(SurveyRaw[[#This Row],[UID]],Roster[UID],0))</f>
        <v>BUC</v>
      </c>
      <c r="P103" s="91" t="str">
        <f>INDEX(Config!R:R,MATCH(SurveyRaw[[#This Row],[App name]],Config!Q:Q,0))</f>
        <v>FR</v>
      </c>
      <c r="Q103" s="91" t="str">
        <f>INDEX(Config!J:J,MATCH(Survey!$P103,Config!G:G,0))</f>
        <v>EU</v>
      </c>
      <c r="R103" s="94">
        <f t="shared" si="5"/>
        <v>1</v>
      </c>
      <c r="S103" s="119">
        <f>IF(ISBLANK(SurveyRaw[[#This Row],[CSAT]]),0,IF(AND(SurveyRaw[[#This Row],[CSAT]]&lt;=3,SurveyRaw[[#This Row],[CSAT]]&gt;=1),1,0))</f>
        <v>0</v>
      </c>
      <c r="T103" s="120">
        <f>IF(SurveyRaw[[#This Row],[CSAT]]=4,1,0)</f>
        <v>0</v>
      </c>
      <c r="U103" s="121">
        <f>IF(SurveyRaw[[#This Row],[CSAT]]=5,1,0)</f>
        <v>1</v>
      </c>
      <c r="V103" s="92">
        <f>IF(OR(SurveyRaw[[#This Row],[FCR]]="-",SurveyRaw[[#This Row],[FCR]]=""),0,1)</f>
        <v>1</v>
      </c>
      <c r="W103" s="121">
        <f>IF(SurveyRaw[[#This Row],[Valid FCR]]=1,IF(SurveyRaw[[#This Row],[FCR]]=1,1,0),0)</f>
        <v>1</v>
      </c>
      <c r="X103" s="93">
        <f>IF(SurveyRaw[[#This Row],[CSAT]]="","",SurveyRaw[[#This Row],[CSAT]]/5)</f>
        <v>1</v>
      </c>
      <c r="Y103" s="120" t="str">
        <f>IF(OR(SurveyRaw[[#This Row],[Language Points]]="-",SurveyRaw[[#This Row],[Language Points]]="N/A",SurveyRaw[[#This Row],[Language Points]]=""),"No","Yes")</f>
        <v>Yes</v>
      </c>
      <c r="Z103" s="93">
        <f>IF(ISBLANK(SurveyRaw[[#This Row],[Language Points]]),"",SurveyRaw[[#This Row],[Language Points]]/5)</f>
        <v>1</v>
      </c>
    </row>
    <row r="104" spans="1:26" x14ac:dyDescent="0.25">
      <c r="A104" s="82" t="s">
        <v>83</v>
      </c>
      <c r="B104" s="83" t="s">
        <v>75</v>
      </c>
      <c r="C104" s="84">
        <v>45446</v>
      </c>
      <c r="D104" s="83">
        <v>194947207</v>
      </c>
      <c r="E104" s="82" t="s">
        <v>76</v>
      </c>
      <c r="F104" s="118">
        <v>108734</v>
      </c>
      <c r="G104" s="82">
        <v>5</v>
      </c>
      <c r="H104" s="85">
        <v>1</v>
      </c>
      <c r="I104" s="83">
        <v>5</v>
      </c>
      <c r="J104" s="86">
        <f t="shared" si="3"/>
        <v>45446</v>
      </c>
      <c r="K104" s="87">
        <f t="shared" si="4"/>
        <v>45473</v>
      </c>
      <c r="L104" s="88" t="str">
        <f>_xlfn.CONCAT("Week"," ",_xlfn.ISOWEEKNUM(SurveyRaw[[#This Row],[Date]]))</f>
        <v>Week 23</v>
      </c>
      <c r="M104" s="89" t="str">
        <f>CONCATENATE(YEAR(SurveyRaw[[#This Row],[Month]])," Q",ROUNDUP(MONTH(SurveyRaw[[#This Row],[Month]])/3,0))</f>
        <v>2024 Q2</v>
      </c>
      <c r="N104" s="90" t="str">
        <f>INDEX(Roster[Team Manager],MATCH(SurveyRaw[[#This Row],[UID]],Roster[UID],0))</f>
        <v>Daniel Alexe</v>
      </c>
      <c r="O104" s="91" t="str">
        <f>INDEX(Roster[Site],MATCH(SurveyRaw[[#This Row],[UID]],Roster[UID],0))</f>
        <v>BUC</v>
      </c>
      <c r="P104" s="91" t="str">
        <f>INDEX(Config!R:R,MATCH(SurveyRaw[[#This Row],[App name]],Config!Q:Q,0))</f>
        <v>FR</v>
      </c>
      <c r="Q104" s="91" t="str">
        <f>INDEX(Config!J:J,MATCH(Survey!$P104,Config!G:G,0))</f>
        <v>EU</v>
      </c>
      <c r="R104" s="94">
        <f t="shared" si="5"/>
        <v>1</v>
      </c>
      <c r="S104" s="119">
        <f>IF(ISBLANK(SurveyRaw[[#This Row],[CSAT]]),0,IF(AND(SurveyRaw[[#This Row],[CSAT]]&lt;=3,SurveyRaw[[#This Row],[CSAT]]&gt;=1),1,0))</f>
        <v>0</v>
      </c>
      <c r="T104" s="120">
        <f>IF(SurveyRaw[[#This Row],[CSAT]]=4,1,0)</f>
        <v>0</v>
      </c>
      <c r="U104" s="121">
        <f>IF(SurveyRaw[[#This Row],[CSAT]]=5,1,0)</f>
        <v>1</v>
      </c>
      <c r="V104" s="92">
        <f>IF(OR(SurveyRaw[[#This Row],[FCR]]="-",SurveyRaw[[#This Row],[FCR]]=""),0,1)</f>
        <v>1</v>
      </c>
      <c r="W104" s="121">
        <f>IF(SurveyRaw[[#This Row],[Valid FCR]]=1,IF(SurveyRaw[[#This Row],[FCR]]=1,1,0),0)</f>
        <v>1</v>
      </c>
      <c r="X104" s="93">
        <f>IF(SurveyRaw[[#This Row],[CSAT]]="","",SurveyRaw[[#This Row],[CSAT]]/5)</f>
        <v>1</v>
      </c>
      <c r="Y104" s="120" t="str">
        <f>IF(OR(SurveyRaw[[#This Row],[Language Points]]="-",SurveyRaw[[#This Row],[Language Points]]="N/A",SurveyRaw[[#This Row],[Language Points]]=""),"No","Yes")</f>
        <v>Yes</v>
      </c>
      <c r="Z104" s="93">
        <f>IF(ISBLANK(SurveyRaw[[#This Row],[Language Points]]),"",SurveyRaw[[#This Row],[Language Points]]/5)</f>
        <v>1</v>
      </c>
    </row>
    <row r="105" spans="1:26" x14ac:dyDescent="0.25">
      <c r="A105" s="82" t="s">
        <v>83</v>
      </c>
      <c r="B105" s="83" t="s">
        <v>75</v>
      </c>
      <c r="C105" s="84">
        <v>45444</v>
      </c>
      <c r="D105" s="83">
        <v>194829897</v>
      </c>
      <c r="E105" s="82" t="s">
        <v>780</v>
      </c>
      <c r="F105" s="118">
        <v>112377</v>
      </c>
      <c r="G105" s="82">
        <v>5</v>
      </c>
      <c r="H105" s="85">
        <v>1</v>
      </c>
      <c r="I105" s="83">
        <v>5</v>
      </c>
      <c r="J105" s="86">
        <f t="shared" si="3"/>
        <v>45444</v>
      </c>
      <c r="K105" s="87">
        <f t="shared" si="4"/>
        <v>45473</v>
      </c>
      <c r="L105" s="88" t="str">
        <f>_xlfn.CONCAT("Week"," ",_xlfn.ISOWEEKNUM(SurveyRaw[[#This Row],[Date]]))</f>
        <v>Week 22</v>
      </c>
      <c r="M105" s="89" t="str">
        <f>CONCATENATE(YEAR(SurveyRaw[[#This Row],[Month]])," Q",ROUNDUP(MONTH(SurveyRaw[[#This Row],[Month]])/3,0))</f>
        <v>2024 Q2</v>
      </c>
      <c r="N105" s="90" t="str">
        <f>INDEX(Roster[Team Manager],MATCH(SurveyRaw[[#This Row],[UID]],Roster[UID],0))</f>
        <v>Daniel Alexe</v>
      </c>
      <c r="O105" s="91" t="str">
        <f>INDEX(Roster[Site],MATCH(SurveyRaw[[#This Row],[UID]],Roster[UID],0))</f>
        <v>BUC</v>
      </c>
      <c r="P105" s="91" t="str">
        <f>INDEX(Config!R:R,MATCH(SurveyRaw[[#This Row],[App name]],Config!Q:Q,0))</f>
        <v>FR</v>
      </c>
      <c r="Q105" s="91" t="str">
        <f>INDEX(Config!J:J,MATCH(Survey!$P105,Config!G:G,0))</f>
        <v>EU</v>
      </c>
      <c r="R105" s="94">
        <f t="shared" si="5"/>
        <v>1</v>
      </c>
      <c r="S105" s="119">
        <f>IF(ISBLANK(SurveyRaw[[#This Row],[CSAT]]),0,IF(AND(SurveyRaw[[#This Row],[CSAT]]&lt;=3,SurveyRaw[[#This Row],[CSAT]]&gt;=1),1,0))</f>
        <v>0</v>
      </c>
      <c r="T105" s="120">
        <f>IF(SurveyRaw[[#This Row],[CSAT]]=4,1,0)</f>
        <v>0</v>
      </c>
      <c r="U105" s="121">
        <f>IF(SurveyRaw[[#This Row],[CSAT]]=5,1,0)</f>
        <v>1</v>
      </c>
      <c r="V105" s="92">
        <f>IF(OR(SurveyRaw[[#This Row],[FCR]]="-",SurveyRaw[[#This Row],[FCR]]=""),0,1)</f>
        <v>1</v>
      </c>
      <c r="W105" s="121">
        <f>IF(SurveyRaw[[#This Row],[Valid FCR]]=1,IF(SurveyRaw[[#This Row],[FCR]]=1,1,0),0)</f>
        <v>1</v>
      </c>
      <c r="X105" s="93">
        <f>IF(SurveyRaw[[#This Row],[CSAT]]="","",SurveyRaw[[#This Row],[CSAT]]/5)</f>
        <v>1</v>
      </c>
      <c r="Y105" s="120" t="str">
        <f>IF(OR(SurveyRaw[[#This Row],[Language Points]]="-",SurveyRaw[[#This Row],[Language Points]]="N/A",SurveyRaw[[#This Row],[Language Points]]=""),"No","Yes")</f>
        <v>Yes</v>
      </c>
      <c r="Z105" s="93">
        <f>IF(ISBLANK(SurveyRaw[[#This Row],[Language Points]]),"",SurveyRaw[[#This Row],[Language Points]]/5)</f>
        <v>1</v>
      </c>
    </row>
    <row r="106" spans="1:26" x14ac:dyDescent="0.25">
      <c r="A106" s="82" t="s">
        <v>83</v>
      </c>
      <c r="B106" s="83" t="s">
        <v>75</v>
      </c>
      <c r="C106" s="84">
        <v>45444</v>
      </c>
      <c r="D106" s="83">
        <v>194821597</v>
      </c>
      <c r="E106" s="82" t="s">
        <v>780</v>
      </c>
      <c r="F106" s="118">
        <v>112377</v>
      </c>
      <c r="G106" s="82">
        <v>5</v>
      </c>
      <c r="H106" s="85">
        <v>1</v>
      </c>
      <c r="I106" s="83">
        <v>5</v>
      </c>
      <c r="J106" s="86">
        <f t="shared" si="3"/>
        <v>45444</v>
      </c>
      <c r="K106" s="87">
        <f t="shared" si="4"/>
        <v>45473</v>
      </c>
      <c r="L106" s="88" t="str">
        <f>_xlfn.CONCAT("Week"," ",_xlfn.ISOWEEKNUM(SurveyRaw[[#This Row],[Date]]))</f>
        <v>Week 22</v>
      </c>
      <c r="M106" s="89" t="str">
        <f>CONCATENATE(YEAR(SurveyRaw[[#This Row],[Month]])," Q",ROUNDUP(MONTH(SurveyRaw[[#This Row],[Month]])/3,0))</f>
        <v>2024 Q2</v>
      </c>
      <c r="N106" s="90" t="str">
        <f>INDEX(Roster[Team Manager],MATCH(SurveyRaw[[#This Row],[UID]],Roster[UID],0))</f>
        <v>Daniel Alexe</v>
      </c>
      <c r="O106" s="91" t="str">
        <f>INDEX(Roster[Site],MATCH(SurveyRaw[[#This Row],[UID]],Roster[UID],0))</f>
        <v>BUC</v>
      </c>
      <c r="P106" s="91" t="str">
        <f>INDEX(Config!R:R,MATCH(SurveyRaw[[#This Row],[App name]],Config!Q:Q,0))</f>
        <v>FR</v>
      </c>
      <c r="Q106" s="91" t="str">
        <f>INDEX(Config!J:J,MATCH(Survey!$P106,Config!G:G,0))</f>
        <v>EU</v>
      </c>
      <c r="R106" s="94">
        <f t="shared" si="5"/>
        <v>1</v>
      </c>
      <c r="S106" s="119">
        <f>IF(ISBLANK(SurveyRaw[[#This Row],[CSAT]]),0,IF(AND(SurveyRaw[[#This Row],[CSAT]]&lt;=3,SurveyRaw[[#This Row],[CSAT]]&gt;=1),1,0))</f>
        <v>0</v>
      </c>
      <c r="T106" s="120">
        <f>IF(SurveyRaw[[#This Row],[CSAT]]=4,1,0)</f>
        <v>0</v>
      </c>
      <c r="U106" s="121">
        <f>IF(SurveyRaw[[#This Row],[CSAT]]=5,1,0)</f>
        <v>1</v>
      </c>
      <c r="V106" s="92">
        <f>IF(OR(SurveyRaw[[#This Row],[FCR]]="-",SurveyRaw[[#This Row],[FCR]]=""),0,1)</f>
        <v>1</v>
      </c>
      <c r="W106" s="121">
        <f>IF(SurveyRaw[[#This Row],[Valid FCR]]=1,IF(SurveyRaw[[#This Row],[FCR]]=1,1,0),0)</f>
        <v>1</v>
      </c>
      <c r="X106" s="93">
        <f>IF(SurveyRaw[[#This Row],[CSAT]]="","",SurveyRaw[[#This Row],[CSAT]]/5)</f>
        <v>1</v>
      </c>
      <c r="Y106" s="120" t="str">
        <f>IF(OR(SurveyRaw[[#This Row],[Language Points]]="-",SurveyRaw[[#This Row],[Language Points]]="N/A",SurveyRaw[[#This Row],[Language Points]]=""),"No","Yes")</f>
        <v>Yes</v>
      </c>
      <c r="Z106" s="93">
        <f>IF(ISBLANK(SurveyRaw[[#This Row],[Language Points]]),"",SurveyRaw[[#This Row],[Language Points]]/5)</f>
        <v>1</v>
      </c>
    </row>
    <row r="107" spans="1:26" x14ac:dyDescent="0.25">
      <c r="A107" s="82" t="s">
        <v>84</v>
      </c>
      <c r="B107" s="83" t="s">
        <v>85</v>
      </c>
      <c r="C107" s="84">
        <v>45446</v>
      </c>
      <c r="D107" s="83">
        <v>118901196</v>
      </c>
      <c r="E107" s="82" t="s">
        <v>87</v>
      </c>
      <c r="F107" s="118">
        <v>107941</v>
      </c>
      <c r="G107" s="82">
        <v>5</v>
      </c>
      <c r="H107" s="85">
        <v>1</v>
      </c>
      <c r="I107" s="83">
        <v>5</v>
      </c>
      <c r="J107" s="86">
        <f t="shared" si="3"/>
        <v>45446</v>
      </c>
      <c r="K107" s="87">
        <f t="shared" si="4"/>
        <v>45473</v>
      </c>
      <c r="L107" s="88" t="str">
        <f>_xlfn.CONCAT("Week"," ",_xlfn.ISOWEEKNUM(SurveyRaw[[#This Row],[Date]]))</f>
        <v>Week 23</v>
      </c>
      <c r="M107" s="89" t="str">
        <f>CONCATENATE(YEAR(SurveyRaw[[#This Row],[Month]])," Q",ROUNDUP(MONTH(SurveyRaw[[#This Row],[Month]])/3,0))</f>
        <v>2024 Q2</v>
      </c>
      <c r="N107" s="90" t="str">
        <f>INDEX(Roster[Team Manager],MATCH(SurveyRaw[[#This Row],[UID]],Roster[UID],0))</f>
        <v>Eden Loyola</v>
      </c>
      <c r="O107" s="91" t="str">
        <f>INDEX(Roster[Site],MATCH(SurveyRaw[[#This Row],[UID]],Roster[UID],0))</f>
        <v>DVO</v>
      </c>
      <c r="P107" s="91" t="str">
        <f>INDEX(Config!R:R,MATCH(SurveyRaw[[#This Row],[App name]],Config!Q:Q,0))</f>
        <v>MX</v>
      </c>
      <c r="Q107" s="91" t="str">
        <f>INDEX(Config!J:J,MATCH(Survey!$P107,Config!G:G,0))</f>
        <v>APAC</v>
      </c>
      <c r="R107" s="94">
        <f t="shared" si="5"/>
        <v>1</v>
      </c>
      <c r="S107" s="119">
        <f>IF(ISBLANK(SurveyRaw[[#This Row],[CSAT]]),0,IF(AND(SurveyRaw[[#This Row],[CSAT]]&lt;=3,SurveyRaw[[#This Row],[CSAT]]&gt;=1),1,0))</f>
        <v>0</v>
      </c>
      <c r="T107" s="120">
        <f>IF(SurveyRaw[[#This Row],[CSAT]]=4,1,0)</f>
        <v>0</v>
      </c>
      <c r="U107" s="121">
        <f>IF(SurveyRaw[[#This Row],[CSAT]]=5,1,0)</f>
        <v>1</v>
      </c>
      <c r="V107" s="92">
        <f>IF(OR(SurveyRaw[[#This Row],[FCR]]="-",SurveyRaw[[#This Row],[FCR]]=""),0,1)</f>
        <v>1</v>
      </c>
      <c r="W107" s="121">
        <f>IF(SurveyRaw[[#This Row],[Valid FCR]]=1,IF(SurveyRaw[[#This Row],[FCR]]=1,1,0),0)</f>
        <v>1</v>
      </c>
      <c r="X107" s="93">
        <f>IF(SurveyRaw[[#This Row],[CSAT]]="","",SurveyRaw[[#This Row],[CSAT]]/5)</f>
        <v>1</v>
      </c>
      <c r="Y107" s="120" t="str">
        <f>IF(OR(SurveyRaw[[#This Row],[Language Points]]="-",SurveyRaw[[#This Row],[Language Points]]="N/A",SurveyRaw[[#This Row],[Language Points]]=""),"No","Yes")</f>
        <v>Yes</v>
      </c>
      <c r="Z107" s="93">
        <f>IF(ISBLANK(SurveyRaw[[#This Row],[Language Points]]),"",SurveyRaw[[#This Row],[Language Points]]/5)</f>
        <v>1</v>
      </c>
    </row>
    <row r="108" spans="1:26" x14ac:dyDescent="0.25">
      <c r="A108" s="82" t="s">
        <v>84</v>
      </c>
      <c r="B108" s="83" t="s">
        <v>85</v>
      </c>
      <c r="C108" s="84">
        <v>45446</v>
      </c>
      <c r="D108" s="83">
        <v>118915086</v>
      </c>
      <c r="E108" s="82" t="s">
        <v>86</v>
      </c>
      <c r="F108" s="118">
        <v>108235</v>
      </c>
      <c r="G108" s="82">
        <v>5</v>
      </c>
      <c r="H108" s="85">
        <v>1</v>
      </c>
      <c r="I108" s="83">
        <v>5</v>
      </c>
      <c r="J108" s="86">
        <f t="shared" si="3"/>
        <v>45446</v>
      </c>
      <c r="K108" s="87">
        <f t="shared" si="4"/>
        <v>45473</v>
      </c>
      <c r="L108" s="88" t="str">
        <f>_xlfn.CONCAT("Week"," ",_xlfn.ISOWEEKNUM(SurveyRaw[[#This Row],[Date]]))</f>
        <v>Week 23</v>
      </c>
      <c r="M108" s="89" t="str">
        <f>CONCATENATE(YEAR(SurveyRaw[[#This Row],[Month]])," Q",ROUNDUP(MONTH(SurveyRaw[[#This Row],[Month]])/3,0))</f>
        <v>2024 Q2</v>
      </c>
      <c r="N108" s="90" t="str">
        <f>INDEX(Roster[Team Manager],MATCH(SurveyRaw[[#This Row],[UID]],Roster[UID],0))</f>
        <v>Eden Loyola</v>
      </c>
      <c r="O108" s="91" t="str">
        <f>INDEX(Roster[Site],MATCH(SurveyRaw[[#This Row],[UID]],Roster[UID],0))</f>
        <v>DVO</v>
      </c>
      <c r="P108" s="91" t="str">
        <f>INDEX(Config!R:R,MATCH(SurveyRaw[[#This Row],[App name]],Config!Q:Q,0))</f>
        <v>MX</v>
      </c>
      <c r="Q108" s="91" t="str">
        <f>INDEX(Config!J:J,MATCH(Survey!$P108,Config!G:G,0))</f>
        <v>APAC</v>
      </c>
      <c r="R108" s="94">
        <f t="shared" si="5"/>
        <v>1</v>
      </c>
      <c r="S108" s="119">
        <f>IF(ISBLANK(SurveyRaw[[#This Row],[CSAT]]),0,IF(AND(SurveyRaw[[#This Row],[CSAT]]&lt;=3,SurveyRaw[[#This Row],[CSAT]]&gt;=1),1,0))</f>
        <v>0</v>
      </c>
      <c r="T108" s="120">
        <f>IF(SurveyRaw[[#This Row],[CSAT]]=4,1,0)</f>
        <v>0</v>
      </c>
      <c r="U108" s="121">
        <f>IF(SurveyRaw[[#This Row],[CSAT]]=5,1,0)</f>
        <v>1</v>
      </c>
      <c r="V108" s="92">
        <f>IF(OR(SurveyRaw[[#This Row],[FCR]]="-",SurveyRaw[[#This Row],[FCR]]=""),0,1)</f>
        <v>1</v>
      </c>
      <c r="W108" s="121">
        <f>IF(SurveyRaw[[#This Row],[Valid FCR]]=1,IF(SurveyRaw[[#This Row],[FCR]]=1,1,0),0)</f>
        <v>1</v>
      </c>
      <c r="X108" s="93">
        <f>IF(SurveyRaw[[#This Row],[CSAT]]="","",SurveyRaw[[#This Row],[CSAT]]/5)</f>
        <v>1</v>
      </c>
      <c r="Y108" s="120" t="str">
        <f>IF(OR(SurveyRaw[[#This Row],[Language Points]]="-",SurveyRaw[[#This Row],[Language Points]]="N/A",SurveyRaw[[#This Row],[Language Points]]=""),"No","Yes")</f>
        <v>Yes</v>
      </c>
      <c r="Z108" s="93">
        <f>IF(ISBLANK(SurveyRaw[[#This Row],[Language Points]]),"",SurveyRaw[[#This Row],[Language Points]]/5)</f>
        <v>1</v>
      </c>
    </row>
    <row r="109" spans="1:26" x14ac:dyDescent="0.25">
      <c r="A109" s="82" t="s">
        <v>84</v>
      </c>
      <c r="B109" s="83" t="s">
        <v>85</v>
      </c>
      <c r="C109" s="84">
        <v>45446</v>
      </c>
      <c r="D109" s="83">
        <v>118907826</v>
      </c>
      <c r="E109" s="82" t="s">
        <v>116</v>
      </c>
      <c r="F109" s="118">
        <v>113451</v>
      </c>
      <c r="G109" s="82">
        <v>5</v>
      </c>
      <c r="H109" s="85">
        <v>1</v>
      </c>
      <c r="I109" s="83">
        <v>5</v>
      </c>
      <c r="J109" s="86">
        <f t="shared" si="3"/>
        <v>45446</v>
      </c>
      <c r="K109" s="87">
        <f t="shared" si="4"/>
        <v>45473</v>
      </c>
      <c r="L109" s="88" t="str">
        <f>_xlfn.CONCAT("Week"," ",_xlfn.ISOWEEKNUM(SurveyRaw[[#This Row],[Date]]))</f>
        <v>Week 23</v>
      </c>
      <c r="M109" s="89" t="str">
        <f>CONCATENATE(YEAR(SurveyRaw[[#This Row],[Month]])," Q",ROUNDUP(MONTH(SurveyRaw[[#This Row],[Month]])/3,0))</f>
        <v>2024 Q2</v>
      </c>
      <c r="N109" s="90" t="str">
        <f>INDEX(Roster[Team Manager],MATCH(SurveyRaw[[#This Row],[UID]],Roster[UID],0))</f>
        <v>Megan Gutierrez Guerrero</v>
      </c>
      <c r="O109" s="91" t="str">
        <f>INDEX(Roster[Site],MATCH(SurveyRaw[[#This Row],[UID]],Roster[UID],0))</f>
        <v>COL</v>
      </c>
      <c r="P109" s="91" t="str">
        <f>INDEX(Config!R:R,MATCH(SurveyRaw[[#This Row],[App name]],Config!Q:Q,0))</f>
        <v>MX</v>
      </c>
      <c r="Q109" s="91" t="str">
        <f>INDEX(Config!J:J,MATCH(Survey!$P109,Config!G:G,0))</f>
        <v>APAC</v>
      </c>
      <c r="R109" s="94">
        <f t="shared" si="5"/>
        <v>1</v>
      </c>
      <c r="S109" s="119">
        <f>IF(ISBLANK(SurveyRaw[[#This Row],[CSAT]]),0,IF(AND(SurveyRaw[[#This Row],[CSAT]]&lt;=3,SurveyRaw[[#This Row],[CSAT]]&gt;=1),1,0))</f>
        <v>0</v>
      </c>
      <c r="T109" s="120">
        <f>IF(SurveyRaw[[#This Row],[CSAT]]=4,1,0)</f>
        <v>0</v>
      </c>
      <c r="U109" s="121">
        <f>IF(SurveyRaw[[#This Row],[CSAT]]=5,1,0)</f>
        <v>1</v>
      </c>
      <c r="V109" s="92">
        <f>IF(OR(SurveyRaw[[#This Row],[FCR]]="-",SurveyRaw[[#This Row],[FCR]]=""),0,1)</f>
        <v>1</v>
      </c>
      <c r="W109" s="121">
        <f>IF(SurveyRaw[[#This Row],[Valid FCR]]=1,IF(SurveyRaw[[#This Row],[FCR]]=1,1,0),0)</f>
        <v>1</v>
      </c>
      <c r="X109" s="93">
        <f>IF(SurveyRaw[[#This Row],[CSAT]]="","",SurveyRaw[[#This Row],[CSAT]]/5)</f>
        <v>1</v>
      </c>
      <c r="Y109" s="120" t="str">
        <f>IF(OR(SurveyRaw[[#This Row],[Language Points]]="-",SurveyRaw[[#This Row],[Language Points]]="N/A",SurveyRaw[[#This Row],[Language Points]]=""),"No","Yes")</f>
        <v>Yes</v>
      </c>
      <c r="Z109" s="93">
        <f>IF(ISBLANK(SurveyRaw[[#This Row],[Language Points]]),"",SurveyRaw[[#This Row],[Language Points]]/5)</f>
        <v>1</v>
      </c>
    </row>
    <row r="110" spans="1:26" x14ac:dyDescent="0.25">
      <c r="A110" s="82" t="s">
        <v>84</v>
      </c>
      <c r="B110" s="83" t="s">
        <v>85</v>
      </c>
      <c r="C110" s="84">
        <v>45446</v>
      </c>
      <c r="D110" s="83">
        <v>118919886</v>
      </c>
      <c r="E110" s="82" t="s">
        <v>86</v>
      </c>
      <c r="F110" s="118">
        <v>108235</v>
      </c>
      <c r="G110" s="82">
        <v>5</v>
      </c>
      <c r="H110" s="85">
        <v>1</v>
      </c>
      <c r="I110" s="83">
        <v>5</v>
      </c>
      <c r="J110" s="86">
        <f t="shared" si="3"/>
        <v>45446</v>
      </c>
      <c r="K110" s="87">
        <f t="shared" si="4"/>
        <v>45473</v>
      </c>
      <c r="L110" s="88" t="str">
        <f>_xlfn.CONCAT("Week"," ",_xlfn.ISOWEEKNUM(SurveyRaw[[#This Row],[Date]]))</f>
        <v>Week 23</v>
      </c>
      <c r="M110" s="89" t="str">
        <f>CONCATENATE(YEAR(SurveyRaw[[#This Row],[Month]])," Q",ROUNDUP(MONTH(SurveyRaw[[#This Row],[Month]])/3,0))</f>
        <v>2024 Q2</v>
      </c>
      <c r="N110" s="90" t="str">
        <f>INDEX(Roster[Team Manager],MATCH(SurveyRaw[[#This Row],[UID]],Roster[UID],0))</f>
        <v>Eden Loyola</v>
      </c>
      <c r="O110" s="91" t="str">
        <f>INDEX(Roster[Site],MATCH(SurveyRaw[[#This Row],[UID]],Roster[UID],0))</f>
        <v>DVO</v>
      </c>
      <c r="P110" s="91" t="str">
        <f>INDEX(Config!R:R,MATCH(SurveyRaw[[#This Row],[App name]],Config!Q:Q,0))</f>
        <v>MX</v>
      </c>
      <c r="Q110" s="91" t="str">
        <f>INDEX(Config!J:J,MATCH(Survey!$P110,Config!G:G,0))</f>
        <v>APAC</v>
      </c>
      <c r="R110" s="94">
        <f t="shared" si="5"/>
        <v>1</v>
      </c>
      <c r="S110" s="119">
        <f>IF(ISBLANK(SurveyRaw[[#This Row],[CSAT]]),0,IF(AND(SurveyRaw[[#This Row],[CSAT]]&lt;=3,SurveyRaw[[#This Row],[CSAT]]&gt;=1),1,0))</f>
        <v>0</v>
      </c>
      <c r="T110" s="120">
        <f>IF(SurveyRaw[[#This Row],[CSAT]]=4,1,0)</f>
        <v>0</v>
      </c>
      <c r="U110" s="121">
        <f>IF(SurveyRaw[[#This Row],[CSAT]]=5,1,0)</f>
        <v>1</v>
      </c>
      <c r="V110" s="92">
        <f>IF(OR(SurveyRaw[[#This Row],[FCR]]="-",SurveyRaw[[#This Row],[FCR]]=""),0,1)</f>
        <v>1</v>
      </c>
      <c r="W110" s="121">
        <f>IF(SurveyRaw[[#This Row],[Valid FCR]]=1,IF(SurveyRaw[[#This Row],[FCR]]=1,1,0),0)</f>
        <v>1</v>
      </c>
      <c r="X110" s="93">
        <f>IF(SurveyRaw[[#This Row],[CSAT]]="","",SurveyRaw[[#This Row],[CSAT]]/5)</f>
        <v>1</v>
      </c>
      <c r="Y110" s="120" t="str">
        <f>IF(OR(SurveyRaw[[#This Row],[Language Points]]="-",SurveyRaw[[#This Row],[Language Points]]="N/A",SurveyRaw[[#This Row],[Language Points]]=""),"No","Yes")</f>
        <v>Yes</v>
      </c>
      <c r="Z110" s="93">
        <f>IF(ISBLANK(SurveyRaw[[#This Row],[Language Points]]),"",SurveyRaw[[#This Row],[Language Points]]/5)</f>
        <v>1</v>
      </c>
    </row>
    <row r="111" spans="1:26" x14ac:dyDescent="0.25">
      <c r="A111" s="82" t="s">
        <v>84</v>
      </c>
      <c r="B111" s="83" t="s">
        <v>85</v>
      </c>
      <c r="C111" s="84">
        <v>45446</v>
      </c>
      <c r="D111" s="83">
        <v>118918076</v>
      </c>
      <c r="E111" s="82" t="s">
        <v>86</v>
      </c>
      <c r="F111" s="118">
        <v>108235</v>
      </c>
      <c r="G111" s="82">
        <v>5</v>
      </c>
      <c r="H111" s="85">
        <v>1</v>
      </c>
      <c r="I111" s="83">
        <v>5</v>
      </c>
      <c r="J111" s="86">
        <f t="shared" si="3"/>
        <v>45446</v>
      </c>
      <c r="K111" s="87">
        <f t="shared" si="4"/>
        <v>45473</v>
      </c>
      <c r="L111" s="88" t="str">
        <f>_xlfn.CONCAT("Week"," ",_xlfn.ISOWEEKNUM(SurveyRaw[[#This Row],[Date]]))</f>
        <v>Week 23</v>
      </c>
      <c r="M111" s="89" t="str">
        <f>CONCATENATE(YEAR(SurveyRaw[[#This Row],[Month]])," Q",ROUNDUP(MONTH(SurveyRaw[[#This Row],[Month]])/3,0))</f>
        <v>2024 Q2</v>
      </c>
      <c r="N111" s="90" t="str">
        <f>INDEX(Roster[Team Manager],MATCH(SurveyRaw[[#This Row],[UID]],Roster[UID],0))</f>
        <v>Eden Loyola</v>
      </c>
      <c r="O111" s="91" t="str">
        <f>INDEX(Roster[Site],MATCH(SurveyRaw[[#This Row],[UID]],Roster[UID],0))</f>
        <v>DVO</v>
      </c>
      <c r="P111" s="91" t="str">
        <f>INDEX(Config!R:R,MATCH(SurveyRaw[[#This Row],[App name]],Config!Q:Q,0))</f>
        <v>MX</v>
      </c>
      <c r="Q111" s="91" t="str">
        <f>INDEX(Config!J:J,MATCH(Survey!$P111,Config!G:G,0))</f>
        <v>APAC</v>
      </c>
      <c r="R111" s="94">
        <f t="shared" si="5"/>
        <v>1</v>
      </c>
      <c r="S111" s="119">
        <f>IF(ISBLANK(SurveyRaw[[#This Row],[CSAT]]),0,IF(AND(SurveyRaw[[#This Row],[CSAT]]&lt;=3,SurveyRaw[[#This Row],[CSAT]]&gt;=1),1,0))</f>
        <v>0</v>
      </c>
      <c r="T111" s="120">
        <f>IF(SurveyRaw[[#This Row],[CSAT]]=4,1,0)</f>
        <v>0</v>
      </c>
      <c r="U111" s="121">
        <f>IF(SurveyRaw[[#This Row],[CSAT]]=5,1,0)</f>
        <v>1</v>
      </c>
      <c r="V111" s="92">
        <f>IF(OR(SurveyRaw[[#This Row],[FCR]]="-",SurveyRaw[[#This Row],[FCR]]=""),0,1)</f>
        <v>1</v>
      </c>
      <c r="W111" s="121">
        <f>IF(SurveyRaw[[#This Row],[Valid FCR]]=1,IF(SurveyRaw[[#This Row],[FCR]]=1,1,0),0)</f>
        <v>1</v>
      </c>
      <c r="X111" s="93">
        <f>IF(SurveyRaw[[#This Row],[CSAT]]="","",SurveyRaw[[#This Row],[CSAT]]/5)</f>
        <v>1</v>
      </c>
      <c r="Y111" s="120" t="str">
        <f>IF(OR(SurveyRaw[[#This Row],[Language Points]]="-",SurveyRaw[[#This Row],[Language Points]]="N/A",SurveyRaw[[#This Row],[Language Points]]=""),"No","Yes")</f>
        <v>Yes</v>
      </c>
      <c r="Z111" s="93">
        <f>IF(ISBLANK(SurveyRaw[[#This Row],[Language Points]]),"",SurveyRaw[[#This Row],[Language Points]]/5)</f>
        <v>1</v>
      </c>
    </row>
    <row r="112" spans="1:26" x14ac:dyDescent="0.25">
      <c r="A112" s="82" t="s">
        <v>84</v>
      </c>
      <c r="B112" s="83" t="s">
        <v>85</v>
      </c>
      <c r="C112" s="84">
        <v>45446</v>
      </c>
      <c r="D112" s="83">
        <v>118908066</v>
      </c>
      <c r="E112" s="82" t="s">
        <v>116</v>
      </c>
      <c r="F112" s="118">
        <v>113451</v>
      </c>
      <c r="G112" s="82">
        <v>5</v>
      </c>
      <c r="H112" s="85">
        <v>1</v>
      </c>
      <c r="I112" s="83">
        <v>5</v>
      </c>
      <c r="J112" s="86">
        <f t="shared" si="3"/>
        <v>45446</v>
      </c>
      <c r="K112" s="87">
        <f t="shared" si="4"/>
        <v>45473</v>
      </c>
      <c r="L112" s="88" t="str">
        <f>_xlfn.CONCAT("Week"," ",_xlfn.ISOWEEKNUM(SurveyRaw[[#This Row],[Date]]))</f>
        <v>Week 23</v>
      </c>
      <c r="M112" s="89" t="str">
        <f>CONCATENATE(YEAR(SurveyRaw[[#This Row],[Month]])," Q",ROUNDUP(MONTH(SurveyRaw[[#This Row],[Month]])/3,0))</f>
        <v>2024 Q2</v>
      </c>
      <c r="N112" s="90" t="str">
        <f>INDEX(Roster[Team Manager],MATCH(SurveyRaw[[#This Row],[UID]],Roster[UID],0))</f>
        <v>Megan Gutierrez Guerrero</v>
      </c>
      <c r="O112" s="91" t="str">
        <f>INDEX(Roster[Site],MATCH(SurveyRaw[[#This Row],[UID]],Roster[UID],0))</f>
        <v>COL</v>
      </c>
      <c r="P112" s="91" t="str">
        <f>INDEX(Config!R:R,MATCH(SurveyRaw[[#This Row],[App name]],Config!Q:Q,0))</f>
        <v>MX</v>
      </c>
      <c r="Q112" s="91" t="str">
        <f>INDEX(Config!J:J,MATCH(Survey!$P112,Config!G:G,0))</f>
        <v>APAC</v>
      </c>
      <c r="R112" s="94">
        <f t="shared" si="5"/>
        <v>1</v>
      </c>
      <c r="S112" s="119">
        <f>IF(ISBLANK(SurveyRaw[[#This Row],[CSAT]]),0,IF(AND(SurveyRaw[[#This Row],[CSAT]]&lt;=3,SurveyRaw[[#This Row],[CSAT]]&gt;=1),1,0))</f>
        <v>0</v>
      </c>
      <c r="T112" s="120">
        <f>IF(SurveyRaw[[#This Row],[CSAT]]=4,1,0)</f>
        <v>0</v>
      </c>
      <c r="U112" s="121">
        <f>IF(SurveyRaw[[#This Row],[CSAT]]=5,1,0)</f>
        <v>1</v>
      </c>
      <c r="V112" s="92">
        <f>IF(OR(SurveyRaw[[#This Row],[FCR]]="-",SurveyRaw[[#This Row],[FCR]]=""),0,1)</f>
        <v>1</v>
      </c>
      <c r="W112" s="121">
        <f>IF(SurveyRaw[[#This Row],[Valid FCR]]=1,IF(SurveyRaw[[#This Row],[FCR]]=1,1,0),0)</f>
        <v>1</v>
      </c>
      <c r="X112" s="93">
        <f>IF(SurveyRaw[[#This Row],[CSAT]]="","",SurveyRaw[[#This Row],[CSAT]]/5)</f>
        <v>1</v>
      </c>
      <c r="Y112" s="120" t="str">
        <f>IF(OR(SurveyRaw[[#This Row],[Language Points]]="-",SurveyRaw[[#This Row],[Language Points]]="N/A",SurveyRaw[[#This Row],[Language Points]]=""),"No","Yes")</f>
        <v>Yes</v>
      </c>
      <c r="Z112" s="93">
        <f>IF(ISBLANK(SurveyRaw[[#This Row],[Language Points]]),"",SurveyRaw[[#This Row],[Language Points]]/5)</f>
        <v>1</v>
      </c>
    </row>
    <row r="113" spans="1:26" x14ac:dyDescent="0.25">
      <c r="A113" s="82" t="s">
        <v>84</v>
      </c>
      <c r="B113" s="83" t="s">
        <v>85</v>
      </c>
      <c r="C113" s="84">
        <v>45446</v>
      </c>
      <c r="D113" s="83">
        <v>118917346</v>
      </c>
      <c r="E113" s="82" t="s">
        <v>116</v>
      </c>
      <c r="F113" s="118">
        <v>113451</v>
      </c>
      <c r="G113" s="82">
        <v>5</v>
      </c>
      <c r="H113" s="85">
        <v>1</v>
      </c>
      <c r="I113" s="83">
        <v>5</v>
      </c>
      <c r="J113" s="86">
        <f t="shared" si="3"/>
        <v>45446</v>
      </c>
      <c r="K113" s="87">
        <f t="shared" si="4"/>
        <v>45473</v>
      </c>
      <c r="L113" s="88" t="str">
        <f>_xlfn.CONCAT("Week"," ",_xlfn.ISOWEEKNUM(SurveyRaw[[#This Row],[Date]]))</f>
        <v>Week 23</v>
      </c>
      <c r="M113" s="89" t="str">
        <f>CONCATENATE(YEAR(SurveyRaw[[#This Row],[Month]])," Q",ROUNDUP(MONTH(SurveyRaw[[#This Row],[Month]])/3,0))</f>
        <v>2024 Q2</v>
      </c>
      <c r="N113" s="90" t="str">
        <f>INDEX(Roster[Team Manager],MATCH(SurveyRaw[[#This Row],[UID]],Roster[UID],0))</f>
        <v>Megan Gutierrez Guerrero</v>
      </c>
      <c r="O113" s="91" t="str">
        <f>INDEX(Roster[Site],MATCH(SurveyRaw[[#This Row],[UID]],Roster[UID],0))</f>
        <v>COL</v>
      </c>
      <c r="P113" s="91" t="str">
        <f>INDEX(Config!R:R,MATCH(SurveyRaw[[#This Row],[App name]],Config!Q:Q,0))</f>
        <v>MX</v>
      </c>
      <c r="Q113" s="91" t="str">
        <f>INDEX(Config!J:J,MATCH(Survey!$P113,Config!G:G,0))</f>
        <v>APAC</v>
      </c>
      <c r="R113" s="94">
        <f t="shared" si="5"/>
        <v>1</v>
      </c>
      <c r="S113" s="119">
        <f>IF(ISBLANK(SurveyRaw[[#This Row],[CSAT]]),0,IF(AND(SurveyRaw[[#This Row],[CSAT]]&lt;=3,SurveyRaw[[#This Row],[CSAT]]&gt;=1),1,0))</f>
        <v>0</v>
      </c>
      <c r="T113" s="120">
        <f>IF(SurveyRaw[[#This Row],[CSAT]]=4,1,0)</f>
        <v>0</v>
      </c>
      <c r="U113" s="121">
        <f>IF(SurveyRaw[[#This Row],[CSAT]]=5,1,0)</f>
        <v>1</v>
      </c>
      <c r="V113" s="92">
        <f>IF(OR(SurveyRaw[[#This Row],[FCR]]="-",SurveyRaw[[#This Row],[FCR]]=""),0,1)</f>
        <v>1</v>
      </c>
      <c r="W113" s="121">
        <f>IF(SurveyRaw[[#This Row],[Valid FCR]]=1,IF(SurveyRaw[[#This Row],[FCR]]=1,1,0),0)</f>
        <v>1</v>
      </c>
      <c r="X113" s="93">
        <f>IF(SurveyRaw[[#This Row],[CSAT]]="","",SurveyRaw[[#This Row],[CSAT]]/5)</f>
        <v>1</v>
      </c>
      <c r="Y113" s="120" t="str">
        <f>IF(OR(SurveyRaw[[#This Row],[Language Points]]="-",SurveyRaw[[#This Row],[Language Points]]="N/A",SurveyRaw[[#This Row],[Language Points]]=""),"No","Yes")</f>
        <v>Yes</v>
      </c>
      <c r="Z113" s="93">
        <f>IF(ISBLANK(SurveyRaw[[#This Row],[Language Points]]),"",SurveyRaw[[#This Row],[Language Points]]/5)</f>
        <v>1</v>
      </c>
    </row>
    <row r="114" spans="1:26" x14ac:dyDescent="0.25">
      <c r="A114" s="82" t="s">
        <v>103</v>
      </c>
      <c r="B114" s="83" t="s">
        <v>85</v>
      </c>
      <c r="C114" s="84">
        <v>45446</v>
      </c>
      <c r="D114" s="83">
        <v>118892266</v>
      </c>
      <c r="E114" s="82" t="s">
        <v>86</v>
      </c>
      <c r="F114" s="118">
        <v>108235</v>
      </c>
      <c r="G114" s="82">
        <v>5</v>
      </c>
      <c r="H114" s="85">
        <v>1</v>
      </c>
      <c r="I114" s="83">
        <v>5</v>
      </c>
      <c r="J114" s="86">
        <f t="shared" si="3"/>
        <v>45446</v>
      </c>
      <c r="K114" s="87">
        <f t="shared" si="4"/>
        <v>45473</v>
      </c>
      <c r="L114" s="88" t="str">
        <f>_xlfn.CONCAT("Week"," ",_xlfn.ISOWEEKNUM(SurveyRaw[[#This Row],[Date]]))</f>
        <v>Week 23</v>
      </c>
      <c r="M114" s="89" t="str">
        <f>CONCATENATE(YEAR(SurveyRaw[[#This Row],[Month]])," Q",ROUNDUP(MONTH(SurveyRaw[[#This Row],[Month]])/3,0))</f>
        <v>2024 Q2</v>
      </c>
      <c r="N114" s="90" t="str">
        <f>INDEX(Roster[Team Manager],MATCH(SurveyRaw[[#This Row],[UID]],Roster[UID],0))</f>
        <v>Eden Loyola</v>
      </c>
      <c r="O114" s="91" t="str">
        <f>INDEX(Roster[Site],MATCH(SurveyRaw[[#This Row],[UID]],Roster[UID],0))</f>
        <v>DVO</v>
      </c>
      <c r="P114" s="91" t="str">
        <f>INDEX(Config!R:R,MATCH(SurveyRaw[[#This Row],[App name]],Config!Q:Q,0))</f>
        <v>SP</v>
      </c>
      <c r="Q114" s="91" t="str">
        <f>INDEX(Config!J:J,MATCH(Survey!$P114,Config!G:G,0))</f>
        <v>APAC</v>
      </c>
      <c r="R114" s="94">
        <f t="shared" si="5"/>
        <v>1</v>
      </c>
      <c r="S114" s="119">
        <f>IF(ISBLANK(SurveyRaw[[#This Row],[CSAT]]),0,IF(AND(SurveyRaw[[#This Row],[CSAT]]&lt;=3,SurveyRaw[[#This Row],[CSAT]]&gt;=1),1,0))</f>
        <v>0</v>
      </c>
      <c r="T114" s="120">
        <f>IF(SurveyRaw[[#This Row],[CSAT]]=4,1,0)</f>
        <v>0</v>
      </c>
      <c r="U114" s="121">
        <f>IF(SurveyRaw[[#This Row],[CSAT]]=5,1,0)</f>
        <v>1</v>
      </c>
      <c r="V114" s="92">
        <f>IF(OR(SurveyRaw[[#This Row],[FCR]]="-",SurveyRaw[[#This Row],[FCR]]=""),0,1)</f>
        <v>1</v>
      </c>
      <c r="W114" s="121">
        <f>IF(SurveyRaw[[#This Row],[Valid FCR]]=1,IF(SurveyRaw[[#This Row],[FCR]]=1,1,0),0)</f>
        <v>1</v>
      </c>
      <c r="X114" s="93">
        <f>IF(SurveyRaw[[#This Row],[CSAT]]="","",SurveyRaw[[#This Row],[CSAT]]/5)</f>
        <v>1</v>
      </c>
      <c r="Y114" s="120" t="str">
        <f>IF(OR(SurveyRaw[[#This Row],[Language Points]]="-",SurveyRaw[[#This Row],[Language Points]]="N/A",SurveyRaw[[#This Row],[Language Points]]=""),"No","Yes")</f>
        <v>Yes</v>
      </c>
      <c r="Z114" s="93">
        <f>IF(ISBLANK(SurveyRaw[[#This Row],[Language Points]]),"",SurveyRaw[[#This Row],[Language Points]]/5)</f>
        <v>1</v>
      </c>
    </row>
    <row r="115" spans="1:26" x14ac:dyDescent="0.25">
      <c r="A115" s="82" t="s">
        <v>90</v>
      </c>
      <c r="B115" s="83" t="s">
        <v>85</v>
      </c>
      <c r="C115" s="84">
        <v>45446</v>
      </c>
      <c r="D115" s="83">
        <v>118891296</v>
      </c>
      <c r="E115" s="82" t="s">
        <v>87</v>
      </c>
      <c r="F115" s="118">
        <v>107941</v>
      </c>
      <c r="G115" s="82">
        <v>5</v>
      </c>
      <c r="H115" s="85">
        <v>1</v>
      </c>
      <c r="I115" s="83">
        <v>5</v>
      </c>
      <c r="J115" s="86">
        <f t="shared" si="3"/>
        <v>45446</v>
      </c>
      <c r="K115" s="87">
        <f t="shared" si="4"/>
        <v>45473</v>
      </c>
      <c r="L115" s="88" t="str">
        <f>_xlfn.CONCAT("Week"," ",_xlfn.ISOWEEKNUM(SurveyRaw[[#This Row],[Date]]))</f>
        <v>Week 23</v>
      </c>
      <c r="M115" s="89" t="str">
        <f>CONCATENATE(YEAR(SurveyRaw[[#This Row],[Month]])," Q",ROUNDUP(MONTH(SurveyRaw[[#This Row],[Month]])/3,0))</f>
        <v>2024 Q2</v>
      </c>
      <c r="N115" s="90" t="str">
        <f>INDEX(Roster[Team Manager],MATCH(SurveyRaw[[#This Row],[UID]],Roster[UID],0))</f>
        <v>Eden Loyola</v>
      </c>
      <c r="O115" s="91" t="str">
        <f>INDEX(Roster[Site],MATCH(SurveyRaw[[#This Row],[UID]],Roster[UID],0))</f>
        <v>DVO</v>
      </c>
      <c r="P115" s="91" t="str">
        <f>INDEX(Config!R:R,MATCH(SurveyRaw[[#This Row],[App name]],Config!Q:Q,0))</f>
        <v>SP</v>
      </c>
      <c r="Q115" s="91" t="str">
        <f>INDEX(Config!J:J,MATCH(Survey!$P115,Config!G:G,0))</f>
        <v>APAC</v>
      </c>
      <c r="R115" s="94">
        <f t="shared" si="5"/>
        <v>1</v>
      </c>
      <c r="S115" s="119">
        <f>IF(ISBLANK(SurveyRaw[[#This Row],[CSAT]]),0,IF(AND(SurveyRaw[[#This Row],[CSAT]]&lt;=3,SurveyRaw[[#This Row],[CSAT]]&gt;=1),1,0))</f>
        <v>0</v>
      </c>
      <c r="T115" s="120">
        <f>IF(SurveyRaw[[#This Row],[CSAT]]=4,1,0)</f>
        <v>0</v>
      </c>
      <c r="U115" s="121">
        <f>IF(SurveyRaw[[#This Row],[CSAT]]=5,1,0)</f>
        <v>1</v>
      </c>
      <c r="V115" s="92">
        <f>IF(OR(SurveyRaw[[#This Row],[FCR]]="-",SurveyRaw[[#This Row],[FCR]]=""),0,1)</f>
        <v>1</v>
      </c>
      <c r="W115" s="121">
        <f>IF(SurveyRaw[[#This Row],[Valid FCR]]=1,IF(SurveyRaw[[#This Row],[FCR]]=1,1,0),0)</f>
        <v>1</v>
      </c>
      <c r="X115" s="93">
        <f>IF(SurveyRaw[[#This Row],[CSAT]]="","",SurveyRaw[[#This Row],[CSAT]]/5)</f>
        <v>1</v>
      </c>
      <c r="Y115" s="120" t="str">
        <f>IF(OR(SurveyRaw[[#This Row],[Language Points]]="-",SurveyRaw[[#This Row],[Language Points]]="N/A",SurveyRaw[[#This Row],[Language Points]]=""),"No","Yes")</f>
        <v>Yes</v>
      </c>
      <c r="Z115" s="93">
        <f>IF(ISBLANK(SurveyRaw[[#This Row],[Language Points]]),"",SurveyRaw[[#This Row],[Language Points]]/5)</f>
        <v>1</v>
      </c>
    </row>
    <row r="116" spans="1:26" x14ac:dyDescent="0.25">
      <c r="A116" s="82" t="s">
        <v>92</v>
      </c>
      <c r="B116" s="83" t="s">
        <v>85</v>
      </c>
      <c r="C116" s="84">
        <v>45446</v>
      </c>
      <c r="D116" s="83">
        <v>1297688764</v>
      </c>
      <c r="E116" s="82" t="s">
        <v>88</v>
      </c>
      <c r="F116" s="118">
        <v>108520</v>
      </c>
      <c r="G116" s="82">
        <v>5</v>
      </c>
      <c r="H116" s="85">
        <v>1</v>
      </c>
      <c r="I116" s="83">
        <v>5</v>
      </c>
      <c r="J116" s="86">
        <f t="shared" si="3"/>
        <v>45446</v>
      </c>
      <c r="K116" s="87">
        <f t="shared" si="4"/>
        <v>45473</v>
      </c>
      <c r="L116" s="88" t="str">
        <f>_xlfn.CONCAT("Week"," ",_xlfn.ISOWEEKNUM(SurveyRaw[[#This Row],[Date]]))</f>
        <v>Week 23</v>
      </c>
      <c r="M116" s="89" t="str">
        <f>CONCATENATE(YEAR(SurveyRaw[[#This Row],[Month]])," Q",ROUNDUP(MONTH(SurveyRaw[[#This Row],[Month]])/3,0))</f>
        <v>2024 Q2</v>
      </c>
      <c r="N116" s="90" t="str">
        <f>INDEX(Roster[Team Manager],MATCH(SurveyRaw[[#This Row],[UID]],Roster[UID],0))</f>
        <v>Eden Loyola</v>
      </c>
      <c r="O116" s="91" t="str">
        <f>INDEX(Roster[Site],MATCH(SurveyRaw[[#This Row],[UID]],Roster[UID],0))</f>
        <v>ILO</v>
      </c>
      <c r="P116" s="91" t="str">
        <f>INDEX(Config!R:R,MATCH(SurveyRaw[[#This Row],[App name]],Config!Q:Q,0))</f>
        <v>ES</v>
      </c>
      <c r="Q116" s="91" t="str">
        <f>INDEX(Config!J:J,MATCH(Survey!$P116,Config!G:G,0))</f>
        <v>APAC</v>
      </c>
      <c r="R116" s="94">
        <f t="shared" si="5"/>
        <v>1</v>
      </c>
      <c r="S116" s="119">
        <f>IF(ISBLANK(SurveyRaw[[#This Row],[CSAT]]),0,IF(AND(SurveyRaw[[#This Row],[CSAT]]&lt;=3,SurveyRaw[[#This Row],[CSAT]]&gt;=1),1,0))</f>
        <v>0</v>
      </c>
      <c r="T116" s="120">
        <f>IF(SurveyRaw[[#This Row],[CSAT]]=4,1,0)</f>
        <v>0</v>
      </c>
      <c r="U116" s="121">
        <f>IF(SurveyRaw[[#This Row],[CSAT]]=5,1,0)</f>
        <v>1</v>
      </c>
      <c r="V116" s="92">
        <f>IF(OR(SurveyRaw[[#This Row],[FCR]]="-",SurveyRaw[[#This Row],[FCR]]=""),0,1)</f>
        <v>1</v>
      </c>
      <c r="W116" s="121">
        <f>IF(SurveyRaw[[#This Row],[Valid FCR]]=1,IF(SurveyRaw[[#This Row],[FCR]]=1,1,0),0)</f>
        <v>1</v>
      </c>
      <c r="X116" s="93">
        <f>IF(SurveyRaw[[#This Row],[CSAT]]="","",SurveyRaw[[#This Row],[CSAT]]/5)</f>
        <v>1</v>
      </c>
      <c r="Y116" s="120" t="str">
        <f>IF(OR(SurveyRaw[[#This Row],[Language Points]]="-",SurveyRaw[[#This Row],[Language Points]]="N/A",SurveyRaw[[#This Row],[Language Points]]=""),"No","Yes")</f>
        <v>Yes</v>
      </c>
      <c r="Z116" s="93">
        <f>IF(ISBLANK(SurveyRaw[[#This Row],[Language Points]]),"",SurveyRaw[[#This Row],[Language Points]]/5)</f>
        <v>1</v>
      </c>
    </row>
    <row r="117" spans="1:26" x14ac:dyDescent="0.25">
      <c r="A117" s="82" t="s">
        <v>92</v>
      </c>
      <c r="B117" s="83" t="s">
        <v>85</v>
      </c>
      <c r="C117" s="84">
        <v>45446</v>
      </c>
      <c r="D117" s="83">
        <v>1297712544</v>
      </c>
      <c r="E117" s="82" t="s">
        <v>91</v>
      </c>
      <c r="F117" s="118">
        <v>108518</v>
      </c>
      <c r="G117" s="82">
        <v>5</v>
      </c>
      <c r="H117" s="85">
        <v>1</v>
      </c>
      <c r="I117" s="83">
        <v>5</v>
      </c>
      <c r="J117" s="86">
        <f t="shared" si="3"/>
        <v>45446</v>
      </c>
      <c r="K117" s="87">
        <f t="shared" si="4"/>
        <v>45473</v>
      </c>
      <c r="L117" s="88" t="str">
        <f>_xlfn.CONCAT("Week"," ",_xlfn.ISOWEEKNUM(SurveyRaw[[#This Row],[Date]]))</f>
        <v>Week 23</v>
      </c>
      <c r="M117" s="89" t="str">
        <f>CONCATENATE(YEAR(SurveyRaw[[#This Row],[Month]])," Q",ROUNDUP(MONTH(SurveyRaw[[#This Row],[Month]])/3,0))</f>
        <v>2024 Q2</v>
      </c>
      <c r="N117" s="90" t="str">
        <f>INDEX(Roster[Team Manager],MATCH(SurveyRaw[[#This Row],[UID]],Roster[UID],0))</f>
        <v>Eden Loyola</v>
      </c>
      <c r="O117" s="91" t="str">
        <f>INDEX(Roster[Site],MATCH(SurveyRaw[[#This Row],[UID]],Roster[UID],0))</f>
        <v>DVO</v>
      </c>
      <c r="P117" s="91" t="str">
        <f>INDEX(Config!R:R,MATCH(SurveyRaw[[#This Row],[App name]],Config!Q:Q,0))</f>
        <v>ES</v>
      </c>
      <c r="Q117" s="91" t="str">
        <f>INDEX(Config!J:J,MATCH(Survey!$P117,Config!G:G,0))</f>
        <v>APAC</v>
      </c>
      <c r="R117" s="94">
        <f t="shared" si="5"/>
        <v>1</v>
      </c>
      <c r="S117" s="119">
        <f>IF(ISBLANK(SurveyRaw[[#This Row],[CSAT]]),0,IF(AND(SurveyRaw[[#This Row],[CSAT]]&lt;=3,SurveyRaw[[#This Row],[CSAT]]&gt;=1),1,0))</f>
        <v>0</v>
      </c>
      <c r="T117" s="120">
        <f>IF(SurveyRaw[[#This Row],[CSAT]]=4,1,0)</f>
        <v>0</v>
      </c>
      <c r="U117" s="121">
        <f>IF(SurveyRaw[[#This Row],[CSAT]]=5,1,0)</f>
        <v>1</v>
      </c>
      <c r="V117" s="92">
        <f>IF(OR(SurveyRaw[[#This Row],[FCR]]="-",SurveyRaw[[#This Row],[FCR]]=""),0,1)</f>
        <v>1</v>
      </c>
      <c r="W117" s="121">
        <f>IF(SurveyRaw[[#This Row],[Valid FCR]]=1,IF(SurveyRaw[[#This Row],[FCR]]=1,1,0),0)</f>
        <v>1</v>
      </c>
      <c r="X117" s="93">
        <f>IF(SurveyRaw[[#This Row],[CSAT]]="","",SurveyRaw[[#This Row],[CSAT]]/5)</f>
        <v>1</v>
      </c>
      <c r="Y117" s="120" t="str">
        <f>IF(OR(SurveyRaw[[#This Row],[Language Points]]="-",SurveyRaw[[#This Row],[Language Points]]="N/A",SurveyRaw[[#This Row],[Language Points]]=""),"No","Yes")</f>
        <v>Yes</v>
      </c>
      <c r="Z117" s="93">
        <f>IF(ISBLANK(SurveyRaw[[#This Row],[Language Points]]),"",SurveyRaw[[#This Row],[Language Points]]/5)</f>
        <v>1</v>
      </c>
    </row>
    <row r="118" spans="1:26" x14ac:dyDescent="0.25">
      <c r="A118" s="82" t="s">
        <v>92</v>
      </c>
      <c r="B118" s="83" t="s">
        <v>85</v>
      </c>
      <c r="C118" s="84">
        <v>45446</v>
      </c>
      <c r="D118" s="83">
        <v>1297712774</v>
      </c>
      <c r="E118" s="82" t="s">
        <v>91</v>
      </c>
      <c r="F118" s="118">
        <v>108518</v>
      </c>
      <c r="G118" s="82">
        <v>5</v>
      </c>
      <c r="H118" s="85">
        <v>1</v>
      </c>
      <c r="I118" s="83">
        <v>5</v>
      </c>
      <c r="J118" s="86">
        <f t="shared" si="3"/>
        <v>45446</v>
      </c>
      <c r="K118" s="87">
        <f t="shared" si="4"/>
        <v>45473</v>
      </c>
      <c r="L118" s="88" t="str">
        <f>_xlfn.CONCAT("Week"," ",_xlfn.ISOWEEKNUM(SurveyRaw[[#This Row],[Date]]))</f>
        <v>Week 23</v>
      </c>
      <c r="M118" s="89" t="str">
        <f>CONCATENATE(YEAR(SurveyRaw[[#This Row],[Month]])," Q",ROUNDUP(MONTH(SurveyRaw[[#This Row],[Month]])/3,0))</f>
        <v>2024 Q2</v>
      </c>
      <c r="N118" s="90" t="str">
        <f>INDEX(Roster[Team Manager],MATCH(SurveyRaw[[#This Row],[UID]],Roster[UID],0))</f>
        <v>Eden Loyola</v>
      </c>
      <c r="O118" s="91" t="str">
        <f>INDEX(Roster[Site],MATCH(SurveyRaw[[#This Row],[UID]],Roster[UID],0))</f>
        <v>DVO</v>
      </c>
      <c r="P118" s="91" t="str">
        <f>INDEX(Config!R:R,MATCH(SurveyRaw[[#This Row],[App name]],Config!Q:Q,0))</f>
        <v>ES</v>
      </c>
      <c r="Q118" s="91" t="str">
        <f>INDEX(Config!J:J,MATCH(Survey!$P118,Config!G:G,0))</f>
        <v>APAC</v>
      </c>
      <c r="R118" s="94">
        <f t="shared" si="5"/>
        <v>1</v>
      </c>
      <c r="S118" s="119">
        <f>IF(ISBLANK(SurveyRaw[[#This Row],[CSAT]]),0,IF(AND(SurveyRaw[[#This Row],[CSAT]]&lt;=3,SurveyRaw[[#This Row],[CSAT]]&gt;=1),1,0))</f>
        <v>0</v>
      </c>
      <c r="T118" s="120">
        <f>IF(SurveyRaw[[#This Row],[CSAT]]=4,1,0)</f>
        <v>0</v>
      </c>
      <c r="U118" s="121">
        <f>IF(SurveyRaw[[#This Row],[CSAT]]=5,1,0)</f>
        <v>1</v>
      </c>
      <c r="V118" s="92">
        <f>IF(OR(SurveyRaw[[#This Row],[FCR]]="-",SurveyRaw[[#This Row],[FCR]]=""),0,1)</f>
        <v>1</v>
      </c>
      <c r="W118" s="121">
        <f>IF(SurveyRaw[[#This Row],[Valid FCR]]=1,IF(SurveyRaw[[#This Row],[FCR]]=1,1,0),0)</f>
        <v>1</v>
      </c>
      <c r="X118" s="93">
        <f>IF(SurveyRaw[[#This Row],[CSAT]]="","",SurveyRaw[[#This Row],[CSAT]]/5)</f>
        <v>1</v>
      </c>
      <c r="Y118" s="120" t="str">
        <f>IF(OR(SurveyRaw[[#This Row],[Language Points]]="-",SurveyRaw[[#This Row],[Language Points]]="N/A",SurveyRaw[[#This Row],[Language Points]]=""),"No","Yes")</f>
        <v>Yes</v>
      </c>
      <c r="Z118" s="93">
        <f>IF(ISBLANK(SurveyRaw[[#This Row],[Language Points]]),"",SurveyRaw[[#This Row],[Language Points]]/5)</f>
        <v>1</v>
      </c>
    </row>
    <row r="119" spans="1:26" x14ac:dyDescent="0.25">
      <c r="A119" s="82" t="s">
        <v>92</v>
      </c>
      <c r="B119" s="83" t="s">
        <v>85</v>
      </c>
      <c r="C119" s="84">
        <v>45446</v>
      </c>
      <c r="D119" s="83">
        <v>1297575154</v>
      </c>
      <c r="E119" s="82" t="s">
        <v>91</v>
      </c>
      <c r="F119" s="118">
        <v>108518</v>
      </c>
      <c r="G119" s="82">
        <v>5</v>
      </c>
      <c r="H119" s="85">
        <v>1</v>
      </c>
      <c r="I119" s="83">
        <v>5</v>
      </c>
      <c r="J119" s="86">
        <f t="shared" si="3"/>
        <v>45446</v>
      </c>
      <c r="K119" s="87">
        <f t="shared" si="4"/>
        <v>45473</v>
      </c>
      <c r="L119" s="88" t="str">
        <f>_xlfn.CONCAT("Week"," ",_xlfn.ISOWEEKNUM(SurveyRaw[[#This Row],[Date]]))</f>
        <v>Week 23</v>
      </c>
      <c r="M119" s="89" t="str">
        <f>CONCATENATE(YEAR(SurveyRaw[[#This Row],[Month]])," Q",ROUNDUP(MONTH(SurveyRaw[[#This Row],[Month]])/3,0))</f>
        <v>2024 Q2</v>
      </c>
      <c r="N119" s="90" t="str">
        <f>INDEX(Roster[Team Manager],MATCH(SurveyRaw[[#This Row],[UID]],Roster[UID],0))</f>
        <v>Eden Loyola</v>
      </c>
      <c r="O119" s="91" t="str">
        <f>INDEX(Roster[Site],MATCH(SurveyRaw[[#This Row],[UID]],Roster[UID],0))</f>
        <v>DVO</v>
      </c>
      <c r="P119" s="91" t="str">
        <f>INDEX(Config!R:R,MATCH(SurveyRaw[[#This Row],[App name]],Config!Q:Q,0))</f>
        <v>ES</v>
      </c>
      <c r="Q119" s="91" t="str">
        <f>INDEX(Config!J:J,MATCH(Survey!$P119,Config!G:G,0))</f>
        <v>APAC</v>
      </c>
      <c r="R119" s="94">
        <f t="shared" si="5"/>
        <v>1</v>
      </c>
      <c r="S119" s="119">
        <f>IF(ISBLANK(SurveyRaw[[#This Row],[CSAT]]),0,IF(AND(SurveyRaw[[#This Row],[CSAT]]&lt;=3,SurveyRaw[[#This Row],[CSAT]]&gt;=1),1,0))</f>
        <v>0</v>
      </c>
      <c r="T119" s="120">
        <f>IF(SurveyRaw[[#This Row],[CSAT]]=4,1,0)</f>
        <v>0</v>
      </c>
      <c r="U119" s="121">
        <f>IF(SurveyRaw[[#This Row],[CSAT]]=5,1,0)</f>
        <v>1</v>
      </c>
      <c r="V119" s="92">
        <f>IF(OR(SurveyRaw[[#This Row],[FCR]]="-",SurveyRaw[[#This Row],[FCR]]=""),0,1)</f>
        <v>1</v>
      </c>
      <c r="W119" s="121">
        <f>IF(SurveyRaw[[#This Row],[Valid FCR]]=1,IF(SurveyRaw[[#This Row],[FCR]]=1,1,0),0)</f>
        <v>1</v>
      </c>
      <c r="X119" s="93">
        <f>IF(SurveyRaw[[#This Row],[CSAT]]="","",SurveyRaw[[#This Row],[CSAT]]/5)</f>
        <v>1</v>
      </c>
      <c r="Y119" s="120" t="str">
        <f>IF(OR(SurveyRaw[[#This Row],[Language Points]]="-",SurveyRaw[[#This Row],[Language Points]]="N/A",SurveyRaw[[#This Row],[Language Points]]=""),"No","Yes")</f>
        <v>Yes</v>
      </c>
      <c r="Z119" s="93">
        <f>IF(ISBLANK(SurveyRaw[[#This Row],[Language Points]]),"",SurveyRaw[[#This Row],[Language Points]]/5)</f>
        <v>1</v>
      </c>
    </row>
    <row r="120" spans="1:26" x14ac:dyDescent="0.25">
      <c r="A120" s="82" t="s">
        <v>92</v>
      </c>
      <c r="B120" s="83" t="s">
        <v>85</v>
      </c>
      <c r="C120" s="84">
        <v>45446</v>
      </c>
      <c r="D120" s="83">
        <v>1297682244</v>
      </c>
      <c r="E120" s="82" t="s">
        <v>91</v>
      </c>
      <c r="F120" s="118">
        <v>108518</v>
      </c>
      <c r="G120" s="82">
        <v>5</v>
      </c>
      <c r="H120" s="85">
        <v>1</v>
      </c>
      <c r="I120" s="83">
        <v>5</v>
      </c>
      <c r="J120" s="86">
        <f t="shared" si="3"/>
        <v>45446</v>
      </c>
      <c r="K120" s="87">
        <f t="shared" si="4"/>
        <v>45473</v>
      </c>
      <c r="L120" s="88" t="str">
        <f>_xlfn.CONCAT("Week"," ",_xlfn.ISOWEEKNUM(SurveyRaw[[#This Row],[Date]]))</f>
        <v>Week 23</v>
      </c>
      <c r="M120" s="89" t="str">
        <f>CONCATENATE(YEAR(SurveyRaw[[#This Row],[Month]])," Q",ROUNDUP(MONTH(SurveyRaw[[#This Row],[Month]])/3,0))</f>
        <v>2024 Q2</v>
      </c>
      <c r="N120" s="90" t="str">
        <f>INDEX(Roster[Team Manager],MATCH(SurveyRaw[[#This Row],[UID]],Roster[UID],0))</f>
        <v>Eden Loyola</v>
      </c>
      <c r="O120" s="91" t="str">
        <f>INDEX(Roster[Site],MATCH(SurveyRaw[[#This Row],[UID]],Roster[UID],0))</f>
        <v>DVO</v>
      </c>
      <c r="P120" s="91" t="str">
        <f>INDEX(Config!R:R,MATCH(SurveyRaw[[#This Row],[App name]],Config!Q:Q,0))</f>
        <v>ES</v>
      </c>
      <c r="Q120" s="91" t="str">
        <f>INDEX(Config!J:J,MATCH(Survey!$P120,Config!G:G,0))</f>
        <v>APAC</v>
      </c>
      <c r="R120" s="94">
        <f t="shared" si="5"/>
        <v>1</v>
      </c>
      <c r="S120" s="119">
        <f>IF(ISBLANK(SurveyRaw[[#This Row],[CSAT]]),0,IF(AND(SurveyRaw[[#This Row],[CSAT]]&lt;=3,SurveyRaw[[#This Row],[CSAT]]&gt;=1),1,0))</f>
        <v>0</v>
      </c>
      <c r="T120" s="120">
        <f>IF(SurveyRaw[[#This Row],[CSAT]]=4,1,0)</f>
        <v>0</v>
      </c>
      <c r="U120" s="121">
        <f>IF(SurveyRaw[[#This Row],[CSAT]]=5,1,0)</f>
        <v>1</v>
      </c>
      <c r="V120" s="92">
        <f>IF(OR(SurveyRaw[[#This Row],[FCR]]="-",SurveyRaw[[#This Row],[FCR]]=""),0,1)</f>
        <v>1</v>
      </c>
      <c r="W120" s="121">
        <f>IF(SurveyRaw[[#This Row],[Valid FCR]]=1,IF(SurveyRaw[[#This Row],[FCR]]=1,1,0),0)</f>
        <v>1</v>
      </c>
      <c r="X120" s="93">
        <f>IF(SurveyRaw[[#This Row],[CSAT]]="","",SurveyRaw[[#This Row],[CSAT]]/5)</f>
        <v>1</v>
      </c>
      <c r="Y120" s="120" t="str">
        <f>IF(OR(SurveyRaw[[#This Row],[Language Points]]="-",SurveyRaw[[#This Row],[Language Points]]="N/A",SurveyRaw[[#This Row],[Language Points]]=""),"No","Yes")</f>
        <v>Yes</v>
      </c>
      <c r="Z120" s="93">
        <f>IF(ISBLANK(SurveyRaw[[#This Row],[Language Points]]),"",SurveyRaw[[#This Row],[Language Points]]/5)</f>
        <v>1</v>
      </c>
    </row>
    <row r="121" spans="1:26" x14ac:dyDescent="0.25">
      <c r="A121" s="82" t="s">
        <v>92</v>
      </c>
      <c r="B121" s="83" t="s">
        <v>85</v>
      </c>
      <c r="C121" s="84">
        <v>45446</v>
      </c>
      <c r="D121" s="83">
        <v>1297688074</v>
      </c>
      <c r="E121" s="82" t="s">
        <v>86</v>
      </c>
      <c r="F121" s="118">
        <v>108235</v>
      </c>
      <c r="G121" s="82">
        <v>5</v>
      </c>
      <c r="H121" s="85">
        <v>1</v>
      </c>
      <c r="I121" s="83">
        <v>5</v>
      </c>
      <c r="J121" s="86">
        <f t="shared" si="3"/>
        <v>45446</v>
      </c>
      <c r="K121" s="87">
        <f t="shared" si="4"/>
        <v>45473</v>
      </c>
      <c r="L121" s="88" t="str">
        <f>_xlfn.CONCAT("Week"," ",_xlfn.ISOWEEKNUM(SurveyRaw[[#This Row],[Date]]))</f>
        <v>Week 23</v>
      </c>
      <c r="M121" s="89" t="str">
        <f>CONCATENATE(YEAR(SurveyRaw[[#This Row],[Month]])," Q",ROUNDUP(MONTH(SurveyRaw[[#This Row],[Month]])/3,0))</f>
        <v>2024 Q2</v>
      </c>
      <c r="N121" s="90" t="str">
        <f>INDEX(Roster[Team Manager],MATCH(SurveyRaw[[#This Row],[UID]],Roster[UID],0))</f>
        <v>Eden Loyola</v>
      </c>
      <c r="O121" s="91" t="str">
        <f>INDEX(Roster[Site],MATCH(SurveyRaw[[#This Row],[UID]],Roster[UID],0))</f>
        <v>DVO</v>
      </c>
      <c r="P121" s="91" t="str">
        <f>INDEX(Config!R:R,MATCH(SurveyRaw[[#This Row],[App name]],Config!Q:Q,0))</f>
        <v>ES</v>
      </c>
      <c r="Q121" s="91" t="str">
        <f>INDEX(Config!J:J,MATCH(Survey!$P121,Config!G:G,0))</f>
        <v>APAC</v>
      </c>
      <c r="R121" s="94">
        <f t="shared" si="5"/>
        <v>1</v>
      </c>
      <c r="S121" s="119">
        <f>IF(ISBLANK(SurveyRaw[[#This Row],[CSAT]]),0,IF(AND(SurveyRaw[[#This Row],[CSAT]]&lt;=3,SurveyRaw[[#This Row],[CSAT]]&gt;=1),1,0))</f>
        <v>0</v>
      </c>
      <c r="T121" s="120">
        <f>IF(SurveyRaw[[#This Row],[CSAT]]=4,1,0)</f>
        <v>0</v>
      </c>
      <c r="U121" s="121">
        <f>IF(SurveyRaw[[#This Row],[CSAT]]=5,1,0)</f>
        <v>1</v>
      </c>
      <c r="V121" s="92">
        <f>IF(OR(SurveyRaw[[#This Row],[FCR]]="-",SurveyRaw[[#This Row],[FCR]]=""),0,1)</f>
        <v>1</v>
      </c>
      <c r="W121" s="121">
        <f>IF(SurveyRaw[[#This Row],[Valid FCR]]=1,IF(SurveyRaw[[#This Row],[FCR]]=1,1,0),0)</f>
        <v>1</v>
      </c>
      <c r="X121" s="93">
        <f>IF(SurveyRaw[[#This Row],[CSAT]]="","",SurveyRaw[[#This Row],[CSAT]]/5)</f>
        <v>1</v>
      </c>
      <c r="Y121" s="120" t="str">
        <f>IF(OR(SurveyRaw[[#This Row],[Language Points]]="-",SurveyRaw[[#This Row],[Language Points]]="N/A",SurveyRaw[[#This Row],[Language Points]]=""),"No","Yes")</f>
        <v>Yes</v>
      </c>
      <c r="Z121" s="93">
        <f>IF(ISBLANK(SurveyRaw[[#This Row],[Language Points]]),"",SurveyRaw[[#This Row],[Language Points]]/5)</f>
        <v>1</v>
      </c>
    </row>
    <row r="122" spans="1:26" x14ac:dyDescent="0.25">
      <c r="A122" s="82" t="s">
        <v>92</v>
      </c>
      <c r="B122" s="83" t="s">
        <v>85</v>
      </c>
      <c r="C122" s="84">
        <v>45446</v>
      </c>
      <c r="D122" s="83">
        <v>1297559894</v>
      </c>
      <c r="E122" s="82" t="s">
        <v>87</v>
      </c>
      <c r="F122" s="118">
        <v>107941</v>
      </c>
      <c r="G122" s="82">
        <v>5</v>
      </c>
      <c r="H122" s="85">
        <v>1</v>
      </c>
      <c r="I122" s="83">
        <v>5</v>
      </c>
      <c r="J122" s="86">
        <f t="shared" si="3"/>
        <v>45446</v>
      </c>
      <c r="K122" s="87">
        <f t="shared" si="4"/>
        <v>45473</v>
      </c>
      <c r="L122" s="88" t="str">
        <f>_xlfn.CONCAT("Week"," ",_xlfn.ISOWEEKNUM(SurveyRaw[[#This Row],[Date]]))</f>
        <v>Week 23</v>
      </c>
      <c r="M122" s="89" t="str">
        <f>CONCATENATE(YEAR(SurveyRaw[[#This Row],[Month]])," Q",ROUNDUP(MONTH(SurveyRaw[[#This Row],[Month]])/3,0))</f>
        <v>2024 Q2</v>
      </c>
      <c r="N122" s="90" t="str">
        <f>INDEX(Roster[Team Manager],MATCH(SurveyRaw[[#This Row],[UID]],Roster[UID],0))</f>
        <v>Eden Loyola</v>
      </c>
      <c r="O122" s="91" t="str">
        <f>INDEX(Roster[Site],MATCH(SurveyRaw[[#This Row],[UID]],Roster[UID],0))</f>
        <v>DVO</v>
      </c>
      <c r="P122" s="91" t="str">
        <f>INDEX(Config!R:R,MATCH(SurveyRaw[[#This Row],[App name]],Config!Q:Q,0))</f>
        <v>ES</v>
      </c>
      <c r="Q122" s="91" t="str">
        <f>INDEX(Config!J:J,MATCH(Survey!$P122,Config!G:G,0))</f>
        <v>APAC</v>
      </c>
      <c r="R122" s="94">
        <f t="shared" si="5"/>
        <v>1</v>
      </c>
      <c r="S122" s="119">
        <f>IF(ISBLANK(SurveyRaw[[#This Row],[CSAT]]),0,IF(AND(SurveyRaw[[#This Row],[CSAT]]&lt;=3,SurveyRaw[[#This Row],[CSAT]]&gt;=1),1,0))</f>
        <v>0</v>
      </c>
      <c r="T122" s="120">
        <f>IF(SurveyRaw[[#This Row],[CSAT]]=4,1,0)</f>
        <v>0</v>
      </c>
      <c r="U122" s="121">
        <f>IF(SurveyRaw[[#This Row],[CSAT]]=5,1,0)</f>
        <v>1</v>
      </c>
      <c r="V122" s="92">
        <f>IF(OR(SurveyRaw[[#This Row],[FCR]]="-",SurveyRaw[[#This Row],[FCR]]=""),0,1)</f>
        <v>1</v>
      </c>
      <c r="W122" s="121">
        <f>IF(SurveyRaw[[#This Row],[Valid FCR]]=1,IF(SurveyRaw[[#This Row],[FCR]]=1,1,0),0)</f>
        <v>1</v>
      </c>
      <c r="X122" s="93">
        <f>IF(SurveyRaw[[#This Row],[CSAT]]="","",SurveyRaw[[#This Row],[CSAT]]/5)</f>
        <v>1</v>
      </c>
      <c r="Y122" s="120" t="str">
        <f>IF(OR(SurveyRaw[[#This Row],[Language Points]]="-",SurveyRaw[[#This Row],[Language Points]]="N/A",SurveyRaw[[#This Row],[Language Points]]=""),"No","Yes")</f>
        <v>Yes</v>
      </c>
      <c r="Z122" s="93">
        <f>IF(ISBLANK(SurveyRaw[[#This Row],[Language Points]]),"",SurveyRaw[[#This Row],[Language Points]]/5)</f>
        <v>1</v>
      </c>
    </row>
    <row r="123" spans="1:26" x14ac:dyDescent="0.25">
      <c r="A123" s="82" t="s">
        <v>92</v>
      </c>
      <c r="B123" s="83" t="s">
        <v>85</v>
      </c>
      <c r="C123" s="84">
        <v>45446</v>
      </c>
      <c r="D123" s="83">
        <v>1297618894</v>
      </c>
      <c r="E123" s="82" t="s">
        <v>91</v>
      </c>
      <c r="F123" s="118">
        <v>108518</v>
      </c>
      <c r="G123" s="82">
        <v>5</v>
      </c>
      <c r="H123" s="85">
        <v>1</v>
      </c>
      <c r="I123" s="83">
        <v>5</v>
      </c>
      <c r="J123" s="86">
        <f t="shared" si="3"/>
        <v>45446</v>
      </c>
      <c r="K123" s="87">
        <f t="shared" si="4"/>
        <v>45473</v>
      </c>
      <c r="L123" s="88" t="str">
        <f>_xlfn.CONCAT("Week"," ",_xlfn.ISOWEEKNUM(SurveyRaw[[#This Row],[Date]]))</f>
        <v>Week 23</v>
      </c>
      <c r="M123" s="89" t="str">
        <f>CONCATENATE(YEAR(SurveyRaw[[#This Row],[Month]])," Q",ROUNDUP(MONTH(SurveyRaw[[#This Row],[Month]])/3,0))</f>
        <v>2024 Q2</v>
      </c>
      <c r="N123" s="90" t="str">
        <f>INDEX(Roster[Team Manager],MATCH(SurveyRaw[[#This Row],[UID]],Roster[UID],0))</f>
        <v>Eden Loyola</v>
      </c>
      <c r="O123" s="91" t="str">
        <f>INDEX(Roster[Site],MATCH(SurveyRaw[[#This Row],[UID]],Roster[UID],0))</f>
        <v>DVO</v>
      </c>
      <c r="P123" s="91" t="str">
        <f>INDEX(Config!R:R,MATCH(SurveyRaw[[#This Row],[App name]],Config!Q:Q,0))</f>
        <v>ES</v>
      </c>
      <c r="Q123" s="91" t="str">
        <f>INDEX(Config!J:J,MATCH(Survey!$P123,Config!G:G,0))</f>
        <v>APAC</v>
      </c>
      <c r="R123" s="94">
        <f t="shared" si="5"/>
        <v>1</v>
      </c>
      <c r="S123" s="119">
        <f>IF(ISBLANK(SurveyRaw[[#This Row],[CSAT]]),0,IF(AND(SurveyRaw[[#This Row],[CSAT]]&lt;=3,SurveyRaw[[#This Row],[CSAT]]&gt;=1),1,0))</f>
        <v>0</v>
      </c>
      <c r="T123" s="120">
        <f>IF(SurveyRaw[[#This Row],[CSAT]]=4,1,0)</f>
        <v>0</v>
      </c>
      <c r="U123" s="121">
        <f>IF(SurveyRaw[[#This Row],[CSAT]]=5,1,0)</f>
        <v>1</v>
      </c>
      <c r="V123" s="92">
        <f>IF(OR(SurveyRaw[[#This Row],[FCR]]="-",SurveyRaw[[#This Row],[FCR]]=""),0,1)</f>
        <v>1</v>
      </c>
      <c r="W123" s="121">
        <f>IF(SurveyRaw[[#This Row],[Valid FCR]]=1,IF(SurveyRaw[[#This Row],[FCR]]=1,1,0),0)</f>
        <v>1</v>
      </c>
      <c r="X123" s="93">
        <f>IF(SurveyRaw[[#This Row],[CSAT]]="","",SurveyRaw[[#This Row],[CSAT]]/5)</f>
        <v>1</v>
      </c>
      <c r="Y123" s="120" t="str">
        <f>IF(OR(SurveyRaw[[#This Row],[Language Points]]="-",SurveyRaw[[#This Row],[Language Points]]="N/A",SurveyRaw[[#This Row],[Language Points]]=""),"No","Yes")</f>
        <v>Yes</v>
      </c>
      <c r="Z123" s="93">
        <f>IF(ISBLANK(SurveyRaw[[#This Row],[Language Points]]),"",SurveyRaw[[#This Row],[Language Points]]/5)</f>
        <v>1</v>
      </c>
    </row>
    <row r="124" spans="1:26" x14ac:dyDescent="0.25">
      <c r="A124" s="82" t="s">
        <v>92</v>
      </c>
      <c r="B124" s="83" t="s">
        <v>85</v>
      </c>
      <c r="C124" s="84">
        <v>45446</v>
      </c>
      <c r="D124" s="83">
        <v>1297619084</v>
      </c>
      <c r="E124" s="82" t="s">
        <v>781</v>
      </c>
      <c r="F124" s="118">
        <v>108519</v>
      </c>
      <c r="G124" s="82">
        <v>5</v>
      </c>
      <c r="H124" s="85">
        <v>1</v>
      </c>
      <c r="I124" s="83">
        <v>5</v>
      </c>
      <c r="J124" s="86">
        <f t="shared" si="3"/>
        <v>45446</v>
      </c>
      <c r="K124" s="87">
        <f t="shared" si="4"/>
        <v>45473</v>
      </c>
      <c r="L124" s="88" t="str">
        <f>_xlfn.CONCAT("Week"," ",_xlfn.ISOWEEKNUM(SurveyRaw[[#This Row],[Date]]))</f>
        <v>Week 23</v>
      </c>
      <c r="M124" s="89" t="str">
        <f>CONCATENATE(YEAR(SurveyRaw[[#This Row],[Month]])," Q",ROUNDUP(MONTH(SurveyRaw[[#This Row],[Month]])/3,0))</f>
        <v>2024 Q2</v>
      </c>
      <c r="N124" s="90" t="str">
        <f>INDEX(Roster[Team Manager],MATCH(SurveyRaw[[#This Row],[UID]],Roster[UID],0))</f>
        <v>Eden Loyola</v>
      </c>
      <c r="O124" s="91" t="str">
        <f>INDEX(Roster[Site],MATCH(SurveyRaw[[#This Row],[UID]],Roster[UID],0))</f>
        <v>DVO</v>
      </c>
      <c r="P124" s="91" t="str">
        <f>INDEX(Config!R:R,MATCH(SurveyRaw[[#This Row],[App name]],Config!Q:Q,0))</f>
        <v>ES</v>
      </c>
      <c r="Q124" s="91" t="str">
        <f>INDEX(Config!J:J,MATCH(Survey!$P124,Config!G:G,0))</f>
        <v>APAC</v>
      </c>
      <c r="R124" s="94">
        <f t="shared" si="5"/>
        <v>1</v>
      </c>
      <c r="S124" s="119">
        <f>IF(ISBLANK(SurveyRaw[[#This Row],[CSAT]]),0,IF(AND(SurveyRaw[[#This Row],[CSAT]]&lt;=3,SurveyRaw[[#This Row],[CSAT]]&gt;=1),1,0))</f>
        <v>0</v>
      </c>
      <c r="T124" s="120">
        <f>IF(SurveyRaw[[#This Row],[CSAT]]=4,1,0)</f>
        <v>0</v>
      </c>
      <c r="U124" s="121">
        <f>IF(SurveyRaw[[#This Row],[CSAT]]=5,1,0)</f>
        <v>1</v>
      </c>
      <c r="V124" s="92">
        <f>IF(OR(SurveyRaw[[#This Row],[FCR]]="-",SurveyRaw[[#This Row],[FCR]]=""),0,1)</f>
        <v>1</v>
      </c>
      <c r="W124" s="121">
        <f>IF(SurveyRaw[[#This Row],[Valid FCR]]=1,IF(SurveyRaw[[#This Row],[FCR]]=1,1,0),0)</f>
        <v>1</v>
      </c>
      <c r="X124" s="93">
        <f>IF(SurveyRaw[[#This Row],[CSAT]]="","",SurveyRaw[[#This Row],[CSAT]]/5)</f>
        <v>1</v>
      </c>
      <c r="Y124" s="120" t="str">
        <f>IF(OR(SurveyRaw[[#This Row],[Language Points]]="-",SurveyRaw[[#This Row],[Language Points]]="N/A",SurveyRaw[[#This Row],[Language Points]]=""),"No","Yes")</f>
        <v>Yes</v>
      </c>
      <c r="Z124" s="93">
        <f>IF(ISBLANK(SurveyRaw[[#This Row],[Language Points]]),"",SurveyRaw[[#This Row],[Language Points]]/5)</f>
        <v>1</v>
      </c>
    </row>
    <row r="125" spans="1:26" x14ac:dyDescent="0.25">
      <c r="A125" s="82" t="s">
        <v>92</v>
      </c>
      <c r="B125" s="83" t="s">
        <v>85</v>
      </c>
      <c r="C125" s="84">
        <v>45446</v>
      </c>
      <c r="D125" s="83">
        <v>1297709854</v>
      </c>
      <c r="E125" s="82" t="s">
        <v>91</v>
      </c>
      <c r="F125" s="118">
        <v>108518</v>
      </c>
      <c r="G125" s="82">
        <v>5</v>
      </c>
      <c r="H125" s="85">
        <v>1</v>
      </c>
      <c r="I125" s="83">
        <v>5</v>
      </c>
      <c r="J125" s="86">
        <f t="shared" si="3"/>
        <v>45446</v>
      </c>
      <c r="K125" s="87">
        <f t="shared" si="4"/>
        <v>45473</v>
      </c>
      <c r="L125" s="88" t="str">
        <f>_xlfn.CONCAT("Week"," ",_xlfn.ISOWEEKNUM(SurveyRaw[[#This Row],[Date]]))</f>
        <v>Week 23</v>
      </c>
      <c r="M125" s="89" t="str">
        <f>CONCATENATE(YEAR(SurveyRaw[[#This Row],[Month]])," Q",ROUNDUP(MONTH(SurveyRaw[[#This Row],[Month]])/3,0))</f>
        <v>2024 Q2</v>
      </c>
      <c r="N125" s="90" t="str">
        <f>INDEX(Roster[Team Manager],MATCH(SurveyRaw[[#This Row],[UID]],Roster[UID],0))</f>
        <v>Eden Loyola</v>
      </c>
      <c r="O125" s="91" t="str">
        <f>INDEX(Roster[Site],MATCH(SurveyRaw[[#This Row],[UID]],Roster[UID],0))</f>
        <v>DVO</v>
      </c>
      <c r="P125" s="91" t="str">
        <f>INDEX(Config!R:R,MATCH(SurveyRaw[[#This Row],[App name]],Config!Q:Q,0))</f>
        <v>ES</v>
      </c>
      <c r="Q125" s="91" t="str">
        <f>INDEX(Config!J:J,MATCH(Survey!$P125,Config!G:G,0))</f>
        <v>APAC</v>
      </c>
      <c r="R125" s="94">
        <f t="shared" si="5"/>
        <v>1</v>
      </c>
      <c r="S125" s="119">
        <f>IF(ISBLANK(SurveyRaw[[#This Row],[CSAT]]),0,IF(AND(SurveyRaw[[#This Row],[CSAT]]&lt;=3,SurveyRaw[[#This Row],[CSAT]]&gt;=1),1,0))</f>
        <v>0</v>
      </c>
      <c r="T125" s="120">
        <f>IF(SurveyRaw[[#This Row],[CSAT]]=4,1,0)</f>
        <v>0</v>
      </c>
      <c r="U125" s="121">
        <f>IF(SurveyRaw[[#This Row],[CSAT]]=5,1,0)</f>
        <v>1</v>
      </c>
      <c r="V125" s="92">
        <f>IF(OR(SurveyRaw[[#This Row],[FCR]]="-",SurveyRaw[[#This Row],[FCR]]=""),0,1)</f>
        <v>1</v>
      </c>
      <c r="W125" s="121">
        <f>IF(SurveyRaw[[#This Row],[Valid FCR]]=1,IF(SurveyRaw[[#This Row],[FCR]]=1,1,0),0)</f>
        <v>1</v>
      </c>
      <c r="X125" s="93">
        <f>IF(SurveyRaw[[#This Row],[CSAT]]="","",SurveyRaw[[#This Row],[CSAT]]/5)</f>
        <v>1</v>
      </c>
      <c r="Y125" s="120" t="str">
        <f>IF(OR(SurveyRaw[[#This Row],[Language Points]]="-",SurveyRaw[[#This Row],[Language Points]]="N/A",SurveyRaw[[#This Row],[Language Points]]=""),"No","Yes")</f>
        <v>Yes</v>
      </c>
      <c r="Z125" s="93">
        <f>IF(ISBLANK(SurveyRaw[[#This Row],[Language Points]]),"",SurveyRaw[[#This Row],[Language Points]]/5)</f>
        <v>1</v>
      </c>
    </row>
    <row r="126" spans="1:26" x14ac:dyDescent="0.25">
      <c r="A126" s="82" t="s">
        <v>92</v>
      </c>
      <c r="B126" s="83" t="s">
        <v>85</v>
      </c>
      <c r="C126" s="84">
        <v>45446</v>
      </c>
      <c r="D126" s="83">
        <v>1297563074</v>
      </c>
      <c r="E126" s="82" t="s">
        <v>88</v>
      </c>
      <c r="F126" s="118">
        <v>108520</v>
      </c>
      <c r="G126" s="82">
        <v>5</v>
      </c>
      <c r="H126" s="85">
        <v>1</v>
      </c>
      <c r="I126" s="83">
        <v>5</v>
      </c>
      <c r="J126" s="86">
        <f t="shared" si="3"/>
        <v>45446</v>
      </c>
      <c r="K126" s="87">
        <f t="shared" si="4"/>
        <v>45473</v>
      </c>
      <c r="L126" s="88" t="str">
        <f>_xlfn.CONCAT("Week"," ",_xlfn.ISOWEEKNUM(SurveyRaw[[#This Row],[Date]]))</f>
        <v>Week 23</v>
      </c>
      <c r="M126" s="89" t="str">
        <f>CONCATENATE(YEAR(SurveyRaw[[#This Row],[Month]])," Q",ROUNDUP(MONTH(SurveyRaw[[#This Row],[Month]])/3,0))</f>
        <v>2024 Q2</v>
      </c>
      <c r="N126" s="90" t="str">
        <f>INDEX(Roster[Team Manager],MATCH(SurveyRaw[[#This Row],[UID]],Roster[UID],0))</f>
        <v>Eden Loyola</v>
      </c>
      <c r="O126" s="91" t="str">
        <f>INDEX(Roster[Site],MATCH(SurveyRaw[[#This Row],[UID]],Roster[UID],0))</f>
        <v>ILO</v>
      </c>
      <c r="P126" s="91" t="str">
        <f>INDEX(Config!R:R,MATCH(SurveyRaw[[#This Row],[App name]],Config!Q:Q,0))</f>
        <v>ES</v>
      </c>
      <c r="Q126" s="91" t="str">
        <f>INDEX(Config!J:J,MATCH(Survey!$P126,Config!G:G,0))</f>
        <v>APAC</v>
      </c>
      <c r="R126" s="94">
        <f t="shared" si="5"/>
        <v>1</v>
      </c>
      <c r="S126" s="119">
        <f>IF(ISBLANK(SurveyRaw[[#This Row],[CSAT]]),0,IF(AND(SurveyRaw[[#This Row],[CSAT]]&lt;=3,SurveyRaw[[#This Row],[CSAT]]&gt;=1),1,0))</f>
        <v>0</v>
      </c>
      <c r="T126" s="120">
        <f>IF(SurveyRaw[[#This Row],[CSAT]]=4,1,0)</f>
        <v>0</v>
      </c>
      <c r="U126" s="121">
        <f>IF(SurveyRaw[[#This Row],[CSAT]]=5,1,0)</f>
        <v>1</v>
      </c>
      <c r="V126" s="92">
        <f>IF(OR(SurveyRaw[[#This Row],[FCR]]="-",SurveyRaw[[#This Row],[FCR]]=""),0,1)</f>
        <v>1</v>
      </c>
      <c r="W126" s="121">
        <f>IF(SurveyRaw[[#This Row],[Valid FCR]]=1,IF(SurveyRaw[[#This Row],[FCR]]=1,1,0),0)</f>
        <v>1</v>
      </c>
      <c r="X126" s="93">
        <f>IF(SurveyRaw[[#This Row],[CSAT]]="","",SurveyRaw[[#This Row],[CSAT]]/5)</f>
        <v>1</v>
      </c>
      <c r="Y126" s="120" t="str">
        <f>IF(OR(SurveyRaw[[#This Row],[Language Points]]="-",SurveyRaw[[#This Row],[Language Points]]="N/A",SurveyRaw[[#This Row],[Language Points]]=""),"No","Yes")</f>
        <v>Yes</v>
      </c>
      <c r="Z126" s="93">
        <f>IF(ISBLANK(SurveyRaw[[#This Row],[Language Points]]),"",SurveyRaw[[#This Row],[Language Points]]/5)</f>
        <v>1</v>
      </c>
    </row>
    <row r="127" spans="1:26" x14ac:dyDescent="0.25">
      <c r="A127" s="82" t="s">
        <v>92</v>
      </c>
      <c r="B127" s="83" t="s">
        <v>85</v>
      </c>
      <c r="C127" s="84">
        <v>45446</v>
      </c>
      <c r="D127" s="83">
        <v>1297626954</v>
      </c>
      <c r="E127" s="82" t="s">
        <v>88</v>
      </c>
      <c r="F127" s="118">
        <v>108520</v>
      </c>
      <c r="G127" s="82">
        <v>5</v>
      </c>
      <c r="H127" s="85">
        <v>1</v>
      </c>
      <c r="I127" s="83">
        <v>5</v>
      </c>
      <c r="J127" s="86">
        <f t="shared" si="3"/>
        <v>45446</v>
      </c>
      <c r="K127" s="87">
        <f t="shared" si="4"/>
        <v>45473</v>
      </c>
      <c r="L127" s="88" t="str">
        <f>_xlfn.CONCAT("Week"," ",_xlfn.ISOWEEKNUM(SurveyRaw[[#This Row],[Date]]))</f>
        <v>Week 23</v>
      </c>
      <c r="M127" s="89" t="str">
        <f>CONCATENATE(YEAR(SurveyRaw[[#This Row],[Month]])," Q",ROUNDUP(MONTH(SurveyRaw[[#This Row],[Month]])/3,0))</f>
        <v>2024 Q2</v>
      </c>
      <c r="N127" s="90" t="str">
        <f>INDEX(Roster[Team Manager],MATCH(SurveyRaw[[#This Row],[UID]],Roster[UID],0))</f>
        <v>Eden Loyola</v>
      </c>
      <c r="O127" s="91" t="str">
        <f>INDEX(Roster[Site],MATCH(SurveyRaw[[#This Row],[UID]],Roster[UID],0))</f>
        <v>ILO</v>
      </c>
      <c r="P127" s="91" t="str">
        <f>INDEX(Config!R:R,MATCH(SurveyRaw[[#This Row],[App name]],Config!Q:Q,0))</f>
        <v>ES</v>
      </c>
      <c r="Q127" s="91" t="str">
        <f>INDEX(Config!J:J,MATCH(Survey!$P127,Config!G:G,0))</f>
        <v>APAC</v>
      </c>
      <c r="R127" s="94">
        <f t="shared" si="5"/>
        <v>1</v>
      </c>
      <c r="S127" s="119">
        <f>IF(ISBLANK(SurveyRaw[[#This Row],[CSAT]]),0,IF(AND(SurveyRaw[[#This Row],[CSAT]]&lt;=3,SurveyRaw[[#This Row],[CSAT]]&gt;=1),1,0))</f>
        <v>0</v>
      </c>
      <c r="T127" s="120">
        <f>IF(SurveyRaw[[#This Row],[CSAT]]=4,1,0)</f>
        <v>0</v>
      </c>
      <c r="U127" s="121">
        <f>IF(SurveyRaw[[#This Row],[CSAT]]=5,1,0)</f>
        <v>1</v>
      </c>
      <c r="V127" s="92">
        <f>IF(OR(SurveyRaw[[#This Row],[FCR]]="-",SurveyRaw[[#This Row],[FCR]]=""),0,1)</f>
        <v>1</v>
      </c>
      <c r="W127" s="121">
        <f>IF(SurveyRaw[[#This Row],[Valid FCR]]=1,IF(SurveyRaw[[#This Row],[FCR]]=1,1,0),0)</f>
        <v>1</v>
      </c>
      <c r="X127" s="93">
        <f>IF(SurveyRaw[[#This Row],[CSAT]]="","",SurveyRaw[[#This Row],[CSAT]]/5)</f>
        <v>1</v>
      </c>
      <c r="Y127" s="120" t="str">
        <f>IF(OR(SurveyRaw[[#This Row],[Language Points]]="-",SurveyRaw[[#This Row],[Language Points]]="N/A",SurveyRaw[[#This Row],[Language Points]]=""),"No","Yes")</f>
        <v>Yes</v>
      </c>
      <c r="Z127" s="93">
        <f>IF(ISBLANK(SurveyRaw[[#This Row],[Language Points]]),"",SurveyRaw[[#This Row],[Language Points]]/5)</f>
        <v>1</v>
      </c>
    </row>
    <row r="128" spans="1:26" x14ac:dyDescent="0.25">
      <c r="A128" s="82" t="s">
        <v>92</v>
      </c>
      <c r="B128" s="83" t="s">
        <v>85</v>
      </c>
      <c r="C128" s="84">
        <v>45446</v>
      </c>
      <c r="D128" s="83">
        <v>1297631234</v>
      </c>
      <c r="E128" s="82" t="s">
        <v>88</v>
      </c>
      <c r="F128" s="118">
        <v>108520</v>
      </c>
      <c r="G128" s="82">
        <v>5</v>
      </c>
      <c r="H128" s="85">
        <v>1</v>
      </c>
      <c r="I128" s="83">
        <v>5</v>
      </c>
      <c r="J128" s="86">
        <f t="shared" si="3"/>
        <v>45446</v>
      </c>
      <c r="K128" s="87">
        <f t="shared" si="4"/>
        <v>45473</v>
      </c>
      <c r="L128" s="88" t="str">
        <f>_xlfn.CONCAT("Week"," ",_xlfn.ISOWEEKNUM(SurveyRaw[[#This Row],[Date]]))</f>
        <v>Week 23</v>
      </c>
      <c r="M128" s="89" t="str">
        <f>CONCATENATE(YEAR(SurveyRaw[[#This Row],[Month]])," Q",ROUNDUP(MONTH(SurveyRaw[[#This Row],[Month]])/3,0))</f>
        <v>2024 Q2</v>
      </c>
      <c r="N128" s="90" t="str">
        <f>INDEX(Roster[Team Manager],MATCH(SurveyRaw[[#This Row],[UID]],Roster[UID],0))</f>
        <v>Eden Loyola</v>
      </c>
      <c r="O128" s="91" t="str">
        <f>INDEX(Roster[Site],MATCH(SurveyRaw[[#This Row],[UID]],Roster[UID],0))</f>
        <v>ILO</v>
      </c>
      <c r="P128" s="91" t="str">
        <f>INDEX(Config!R:R,MATCH(SurveyRaw[[#This Row],[App name]],Config!Q:Q,0))</f>
        <v>ES</v>
      </c>
      <c r="Q128" s="91" t="str">
        <f>INDEX(Config!J:J,MATCH(Survey!$P128,Config!G:G,0))</f>
        <v>APAC</v>
      </c>
      <c r="R128" s="94">
        <f t="shared" si="5"/>
        <v>1</v>
      </c>
      <c r="S128" s="119">
        <f>IF(ISBLANK(SurveyRaw[[#This Row],[CSAT]]),0,IF(AND(SurveyRaw[[#This Row],[CSAT]]&lt;=3,SurveyRaw[[#This Row],[CSAT]]&gt;=1),1,0))</f>
        <v>0</v>
      </c>
      <c r="T128" s="120">
        <f>IF(SurveyRaw[[#This Row],[CSAT]]=4,1,0)</f>
        <v>0</v>
      </c>
      <c r="U128" s="121">
        <f>IF(SurveyRaw[[#This Row],[CSAT]]=5,1,0)</f>
        <v>1</v>
      </c>
      <c r="V128" s="92">
        <f>IF(OR(SurveyRaw[[#This Row],[FCR]]="-",SurveyRaw[[#This Row],[FCR]]=""),0,1)</f>
        <v>1</v>
      </c>
      <c r="W128" s="121">
        <f>IF(SurveyRaw[[#This Row],[Valid FCR]]=1,IF(SurveyRaw[[#This Row],[FCR]]=1,1,0),0)</f>
        <v>1</v>
      </c>
      <c r="X128" s="93">
        <f>IF(SurveyRaw[[#This Row],[CSAT]]="","",SurveyRaw[[#This Row],[CSAT]]/5)</f>
        <v>1</v>
      </c>
      <c r="Y128" s="120" t="str">
        <f>IF(OR(SurveyRaw[[#This Row],[Language Points]]="-",SurveyRaw[[#This Row],[Language Points]]="N/A",SurveyRaw[[#This Row],[Language Points]]=""),"No","Yes")</f>
        <v>Yes</v>
      </c>
      <c r="Z128" s="93">
        <f>IF(ISBLANK(SurveyRaw[[#This Row],[Language Points]]),"",SurveyRaw[[#This Row],[Language Points]]/5)</f>
        <v>1</v>
      </c>
    </row>
    <row r="129" spans="1:26" x14ac:dyDescent="0.25">
      <c r="A129" s="82" t="s">
        <v>92</v>
      </c>
      <c r="B129" s="83" t="s">
        <v>85</v>
      </c>
      <c r="C129" s="84">
        <v>45446</v>
      </c>
      <c r="D129" s="83">
        <v>1297690304</v>
      </c>
      <c r="E129" s="82" t="s">
        <v>781</v>
      </c>
      <c r="F129" s="118">
        <v>108519</v>
      </c>
      <c r="G129" s="82">
        <v>5</v>
      </c>
      <c r="H129" s="85">
        <v>1</v>
      </c>
      <c r="I129" s="83">
        <v>5</v>
      </c>
      <c r="J129" s="86">
        <f t="shared" si="3"/>
        <v>45446</v>
      </c>
      <c r="K129" s="87">
        <f t="shared" si="4"/>
        <v>45473</v>
      </c>
      <c r="L129" s="88" t="str">
        <f>_xlfn.CONCAT("Week"," ",_xlfn.ISOWEEKNUM(SurveyRaw[[#This Row],[Date]]))</f>
        <v>Week 23</v>
      </c>
      <c r="M129" s="89" t="str">
        <f>CONCATENATE(YEAR(SurveyRaw[[#This Row],[Month]])," Q",ROUNDUP(MONTH(SurveyRaw[[#This Row],[Month]])/3,0))</f>
        <v>2024 Q2</v>
      </c>
      <c r="N129" s="90" t="str">
        <f>INDEX(Roster[Team Manager],MATCH(SurveyRaw[[#This Row],[UID]],Roster[UID],0))</f>
        <v>Eden Loyola</v>
      </c>
      <c r="O129" s="91" t="str">
        <f>INDEX(Roster[Site],MATCH(SurveyRaw[[#This Row],[UID]],Roster[UID],0))</f>
        <v>DVO</v>
      </c>
      <c r="P129" s="91" t="str">
        <f>INDEX(Config!R:R,MATCH(SurveyRaw[[#This Row],[App name]],Config!Q:Q,0))</f>
        <v>ES</v>
      </c>
      <c r="Q129" s="91" t="str">
        <f>INDEX(Config!J:J,MATCH(Survey!$P129,Config!G:G,0))</f>
        <v>APAC</v>
      </c>
      <c r="R129" s="94">
        <f t="shared" si="5"/>
        <v>1</v>
      </c>
      <c r="S129" s="119">
        <f>IF(ISBLANK(SurveyRaw[[#This Row],[CSAT]]),0,IF(AND(SurveyRaw[[#This Row],[CSAT]]&lt;=3,SurveyRaw[[#This Row],[CSAT]]&gt;=1),1,0))</f>
        <v>0</v>
      </c>
      <c r="T129" s="120">
        <f>IF(SurveyRaw[[#This Row],[CSAT]]=4,1,0)</f>
        <v>0</v>
      </c>
      <c r="U129" s="121">
        <f>IF(SurveyRaw[[#This Row],[CSAT]]=5,1,0)</f>
        <v>1</v>
      </c>
      <c r="V129" s="92">
        <f>IF(OR(SurveyRaw[[#This Row],[FCR]]="-",SurveyRaw[[#This Row],[FCR]]=""),0,1)</f>
        <v>1</v>
      </c>
      <c r="W129" s="121">
        <f>IF(SurveyRaw[[#This Row],[Valid FCR]]=1,IF(SurveyRaw[[#This Row],[FCR]]=1,1,0),0)</f>
        <v>1</v>
      </c>
      <c r="X129" s="93">
        <f>IF(SurveyRaw[[#This Row],[CSAT]]="","",SurveyRaw[[#This Row],[CSAT]]/5)</f>
        <v>1</v>
      </c>
      <c r="Y129" s="120" t="str">
        <f>IF(OR(SurveyRaw[[#This Row],[Language Points]]="-",SurveyRaw[[#This Row],[Language Points]]="N/A",SurveyRaw[[#This Row],[Language Points]]=""),"No","Yes")</f>
        <v>Yes</v>
      </c>
      <c r="Z129" s="93">
        <f>IF(ISBLANK(SurveyRaw[[#This Row],[Language Points]]),"",SurveyRaw[[#This Row],[Language Points]]/5)</f>
        <v>1</v>
      </c>
    </row>
    <row r="130" spans="1:26" x14ac:dyDescent="0.25">
      <c r="A130" s="82" t="s">
        <v>92</v>
      </c>
      <c r="B130" s="83" t="s">
        <v>85</v>
      </c>
      <c r="C130" s="84">
        <v>45446</v>
      </c>
      <c r="D130" s="83">
        <v>1297611854</v>
      </c>
      <c r="E130" s="82" t="s">
        <v>88</v>
      </c>
      <c r="F130" s="118">
        <v>108520</v>
      </c>
      <c r="G130" s="82">
        <v>5</v>
      </c>
      <c r="H130" s="85">
        <v>1</v>
      </c>
      <c r="I130" s="83">
        <v>5</v>
      </c>
      <c r="J130" s="86">
        <f t="shared" si="3"/>
        <v>45446</v>
      </c>
      <c r="K130" s="87">
        <f t="shared" si="4"/>
        <v>45473</v>
      </c>
      <c r="L130" s="88" t="str">
        <f>_xlfn.CONCAT("Week"," ",_xlfn.ISOWEEKNUM(SurveyRaw[[#This Row],[Date]]))</f>
        <v>Week 23</v>
      </c>
      <c r="M130" s="89" t="str">
        <f>CONCATENATE(YEAR(SurveyRaw[[#This Row],[Month]])," Q",ROUNDUP(MONTH(SurveyRaw[[#This Row],[Month]])/3,0))</f>
        <v>2024 Q2</v>
      </c>
      <c r="N130" s="90" t="str">
        <f>INDEX(Roster[Team Manager],MATCH(SurveyRaw[[#This Row],[UID]],Roster[UID],0))</f>
        <v>Eden Loyola</v>
      </c>
      <c r="O130" s="91" t="str">
        <f>INDEX(Roster[Site],MATCH(SurveyRaw[[#This Row],[UID]],Roster[UID],0))</f>
        <v>ILO</v>
      </c>
      <c r="P130" s="91" t="str">
        <f>INDEX(Config!R:R,MATCH(SurveyRaw[[#This Row],[App name]],Config!Q:Q,0))</f>
        <v>ES</v>
      </c>
      <c r="Q130" s="91" t="str">
        <f>INDEX(Config!J:J,MATCH(Survey!$P130,Config!G:G,0))</f>
        <v>APAC</v>
      </c>
      <c r="R130" s="94">
        <f t="shared" si="5"/>
        <v>1</v>
      </c>
      <c r="S130" s="119">
        <f>IF(ISBLANK(SurveyRaw[[#This Row],[CSAT]]),0,IF(AND(SurveyRaw[[#This Row],[CSAT]]&lt;=3,SurveyRaw[[#This Row],[CSAT]]&gt;=1),1,0))</f>
        <v>0</v>
      </c>
      <c r="T130" s="120">
        <f>IF(SurveyRaw[[#This Row],[CSAT]]=4,1,0)</f>
        <v>0</v>
      </c>
      <c r="U130" s="121">
        <f>IF(SurveyRaw[[#This Row],[CSAT]]=5,1,0)</f>
        <v>1</v>
      </c>
      <c r="V130" s="92">
        <f>IF(OR(SurveyRaw[[#This Row],[FCR]]="-",SurveyRaw[[#This Row],[FCR]]=""),0,1)</f>
        <v>1</v>
      </c>
      <c r="W130" s="121">
        <f>IF(SurveyRaw[[#This Row],[Valid FCR]]=1,IF(SurveyRaw[[#This Row],[FCR]]=1,1,0),0)</f>
        <v>1</v>
      </c>
      <c r="X130" s="93">
        <f>IF(SurveyRaw[[#This Row],[CSAT]]="","",SurveyRaw[[#This Row],[CSAT]]/5)</f>
        <v>1</v>
      </c>
      <c r="Y130" s="120" t="str">
        <f>IF(OR(SurveyRaw[[#This Row],[Language Points]]="-",SurveyRaw[[#This Row],[Language Points]]="N/A",SurveyRaw[[#This Row],[Language Points]]=""),"No","Yes")</f>
        <v>Yes</v>
      </c>
      <c r="Z130" s="93">
        <f>IF(ISBLANK(SurveyRaw[[#This Row],[Language Points]]),"",SurveyRaw[[#This Row],[Language Points]]/5)</f>
        <v>1</v>
      </c>
    </row>
    <row r="131" spans="1:26" x14ac:dyDescent="0.25">
      <c r="A131" s="82" t="s">
        <v>92</v>
      </c>
      <c r="B131" s="83" t="s">
        <v>85</v>
      </c>
      <c r="C131" s="84">
        <v>45446</v>
      </c>
      <c r="D131" s="83">
        <v>1297583024</v>
      </c>
      <c r="E131" s="82" t="s">
        <v>88</v>
      </c>
      <c r="F131" s="118">
        <v>108520</v>
      </c>
      <c r="G131" s="82">
        <v>5</v>
      </c>
      <c r="H131" s="85">
        <v>1</v>
      </c>
      <c r="I131" s="83">
        <v>5</v>
      </c>
      <c r="J131" s="86">
        <f t="shared" si="3"/>
        <v>45446</v>
      </c>
      <c r="K131" s="87">
        <f t="shared" si="4"/>
        <v>45473</v>
      </c>
      <c r="L131" s="88" t="str">
        <f>_xlfn.CONCAT("Week"," ",_xlfn.ISOWEEKNUM(SurveyRaw[[#This Row],[Date]]))</f>
        <v>Week 23</v>
      </c>
      <c r="M131" s="89" t="str">
        <f>CONCATENATE(YEAR(SurveyRaw[[#This Row],[Month]])," Q",ROUNDUP(MONTH(SurveyRaw[[#This Row],[Month]])/3,0))</f>
        <v>2024 Q2</v>
      </c>
      <c r="N131" s="90" t="str">
        <f>INDEX(Roster[Team Manager],MATCH(SurveyRaw[[#This Row],[UID]],Roster[UID],0))</f>
        <v>Eden Loyola</v>
      </c>
      <c r="O131" s="91" t="str">
        <f>INDEX(Roster[Site],MATCH(SurveyRaw[[#This Row],[UID]],Roster[UID],0))</f>
        <v>ILO</v>
      </c>
      <c r="P131" s="91" t="str">
        <f>INDEX(Config!R:R,MATCH(SurveyRaw[[#This Row],[App name]],Config!Q:Q,0))</f>
        <v>ES</v>
      </c>
      <c r="Q131" s="91" t="str">
        <f>INDEX(Config!J:J,MATCH(Survey!$P131,Config!G:G,0))</f>
        <v>APAC</v>
      </c>
      <c r="R131" s="94">
        <f t="shared" si="5"/>
        <v>1</v>
      </c>
      <c r="S131" s="119">
        <f>IF(ISBLANK(SurveyRaw[[#This Row],[CSAT]]),0,IF(AND(SurveyRaw[[#This Row],[CSAT]]&lt;=3,SurveyRaw[[#This Row],[CSAT]]&gt;=1),1,0))</f>
        <v>0</v>
      </c>
      <c r="T131" s="120">
        <f>IF(SurveyRaw[[#This Row],[CSAT]]=4,1,0)</f>
        <v>0</v>
      </c>
      <c r="U131" s="121">
        <f>IF(SurveyRaw[[#This Row],[CSAT]]=5,1,0)</f>
        <v>1</v>
      </c>
      <c r="V131" s="92">
        <f>IF(OR(SurveyRaw[[#This Row],[FCR]]="-",SurveyRaw[[#This Row],[FCR]]=""),0,1)</f>
        <v>1</v>
      </c>
      <c r="W131" s="121">
        <f>IF(SurveyRaw[[#This Row],[Valid FCR]]=1,IF(SurveyRaw[[#This Row],[FCR]]=1,1,0),0)</f>
        <v>1</v>
      </c>
      <c r="X131" s="93">
        <f>IF(SurveyRaw[[#This Row],[CSAT]]="","",SurveyRaw[[#This Row],[CSAT]]/5)</f>
        <v>1</v>
      </c>
      <c r="Y131" s="120" t="str">
        <f>IF(OR(SurveyRaw[[#This Row],[Language Points]]="-",SurveyRaw[[#This Row],[Language Points]]="N/A",SurveyRaw[[#This Row],[Language Points]]=""),"No","Yes")</f>
        <v>Yes</v>
      </c>
      <c r="Z131" s="93">
        <f>IF(ISBLANK(SurveyRaw[[#This Row],[Language Points]]),"",SurveyRaw[[#This Row],[Language Points]]/5)</f>
        <v>1</v>
      </c>
    </row>
    <row r="132" spans="1:26" x14ac:dyDescent="0.25">
      <c r="A132" s="82" t="s">
        <v>92</v>
      </c>
      <c r="B132" s="83" t="s">
        <v>85</v>
      </c>
      <c r="C132" s="84">
        <v>45446</v>
      </c>
      <c r="D132" s="83">
        <v>1297584404</v>
      </c>
      <c r="E132" s="82" t="s">
        <v>87</v>
      </c>
      <c r="F132" s="118">
        <v>107941</v>
      </c>
      <c r="G132" s="82">
        <v>5</v>
      </c>
      <c r="H132" s="85">
        <v>1</v>
      </c>
      <c r="I132" s="83">
        <v>5</v>
      </c>
      <c r="J132" s="86">
        <f t="shared" ref="J132:J195" si="6">INT(C132)</f>
        <v>45446</v>
      </c>
      <c r="K132" s="87">
        <f t="shared" ref="K132:K195" si="7">EOMONTH(C132,0)</f>
        <v>45473</v>
      </c>
      <c r="L132" s="88" t="str">
        <f>_xlfn.CONCAT("Week"," ",_xlfn.ISOWEEKNUM(SurveyRaw[[#This Row],[Date]]))</f>
        <v>Week 23</v>
      </c>
      <c r="M132" s="89" t="str">
        <f>CONCATENATE(YEAR(SurveyRaw[[#This Row],[Month]])," Q",ROUNDUP(MONTH(SurveyRaw[[#This Row],[Month]])/3,0))</f>
        <v>2024 Q2</v>
      </c>
      <c r="N132" s="90" t="str">
        <f>INDEX(Roster[Team Manager],MATCH(SurveyRaw[[#This Row],[UID]],Roster[UID],0))</f>
        <v>Eden Loyola</v>
      </c>
      <c r="O132" s="91" t="str">
        <f>INDEX(Roster[Site],MATCH(SurveyRaw[[#This Row],[UID]],Roster[UID],0))</f>
        <v>DVO</v>
      </c>
      <c r="P132" s="91" t="str">
        <f>INDEX(Config!R:R,MATCH(SurveyRaw[[#This Row],[App name]],Config!Q:Q,0))</f>
        <v>ES</v>
      </c>
      <c r="Q132" s="91" t="str">
        <f>INDEX(Config!J:J,MATCH(Survey!$P132,Config!G:G,0))</f>
        <v>APAC</v>
      </c>
      <c r="R132" s="94">
        <f t="shared" ref="R132:R195" si="8">IF(SUM($G132:$I132)&gt;=1, 1, 0)</f>
        <v>1</v>
      </c>
      <c r="S132" s="119">
        <f>IF(ISBLANK(SurveyRaw[[#This Row],[CSAT]]),0,IF(AND(SurveyRaw[[#This Row],[CSAT]]&lt;=3,SurveyRaw[[#This Row],[CSAT]]&gt;=1),1,0))</f>
        <v>0</v>
      </c>
      <c r="T132" s="120">
        <f>IF(SurveyRaw[[#This Row],[CSAT]]=4,1,0)</f>
        <v>0</v>
      </c>
      <c r="U132" s="121">
        <f>IF(SurveyRaw[[#This Row],[CSAT]]=5,1,0)</f>
        <v>1</v>
      </c>
      <c r="V132" s="92">
        <f>IF(OR(SurveyRaw[[#This Row],[FCR]]="-",SurveyRaw[[#This Row],[FCR]]=""),0,1)</f>
        <v>1</v>
      </c>
      <c r="W132" s="121">
        <f>IF(SurveyRaw[[#This Row],[Valid FCR]]=1,IF(SurveyRaw[[#This Row],[FCR]]=1,1,0),0)</f>
        <v>1</v>
      </c>
      <c r="X132" s="93">
        <f>IF(SurveyRaw[[#This Row],[CSAT]]="","",SurveyRaw[[#This Row],[CSAT]]/5)</f>
        <v>1</v>
      </c>
      <c r="Y132" s="120" t="str">
        <f>IF(OR(SurveyRaw[[#This Row],[Language Points]]="-",SurveyRaw[[#This Row],[Language Points]]="N/A",SurveyRaw[[#This Row],[Language Points]]=""),"No","Yes")</f>
        <v>Yes</v>
      </c>
      <c r="Z132" s="93">
        <f>IF(ISBLANK(SurveyRaw[[#This Row],[Language Points]]),"",SurveyRaw[[#This Row],[Language Points]]/5)</f>
        <v>1</v>
      </c>
    </row>
    <row r="133" spans="1:26" x14ac:dyDescent="0.25">
      <c r="A133" s="82" t="s">
        <v>92</v>
      </c>
      <c r="B133" s="83" t="s">
        <v>85</v>
      </c>
      <c r="C133" s="84">
        <v>45446</v>
      </c>
      <c r="D133" s="83">
        <v>1297582954</v>
      </c>
      <c r="E133" s="82" t="s">
        <v>86</v>
      </c>
      <c r="F133" s="118">
        <v>108235</v>
      </c>
      <c r="G133" s="82">
        <v>5</v>
      </c>
      <c r="H133" s="85">
        <v>1</v>
      </c>
      <c r="I133" s="83">
        <v>5</v>
      </c>
      <c r="J133" s="86">
        <f t="shared" si="6"/>
        <v>45446</v>
      </c>
      <c r="K133" s="87">
        <f t="shared" si="7"/>
        <v>45473</v>
      </c>
      <c r="L133" s="88" t="str">
        <f>_xlfn.CONCAT("Week"," ",_xlfn.ISOWEEKNUM(SurveyRaw[[#This Row],[Date]]))</f>
        <v>Week 23</v>
      </c>
      <c r="M133" s="89" t="str">
        <f>CONCATENATE(YEAR(SurveyRaw[[#This Row],[Month]])," Q",ROUNDUP(MONTH(SurveyRaw[[#This Row],[Month]])/3,0))</f>
        <v>2024 Q2</v>
      </c>
      <c r="N133" s="90" t="str">
        <f>INDEX(Roster[Team Manager],MATCH(SurveyRaw[[#This Row],[UID]],Roster[UID],0))</f>
        <v>Eden Loyola</v>
      </c>
      <c r="O133" s="91" t="str">
        <f>INDEX(Roster[Site],MATCH(SurveyRaw[[#This Row],[UID]],Roster[UID],0))</f>
        <v>DVO</v>
      </c>
      <c r="P133" s="91" t="str">
        <f>INDEX(Config!R:R,MATCH(SurveyRaw[[#This Row],[App name]],Config!Q:Q,0))</f>
        <v>ES</v>
      </c>
      <c r="Q133" s="91" t="str">
        <f>INDEX(Config!J:J,MATCH(Survey!$P133,Config!G:G,0))</f>
        <v>APAC</v>
      </c>
      <c r="R133" s="94">
        <f t="shared" si="8"/>
        <v>1</v>
      </c>
      <c r="S133" s="119">
        <f>IF(ISBLANK(SurveyRaw[[#This Row],[CSAT]]),0,IF(AND(SurveyRaw[[#This Row],[CSAT]]&lt;=3,SurveyRaw[[#This Row],[CSAT]]&gt;=1),1,0))</f>
        <v>0</v>
      </c>
      <c r="T133" s="120">
        <f>IF(SurveyRaw[[#This Row],[CSAT]]=4,1,0)</f>
        <v>0</v>
      </c>
      <c r="U133" s="121">
        <f>IF(SurveyRaw[[#This Row],[CSAT]]=5,1,0)</f>
        <v>1</v>
      </c>
      <c r="V133" s="92">
        <f>IF(OR(SurveyRaw[[#This Row],[FCR]]="-",SurveyRaw[[#This Row],[FCR]]=""),0,1)</f>
        <v>1</v>
      </c>
      <c r="W133" s="121">
        <f>IF(SurveyRaw[[#This Row],[Valid FCR]]=1,IF(SurveyRaw[[#This Row],[FCR]]=1,1,0),0)</f>
        <v>1</v>
      </c>
      <c r="X133" s="93">
        <f>IF(SurveyRaw[[#This Row],[CSAT]]="","",SurveyRaw[[#This Row],[CSAT]]/5)</f>
        <v>1</v>
      </c>
      <c r="Y133" s="120" t="str">
        <f>IF(OR(SurveyRaw[[#This Row],[Language Points]]="-",SurveyRaw[[#This Row],[Language Points]]="N/A",SurveyRaw[[#This Row],[Language Points]]=""),"No","Yes")</f>
        <v>Yes</v>
      </c>
      <c r="Z133" s="93">
        <f>IF(ISBLANK(SurveyRaw[[#This Row],[Language Points]]),"",SurveyRaw[[#This Row],[Language Points]]/5)</f>
        <v>1</v>
      </c>
    </row>
    <row r="134" spans="1:26" x14ac:dyDescent="0.25">
      <c r="A134" s="82" t="s">
        <v>92</v>
      </c>
      <c r="B134" s="83" t="s">
        <v>85</v>
      </c>
      <c r="C134" s="84">
        <v>45446</v>
      </c>
      <c r="D134" s="83">
        <v>1297642714</v>
      </c>
      <c r="E134" s="82" t="s">
        <v>91</v>
      </c>
      <c r="F134" s="118">
        <v>108518</v>
      </c>
      <c r="G134" s="82">
        <v>5</v>
      </c>
      <c r="H134" s="85">
        <v>1</v>
      </c>
      <c r="I134" s="83">
        <v>5</v>
      </c>
      <c r="J134" s="86">
        <f t="shared" si="6"/>
        <v>45446</v>
      </c>
      <c r="K134" s="87">
        <f t="shared" si="7"/>
        <v>45473</v>
      </c>
      <c r="L134" s="88" t="str">
        <f>_xlfn.CONCAT("Week"," ",_xlfn.ISOWEEKNUM(SurveyRaw[[#This Row],[Date]]))</f>
        <v>Week 23</v>
      </c>
      <c r="M134" s="89" t="str">
        <f>CONCATENATE(YEAR(SurveyRaw[[#This Row],[Month]])," Q",ROUNDUP(MONTH(SurveyRaw[[#This Row],[Month]])/3,0))</f>
        <v>2024 Q2</v>
      </c>
      <c r="N134" s="90" t="str">
        <f>INDEX(Roster[Team Manager],MATCH(SurveyRaw[[#This Row],[UID]],Roster[UID],0))</f>
        <v>Eden Loyola</v>
      </c>
      <c r="O134" s="91" t="str">
        <f>INDEX(Roster[Site],MATCH(SurveyRaw[[#This Row],[UID]],Roster[UID],0))</f>
        <v>DVO</v>
      </c>
      <c r="P134" s="91" t="str">
        <f>INDEX(Config!R:R,MATCH(SurveyRaw[[#This Row],[App name]],Config!Q:Q,0))</f>
        <v>ES</v>
      </c>
      <c r="Q134" s="91" t="str">
        <f>INDEX(Config!J:J,MATCH(Survey!$P134,Config!G:G,0))</f>
        <v>APAC</v>
      </c>
      <c r="R134" s="94">
        <f t="shared" si="8"/>
        <v>1</v>
      </c>
      <c r="S134" s="119">
        <f>IF(ISBLANK(SurveyRaw[[#This Row],[CSAT]]),0,IF(AND(SurveyRaw[[#This Row],[CSAT]]&lt;=3,SurveyRaw[[#This Row],[CSAT]]&gt;=1),1,0))</f>
        <v>0</v>
      </c>
      <c r="T134" s="120">
        <f>IF(SurveyRaw[[#This Row],[CSAT]]=4,1,0)</f>
        <v>0</v>
      </c>
      <c r="U134" s="121">
        <f>IF(SurveyRaw[[#This Row],[CSAT]]=5,1,0)</f>
        <v>1</v>
      </c>
      <c r="V134" s="92">
        <f>IF(OR(SurveyRaw[[#This Row],[FCR]]="-",SurveyRaw[[#This Row],[FCR]]=""),0,1)</f>
        <v>1</v>
      </c>
      <c r="W134" s="121">
        <f>IF(SurveyRaw[[#This Row],[Valid FCR]]=1,IF(SurveyRaw[[#This Row],[FCR]]=1,1,0),0)</f>
        <v>1</v>
      </c>
      <c r="X134" s="93">
        <f>IF(SurveyRaw[[#This Row],[CSAT]]="","",SurveyRaw[[#This Row],[CSAT]]/5)</f>
        <v>1</v>
      </c>
      <c r="Y134" s="120" t="str">
        <f>IF(OR(SurveyRaw[[#This Row],[Language Points]]="-",SurveyRaw[[#This Row],[Language Points]]="N/A",SurveyRaw[[#This Row],[Language Points]]=""),"No","Yes")</f>
        <v>Yes</v>
      </c>
      <c r="Z134" s="93">
        <f>IF(ISBLANK(SurveyRaw[[#This Row],[Language Points]]),"",SurveyRaw[[#This Row],[Language Points]]/5)</f>
        <v>1</v>
      </c>
    </row>
    <row r="135" spans="1:26" x14ac:dyDescent="0.25">
      <c r="A135" s="82" t="s">
        <v>92</v>
      </c>
      <c r="B135" s="83" t="s">
        <v>85</v>
      </c>
      <c r="C135" s="84">
        <v>45446</v>
      </c>
      <c r="D135" s="83">
        <v>1297650824</v>
      </c>
      <c r="E135" s="82" t="s">
        <v>781</v>
      </c>
      <c r="F135" s="118">
        <v>108519</v>
      </c>
      <c r="G135" s="82">
        <v>5</v>
      </c>
      <c r="H135" s="85">
        <v>1</v>
      </c>
      <c r="I135" s="83">
        <v>5</v>
      </c>
      <c r="J135" s="86">
        <f t="shared" si="6"/>
        <v>45446</v>
      </c>
      <c r="K135" s="87">
        <f t="shared" si="7"/>
        <v>45473</v>
      </c>
      <c r="L135" s="88" t="str">
        <f>_xlfn.CONCAT("Week"," ",_xlfn.ISOWEEKNUM(SurveyRaw[[#This Row],[Date]]))</f>
        <v>Week 23</v>
      </c>
      <c r="M135" s="89" t="str">
        <f>CONCATENATE(YEAR(SurveyRaw[[#This Row],[Month]])," Q",ROUNDUP(MONTH(SurveyRaw[[#This Row],[Month]])/3,0))</f>
        <v>2024 Q2</v>
      </c>
      <c r="N135" s="90" t="str">
        <f>INDEX(Roster[Team Manager],MATCH(SurveyRaw[[#This Row],[UID]],Roster[UID],0))</f>
        <v>Eden Loyola</v>
      </c>
      <c r="O135" s="91" t="str">
        <f>INDEX(Roster[Site],MATCH(SurveyRaw[[#This Row],[UID]],Roster[UID],0))</f>
        <v>DVO</v>
      </c>
      <c r="P135" s="91" t="str">
        <f>INDEX(Config!R:R,MATCH(SurveyRaw[[#This Row],[App name]],Config!Q:Q,0))</f>
        <v>ES</v>
      </c>
      <c r="Q135" s="91" t="str">
        <f>INDEX(Config!J:J,MATCH(Survey!$P135,Config!G:G,0))</f>
        <v>APAC</v>
      </c>
      <c r="R135" s="94">
        <f t="shared" si="8"/>
        <v>1</v>
      </c>
      <c r="S135" s="119">
        <f>IF(ISBLANK(SurveyRaw[[#This Row],[CSAT]]),0,IF(AND(SurveyRaw[[#This Row],[CSAT]]&lt;=3,SurveyRaw[[#This Row],[CSAT]]&gt;=1),1,0))</f>
        <v>0</v>
      </c>
      <c r="T135" s="120">
        <f>IF(SurveyRaw[[#This Row],[CSAT]]=4,1,0)</f>
        <v>0</v>
      </c>
      <c r="U135" s="121">
        <f>IF(SurveyRaw[[#This Row],[CSAT]]=5,1,0)</f>
        <v>1</v>
      </c>
      <c r="V135" s="92">
        <f>IF(OR(SurveyRaw[[#This Row],[FCR]]="-",SurveyRaw[[#This Row],[FCR]]=""),0,1)</f>
        <v>1</v>
      </c>
      <c r="W135" s="121">
        <f>IF(SurveyRaw[[#This Row],[Valid FCR]]=1,IF(SurveyRaw[[#This Row],[FCR]]=1,1,0),0)</f>
        <v>1</v>
      </c>
      <c r="X135" s="93">
        <f>IF(SurveyRaw[[#This Row],[CSAT]]="","",SurveyRaw[[#This Row],[CSAT]]/5)</f>
        <v>1</v>
      </c>
      <c r="Y135" s="120" t="str">
        <f>IF(OR(SurveyRaw[[#This Row],[Language Points]]="-",SurveyRaw[[#This Row],[Language Points]]="N/A",SurveyRaw[[#This Row],[Language Points]]=""),"No","Yes")</f>
        <v>Yes</v>
      </c>
      <c r="Z135" s="93">
        <f>IF(ISBLANK(SurveyRaw[[#This Row],[Language Points]]),"",SurveyRaw[[#This Row],[Language Points]]/5)</f>
        <v>1</v>
      </c>
    </row>
    <row r="136" spans="1:26" x14ac:dyDescent="0.25">
      <c r="A136" s="82" t="s">
        <v>92</v>
      </c>
      <c r="B136" s="83" t="s">
        <v>85</v>
      </c>
      <c r="C136" s="84">
        <v>45446</v>
      </c>
      <c r="D136" s="83">
        <v>1297656334</v>
      </c>
      <c r="E136" s="82" t="s">
        <v>86</v>
      </c>
      <c r="F136" s="118">
        <v>108235</v>
      </c>
      <c r="G136" s="82">
        <v>5</v>
      </c>
      <c r="H136" s="85">
        <v>1</v>
      </c>
      <c r="I136" s="83">
        <v>5</v>
      </c>
      <c r="J136" s="86">
        <f t="shared" si="6"/>
        <v>45446</v>
      </c>
      <c r="K136" s="87">
        <f t="shared" si="7"/>
        <v>45473</v>
      </c>
      <c r="L136" s="88" t="str">
        <f>_xlfn.CONCAT("Week"," ",_xlfn.ISOWEEKNUM(SurveyRaw[[#This Row],[Date]]))</f>
        <v>Week 23</v>
      </c>
      <c r="M136" s="89" t="str">
        <f>CONCATENATE(YEAR(SurveyRaw[[#This Row],[Month]])," Q",ROUNDUP(MONTH(SurveyRaw[[#This Row],[Month]])/3,0))</f>
        <v>2024 Q2</v>
      </c>
      <c r="N136" s="90" t="str">
        <f>INDEX(Roster[Team Manager],MATCH(SurveyRaw[[#This Row],[UID]],Roster[UID],0))</f>
        <v>Eden Loyola</v>
      </c>
      <c r="O136" s="91" t="str">
        <f>INDEX(Roster[Site],MATCH(SurveyRaw[[#This Row],[UID]],Roster[UID],0))</f>
        <v>DVO</v>
      </c>
      <c r="P136" s="91" t="str">
        <f>INDEX(Config!R:R,MATCH(SurveyRaw[[#This Row],[App name]],Config!Q:Q,0))</f>
        <v>ES</v>
      </c>
      <c r="Q136" s="91" t="str">
        <f>INDEX(Config!J:J,MATCH(Survey!$P136,Config!G:G,0))</f>
        <v>APAC</v>
      </c>
      <c r="R136" s="94">
        <f t="shared" si="8"/>
        <v>1</v>
      </c>
      <c r="S136" s="119">
        <f>IF(ISBLANK(SurveyRaw[[#This Row],[CSAT]]),0,IF(AND(SurveyRaw[[#This Row],[CSAT]]&lt;=3,SurveyRaw[[#This Row],[CSAT]]&gt;=1),1,0))</f>
        <v>0</v>
      </c>
      <c r="T136" s="120">
        <f>IF(SurveyRaw[[#This Row],[CSAT]]=4,1,0)</f>
        <v>0</v>
      </c>
      <c r="U136" s="121">
        <f>IF(SurveyRaw[[#This Row],[CSAT]]=5,1,0)</f>
        <v>1</v>
      </c>
      <c r="V136" s="92">
        <f>IF(OR(SurveyRaw[[#This Row],[FCR]]="-",SurveyRaw[[#This Row],[FCR]]=""),0,1)</f>
        <v>1</v>
      </c>
      <c r="W136" s="121">
        <f>IF(SurveyRaw[[#This Row],[Valid FCR]]=1,IF(SurveyRaw[[#This Row],[FCR]]=1,1,0),0)</f>
        <v>1</v>
      </c>
      <c r="X136" s="93">
        <f>IF(SurveyRaw[[#This Row],[CSAT]]="","",SurveyRaw[[#This Row],[CSAT]]/5)</f>
        <v>1</v>
      </c>
      <c r="Y136" s="120" t="str">
        <f>IF(OR(SurveyRaw[[#This Row],[Language Points]]="-",SurveyRaw[[#This Row],[Language Points]]="N/A",SurveyRaw[[#This Row],[Language Points]]=""),"No","Yes")</f>
        <v>Yes</v>
      </c>
      <c r="Z136" s="93">
        <f>IF(ISBLANK(SurveyRaw[[#This Row],[Language Points]]),"",SurveyRaw[[#This Row],[Language Points]]/5)</f>
        <v>1</v>
      </c>
    </row>
    <row r="137" spans="1:26" x14ac:dyDescent="0.25">
      <c r="A137" s="82" t="s">
        <v>92</v>
      </c>
      <c r="B137" s="83" t="s">
        <v>85</v>
      </c>
      <c r="C137" s="84">
        <v>45446</v>
      </c>
      <c r="D137" s="83">
        <v>1297661144</v>
      </c>
      <c r="E137" s="82" t="s">
        <v>91</v>
      </c>
      <c r="F137" s="118">
        <v>108518</v>
      </c>
      <c r="G137" s="82">
        <v>5</v>
      </c>
      <c r="H137" s="85">
        <v>1</v>
      </c>
      <c r="I137" s="83">
        <v>5</v>
      </c>
      <c r="J137" s="86">
        <f t="shared" si="6"/>
        <v>45446</v>
      </c>
      <c r="K137" s="87">
        <f t="shared" si="7"/>
        <v>45473</v>
      </c>
      <c r="L137" s="88" t="str">
        <f>_xlfn.CONCAT("Week"," ",_xlfn.ISOWEEKNUM(SurveyRaw[[#This Row],[Date]]))</f>
        <v>Week 23</v>
      </c>
      <c r="M137" s="89" t="str">
        <f>CONCATENATE(YEAR(SurveyRaw[[#This Row],[Month]])," Q",ROUNDUP(MONTH(SurveyRaw[[#This Row],[Month]])/3,0))</f>
        <v>2024 Q2</v>
      </c>
      <c r="N137" s="90" t="str">
        <f>INDEX(Roster[Team Manager],MATCH(SurveyRaw[[#This Row],[UID]],Roster[UID],0))</f>
        <v>Eden Loyola</v>
      </c>
      <c r="O137" s="91" t="str">
        <f>INDEX(Roster[Site],MATCH(SurveyRaw[[#This Row],[UID]],Roster[UID],0))</f>
        <v>DVO</v>
      </c>
      <c r="P137" s="91" t="str">
        <f>INDEX(Config!R:R,MATCH(SurveyRaw[[#This Row],[App name]],Config!Q:Q,0))</f>
        <v>ES</v>
      </c>
      <c r="Q137" s="91" t="str">
        <f>INDEX(Config!J:J,MATCH(Survey!$P137,Config!G:G,0))</f>
        <v>APAC</v>
      </c>
      <c r="R137" s="94">
        <f t="shared" si="8"/>
        <v>1</v>
      </c>
      <c r="S137" s="119">
        <f>IF(ISBLANK(SurveyRaw[[#This Row],[CSAT]]),0,IF(AND(SurveyRaw[[#This Row],[CSAT]]&lt;=3,SurveyRaw[[#This Row],[CSAT]]&gt;=1),1,0))</f>
        <v>0</v>
      </c>
      <c r="T137" s="120">
        <f>IF(SurveyRaw[[#This Row],[CSAT]]=4,1,0)</f>
        <v>0</v>
      </c>
      <c r="U137" s="121">
        <f>IF(SurveyRaw[[#This Row],[CSAT]]=5,1,0)</f>
        <v>1</v>
      </c>
      <c r="V137" s="92">
        <f>IF(OR(SurveyRaw[[#This Row],[FCR]]="-",SurveyRaw[[#This Row],[FCR]]=""),0,1)</f>
        <v>1</v>
      </c>
      <c r="W137" s="121">
        <f>IF(SurveyRaw[[#This Row],[Valid FCR]]=1,IF(SurveyRaw[[#This Row],[FCR]]=1,1,0),0)</f>
        <v>1</v>
      </c>
      <c r="X137" s="93">
        <f>IF(SurveyRaw[[#This Row],[CSAT]]="","",SurveyRaw[[#This Row],[CSAT]]/5)</f>
        <v>1</v>
      </c>
      <c r="Y137" s="120" t="str">
        <f>IF(OR(SurveyRaw[[#This Row],[Language Points]]="-",SurveyRaw[[#This Row],[Language Points]]="N/A",SurveyRaw[[#This Row],[Language Points]]=""),"No","Yes")</f>
        <v>Yes</v>
      </c>
      <c r="Z137" s="93">
        <f>IF(ISBLANK(SurveyRaw[[#This Row],[Language Points]]),"",SurveyRaw[[#This Row],[Language Points]]/5)</f>
        <v>1</v>
      </c>
    </row>
    <row r="138" spans="1:26" x14ac:dyDescent="0.25">
      <c r="A138" s="82" t="s">
        <v>92</v>
      </c>
      <c r="B138" s="83" t="s">
        <v>85</v>
      </c>
      <c r="C138" s="84">
        <v>45446</v>
      </c>
      <c r="D138" s="83">
        <v>1297662384</v>
      </c>
      <c r="E138" s="82" t="s">
        <v>86</v>
      </c>
      <c r="F138" s="118">
        <v>108235</v>
      </c>
      <c r="G138" s="82">
        <v>5</v>
      </c>
      <c r="H138" s="85">
        <v>1</v>
      </c>
      <c r="I138" s="83">
        <v>5</v>
      </c>
      <c r="J138" s="86">
        <f t="shared" si="6"/>
        <v>45446</v>
      </c>
      <c r="K138" s="87">
        <f t="shared" si="7"/>
        <v>45473</v>
      </c>
      <c r="L138" s="88" t="str">
        <f>_xlfn.CONCAT("Week"," ",_xlfn.ISOWEEKNUM(SurveyRaw[[#This Row],[Date]]))</f>
        <v>Week 23</v>
      </c>
      <c r="M138" s="89" t="str">
        <f>CONCATENATE(YEAR(SurveyRaw[[#This Row],[Month]])," Q",ROUNDUP(MONTH(SurveyRaw[[#This Row],[Month]])/3,0))</f>
        <v>2024 Q2</v>
      </c>
      <c r="N138" s="90" t="str">
        <f>INDEX(Roster[Team Manager],MATCH(SurveyRaw[[#This Row],[UID]],Roster[UID],0))</f>
        <v>Eden Loyola</v>
      </c>
      <c r="O138" s="91" t="str">
        <f>INDEX(Roster[Site],MATCH(SurveyRaw[[#This Row],[UID]],Roster[UID],0))</f>
        <v>DVO</v>
      </c>
      <c r="P138" s="91" t="str">
        <f>INDEX(Config!R:R,MATCH(SurveyRaw[[#This Row],[App name]],Config!Q:Q,0))</f>
        <v>ES</v>
      </c>
      <c r="Q138" s="91" t="str">
        <f>INDEX(Config!J:J,MATCH(Survey!$P138,Config!G:G,0))</f>
        <v>APAC</v>
      </c>
      <c r="R138" s="94">
        <f t="shared" si="8"/>
        <v>1</v>
      </c>
      <c r="S138" s="119">
        <f>IF(ISBLANK(SurveyRaw[[#This Row],[CSAT]]),0,IF(AND(SurveyRaw[[#This Row],[CSAT]]&lt;=3,SurveyRaw[[#This Row],[CSAT]]&gt;=1),1,0))</f>
        <v>0</v>
      </c>
      <c r="T138" s="120">
        <f>IF(SurveyRaw[[#This Row],[CSAT]]=4,1,0)</f>
        <v>0</v>
      </c>
      <c r="U138" s="121">
        <f>IF(SurveyRaw[[#This Row],[CSAT]]=5,1,0)</f>
        <v>1</v>
      </c>
      <c r="V138" s="92">
        <f>IF(OR(SurveyRaw[[#This Row],[FCR]]="-",SurveyRaw[[#This Row],[FCR]]=""),0,1)</f>
        <v>1</v>
      </c>
      <c r="W138" s="121">
        <f>IF(SurveyRaw[[#This Row],[Valid FCR]]=1,IF(SurveyRaw[[#This Row],[FCR]]=1,1,0),0)</f>
        <v>1</v>
      </c>
      <c r="X138" s="93">
        <f>IF(SurveyRaw[[#This Row],[CSAT]]="","",SurveyRaw[[#This Row],[CSAT]]/5)</f>
        <v>1</v>
      </c>
      <c r="Y138" s="120" t="str">
        <f>IF(OR(SurveyRaw[[#This Row],[Language Points]]="-",SurveyRaw[[#This Row],[Language Points]]="N/A",SurveyRaw[[#This Row],[Language Points]]=""),"No","Yes")</f>
        <v>Yes</v>
      </c>
      <c r="Z138" s="93">
        <f>IF(ISBLANK(SurveyRaw[[#This Row],[Language Points]]),"",SurveyRaw[[#This Row],[Language Points]]/5)</f>
        <v>1</v>
      </c>
    </row>
    <row r="139" spans="1:26" x14ac:dyDescent="0.25">
      <c r="A139" s="82" t="s">
        <v>92</v>
      </c>
      <c r="B139" s="83" t="s">
        <v>85</v>
      </c>
      <c r="C139" s="84">
        <v>45446</v>
      </c>
      <c r="D139" s="83">
        <v>1297666734</v>
      </c>
      <c r="E139" s="82" t="s">
        <v>781</v>
      </c>
      <c r="F139" s="118">
        <v>108519</v>
      </c>
      <c r="G139" s="82">
        <v>5</v>
      </c>
      <c r="H139" s="85">
        <v>1</v>
      </c>
      <c r="I139" s="83">
        <v>5</v>
      </c>
      <c r="J139" s="86">
        <f t="shared" si="6"/>
        <v>45446</v>
      </c>
      <c r="K139" s="87">
        <f t="shared" si="7"/>
        <v>45473</v>
      </c>
      <c r="L139" s="88" t="str">
        <f>_xlfn.CONCAT("Week"," ",_xlfn.ISOWEEKNUM(SurveyRaw[[#This Row],[Date]]))</f>
        <v>Week 23</v>
      </c>
      <c r="M139" s="89" t="str">
        <f>CONCATENATE(YEAR(SurveyRaw[[#This Row],[Month]])," Q",ROUNDUP(MONTH(SurveyRaw[[#This Row],[Month]])/3,0))</f>
        <v>2024 Q2</v>
      </c>
      <c r="N139" s="90" t="str">
        <f>INDEX(Roster[Team Manager],MATCH(SurveyRaw[[#This Row],[UID]],Roster[UID],0))</f>
        <v>Eden Loyola</v>
      </c>
      <c r="O139" s="91" t="str">
        <f>INDEX(Roster[Site],MATCH(SurveyRaw[[#This Row],[UID]],Roster[UID],0))</f>
        <v>DVO</v>
      </c>
      <c r="P139" s="91" t="str">
        <f>INDEX(Config!R:R,MATCH(SurveyRaw[[#This Row],[App name]],Config!Q:Q,0))</f>
        <v>ES</v>
      </c>
      <c r="Q139" s="91" t="str">
        <f>INDEX(Config!J:J,MATCH(Survey!$P139,Config!G:G,0))</f>
        <v>APAC</v>
      </c>
      <c r="R139" s="94">
        <f t="shared" si="8"/>
        <v>1</v>
      </c>
      <c r="S139" s="119">
        <f>IF(ISBLANK(SurveyRaw[[#This Row],[CSAT]]),0,IF(AND(SurveyRaw[[#This Row],[CSAT]]&lt;=3,SurveyRaw[[#This Row],[CSAT]]&gt;=1),1,0))</f>
        <v>0</v>
      </c>
      <c r="T139" s="120">
        <f>IF(SurveyRaw[[#This Row],[CSAT]]=4,1,0)</f>
        <v>0</v>
      </c>
      <c r="U139" s="121">
        <f>IF(SurveyRaw[[#This Row],[CSAT]]=5,1,0)</f>
        <v>1</v>
      </c>
      <c r="V139" s="92">
        <f>IF(OR(SurveyRaw[[#This Row],[FCR]]="-",SurveyRaw[[#This Row],[FCR]]=""),0,1)</f>
        <v>1</v>
      </c>
      <c r="W139" s="121">
        <f>IF(SurveyRaw[[#This Row],[Valid FCR]]=1,IF(SurveyRaw[[#This Row],[FCR]]=1,1,0),0)</f>
        <v>1</v>
      </c>
      <c r="X139" s="93">
        <f>IF(SurveyRaw[[#This Row],[CSAT]]="","",SurveyRaw[[#This Row],[CSAT]]/5)</f>
        <v>1</v>
      </c>
      <c r="Y139" s="120" t="str">
        <f>IF(OR(SurveyRaw[[#This Row],[Language Points]]="-",SurveyRaw[[#This Row],[Language Points]]="N/A",SurveyRaw[[#This Row],[Language Points]]=""),"No","Yes")</f>
        <v>Yes</v>
      </c>
      <c r="Z139" s="93">
        <f>IF(ISBLANK(SurveyRaw[[#This Row],[Language Points]]),"",SurveyRaw[[#This Row],[Language Points]]/5)</f>
        <v>1</v>
      </c>
    </row>
    <row r="140" spans="1:26" x14ac:dyDescent="0.25">
      <c r="A140" s="82" t="s">
        <v>92</v>
      </c>
      <c r="B140" s="83" t="s">
        <v>85</v>
      </c>
      <c r="C140" s="84">
        <v>45446</v>
      </c>
      <c r="D140" s="83">
        <v>1297672424</v>
      </c>
      <c r="E140" s="82" t="s">
        <v>88</v>
      </c>
      <c r="F140" s="118">
        <v>108520</v>
      </c>
      <c r="G140" s="82">
        <v>5</v>
      </c>
      <c r="H140" s="85">
        <v>1</v>
      </c>
      <c r="I140" s="83">
        <v>5</v>
      </c>
      <c r="J140" s="86">
        <f t="shared" si="6"/>
        <v>45446</v>
      </c>
      <c r="K140" s="87">
        <f t="shared" si="7"/>
        <v>45473</v>
      </c>
      <c r="L140" s="88" t="str">
        <f>_xlfn.CONCAT("Week"," ",_xlfn.ISOWEEKNUM(SurveyRaw[[#This Row],[Date]]))</f>
        <v>Week 23</v>
      </c>
      <c r="M140" s="89" t="str">
        <f>CONCATENATE(YEAR(SurveyRaw[[#This Row],[Month]])," Q",ROUNDUP(MONTH(SurveyRaw[[#This Row],[Month]])/3,0))</f>
        <v>2024 Q2</v>
      </c>
      <c r="N140" s="90" t="str">
        <f>INDEX(Roster[Team Manager],MATCH(SurveyRaw[[#This Row],[UID]],Roster[UID],0))</f>
        <v>Eden Loyola</v>
      </c>
      <c r="O140" s="91" t="str">
        <f>INDEX(Roster[Site],MATCH(SurveyRaw[[#This Row],[UID]],Roster[UID],0))</f>
        <v>ILO</v>
      </c>
      <c r="P140" s="91" t="str">
        <f>INDEX(Config!R:R,MATCH(SurveyRaw[[#This Row],[App name]],Config!Q:Q,0))</f>
        <v>ES</v>
      </c>
      <c r="Q140" s="91" t="str">
        <f>INDEX(Config!J:J,MATCH(Survey!$P140,Config!G:G,0))</f>
        <v>APAC</v>
      </c>
      <c r="R140" s="94">
        <f t="shared" si="8"/>
        <v>1</v>
      </c>
      <c r="S140" s="119">
        <f>IF(ISBLANK(SurveyRaw[[#This Row],[CSAT]]),0,IF(AND(SurveyRaw[[#This Row],[CSAT]]&lt;=3,SurveyRaw[[#This Row],[CSAT]]&gt;=1),1,0))</f>
        <v>0</v>
      </c>
      <c r="T140" s="120">
        <f>IF(SurveyRaw[[#This Row],[CSAT]]=4,1,0)</f>
        <v>0</v>
      </c>
      <c r="U140" s="121">
        <f>IF(SurveyRaw[[#This Row],[CSAT]]=5,1,0)</f>
        <v>1</v>
      </c>
      <c r="V140" s="92">
        <f>IF(OR(SurveyRaw[[#This Row],[FCR]]="-",SurveyRaw[[#This Row],[FCR]]=""),0,1)</f>
        <v>1</v>
      </c>
      <c r="W140" s="121">
        <f>IF(SurveyRaw[[#This Row],[Valid FCR]]=1,IF(SurveyRaw[[#This Row],[FCR]]=1,1,0),0)</f>
        <v>1</v>
      </c>
      <c r="X140" s="93">
        <f>IF(SurveyRaw[[#This Row],[CSAT]]="","",SurveyRaw[[#This Row],[CSAT]]/5)</f>
        <v>1</v>
      </c>
      <c r="Y140" s="120" t="str">
        <f>IF(OR(SurveyRaw[[#This Row],[Language Points]]="-",SurveyRaw[[#This Row],[Language Points]]="N/A",SurveyRaw[[#This Row],[Language Points]]=""),"No","Yes")</f>
        <v>Yes</v>
      </c>
      <c r="Z140" s="93">
        <f>IF(ISBLANK(SurveyRaw[[#This Row],[Language Points]]),"",SurveyRaw[[#This Row],[Language Points]]/5)</f>
        <v>1</v>
      </c>
    </row>
    <row r="141" spans="1:26" x14ac:dyDescent="0.25">
      <c r="A141" s="82" t="s">
        <v>92</v>
      </c>
      <c r="B141" s="83" t="s">
        <v>85</v>
      </c>
      <c r="C141" s="84">
        <v>45446</v>
      </c>
      <c r="D141" s="83">
        <v>1297677244</v>
      </c>
      <c r="E141" s="82" t="s">
        <v>88</v>
      </c>
      <c r="F141" s="118">
        <v>108520</v>
      </c>
      <c r="G141" s="82">
        <v>5</v>
      </c>
      <c r="H141" s="85">
        <v>1</v>
      </c>
      <c r="I141" s="83">
        <v>5</v>
      </c>
      <c r="J141" s="86">
        <f t="shared" si="6"/>
        <v>45446</v>
      </c>
      <c r="K141" s="87">
        <f t="shared" si="7"/>
        <v>45473</v>
      </c>
      <c r="L141" s="88" t="str">
        <f>_xlfn.CONCAT("Week"," ",_xlfn.ISOWEEKNUM(SurveyRaw[[#This Row],[Date]]))</f>
        <v>Week 23</v>
      </c>
      <c r="M141" s="89" t="str">
        <f>CONCATENATE(YEAR(SurveyRaw[[#This Row],[Month]])," Q",ROUNDUP(MONTH(SurveyRaw[[#This Row],[Month]])/3,0))</f>
        <v>2024 Q2</v>
      </c>
      <c r="N141" s="90" t="str">
        <f>INDEX(Roster[Team Manager],MATCH(SurveyRaw[[#This Row],[UID]],Roster[UID],0))</f>
        <v>Eden Loyola</v>
      </c>
      <c r="O141" s="91" t="str">
        <f>INDEX(Roster[Site],MATCH(SurveyRaw[[#This Row],[UID]],Roster[UID],0))</f>
        <v>ILO</v>
      </c>
      <c r="P141" s="91" t="str">
        <f>INDEX(Config!R:R,MATCH(SurveyRaw[[#This Row],[App name]],Config!Q:Q,0))</f>
        <v>ES</v>
      </c>
      <c r="Q141" s="91" t="str">
        <f>INDEX(Config!J:J,MATCH(Survey!$P141,Config!G:G,0))</f>
        <v>APAC</v>
      </c>
      <c r="R141" s="94">
        <f t="shared" si="8"/>
        <v>1</v>
      </c>
      <c r="S141" s="119">
        <f>IF(ISBLANK(SurveyRaw[[#This Row],[CSAT]]),0,IF(AND(SurveyRaw[[#This Row],[CSAT]]&lt;=3,SurveyRaw[[#This Row],[CSAT]]&gt;=1),1,0))</f>
        <v>0</v>
      </c>
      <c r="T141" s="120">
        <f>IF(SurveyRaw[[#This Row],[CSAT]]=4,1,0)</f>
        <v>0</v>
      </c>
      <c r="U141" s="121">
        <f>IF(SurveyRaw[[#This Row],[CSAT]]=5,1,0)</f>
        <v>1</v>
      </c>
      <c r="V141" s="92">
        <f>IF(OR(SurveyRaw[[#This Row],[FCR]]="-",SurveyRaw[[#This Row],[FCR]]=""),0,1)</f>
        <v>1</v>
      </c>
      <c r="W141" s="121">
        <f>IF(SurveyRaw[[#This Row],[Valid FCR]]=1,IF(SurveyRaw[[#This Row],[FCR]]=1,1,0),0)</f>
        <v>1</v>
      </c>
      <c r="X141" s="93">
        <f>IF(SurveyRaw[[#This Row],[CSAT]]="","",SurveyRaw[[#This Row],[CSAT]]/5)</f>
        <v>1</v>
      </c>
      <c r="Y141" s="120" t="str">
        <f>IF(OR(SurveyRaw[[#This Row],[Language Points]]="-",SurveyRaw[[#This Row],[Language Points]]="N/A",SurveyRaw[[#This Row],[Language Points]]=""),"No","Yes")</f>
        <v>Yes</v>
      </c>
      <c r="Z141" s="93">
        <f>IF(ISBLANK(SurveyRaw[[#This Row],[Language Points]]),"",SurveyRaw[[#This Row],[Language Points]]/5)</f>
        <v>1</v>
      </c>
    </row>
    <row r="142" spans="1:26" x14ac:dyDescent="0.25">
      <c r="A142" s="82" t="s">
        <v>95</v>
      </c>
      <c r="B142" s="83" t="s">
        <v>72</v>
      </c>
      <c r="C142" s="84">
        <v>45444</v>
      </c>
      <c r="D142" s="83">
        <v>1297255724</v>
      </c>
      <c r="E142" s="82" t="s">
        <v>115</v>
      </c>
      <c r="F142" s="118">
        <v>113502</v>
      </c>
      <c r="G142" s="82">
        <v>5</v>
      </c>
      <c r="H142" s="85">
        <v>1</v>
      </c>
      <c r="I142" s="83">
        <v>5</v>
      </c>
      <c r="J142" s="86">
        <f t="shared" si="6"/>
        <v>45444</v>
      </c>
      <c r="K142" s="87">
        <f t="shared" si="7"/>
        <v>45473</v>
      </c>
      <c r="L142" s="88" t="str">
        <f>_xlfn.CONCAT("Week"," ",_xlfn.ISOWEEKNUM(SurveyRaw[[#This Row],[Date]]))</f>
        <v>Week 22</v>
      </c>
      <c r="M142" s="89" t="str">
        <f>CONCATENATE(YEAR(SurveyRaw[[#This Row],[Month]])," Q",ROUNDUP(MONTH(SurveyRaw[[#This Row],[Month]])/3,0))</f>
        <v>2024 Q2</v>
      </c>
      <c r="N142" s="90" t="str">
        <f>INDEX(Roster[Team Manager],MATCH(SurveyRaw[[#This Row],[UID]],Roster[UID],0))</f>
        <v>Eden Loyola</v>
      </c>
      <c r="O142" s="91" t="str">
        <f>INDEX(Roster[Site],MATCH(SurveyRaw[[#This Row],[UID]],Roster[UID],0))</f>
        <v>DVO</v>
      </c>
      <c r="P142" s="91" t="str">
        <f>INDEX(Config!R:R,MATCH(SurveyRaw[[#This Row],[App name]],Config!Q:Q,0))</f>
        <v>US</v>
      </c>
      <c r="Q142" s="91" t="str">
        <f>INDEX(Config!J:J,MATCH(Survey!$P142,Config!G:G,0))</f>
        <v>APAC</v>
      </c>
      <c r="R142" s="94">
        <f t="shared" si="8"/>
        <v>1</v>
      </c>
      <c r="S142" s="119">
        <f>IF(ISBLANK(SurveyRaw[[#This Row],[CSAT]]),0,IF(AND(SurveyRaw[[#This Row],[CSAT]]&lt;=3,SurveyRaw[[#This Row],[CSAT]]&gt;=1),1,0))</f>
        <v>0</v>
      </c>
      <c r="T142" s="120">
        <f>IF(SurveyRaw[[#This Row],[CSAT]]=4,1,0)</f>
        <v>0</v>
      </c>
      <c r="U142" s="121">
        <f>IF(SurveyRaw[[#This Row],[CSAT]]=5,1,0)</f>
        <v>1</v>
      </c>
      <c r="V142" s="92">
        <f>IF(OR(SurveyRaw[[#This Row],[FCR]]="-",SurveyRaw[[#This Row],[FCR]]=""),0,1)</f>
        <v>1</v>
      </c>
      <c r="W142" s="121">
        <f>IF(SurveyRaw[[#This Row],[Valid FCR]]=1,IF(SurveyRaw[[#This Row],[FCR]]=1,1,0),0)</f>
        <v>1</v>
      </c>
      <c r="X142" s="93">
        <f>IF(SurveyRaw[[#This Row],[CSAT]]="","",SurveyRaw[[#This Row],[CSAT]]/5)</f>
        <v>1</v>
      </c>
      <c r="Y142" s="120" t="str">
        <f>IF(OR(SurveyRaw[[#This Row],[Language Points]]="-",SurveyRaw[[#This Row],[Language Points]]="N/A",SurveyRaw[[#This Row],[Language Points]]=""),"No","Yes")</f>
        <v>Yes</v>
      </c>
      <c r="Z142" s="93">
        <f>IF(ISBLANK(SurveyRaw[[#This Row],[Language Points]]),"",SurveyRaw[[#This Row],[Language Points]]/5)</f>
        <v>1</v>
      </c>
    </row>
    <row r="143" spans="1:26" x14ac:dyDescent="0.25">
      <c r="A143" s="82" t="s">
        <v>95</v>
      </c>
      <c r="B143" s="83" t="s">
        <v>72</v>
      </c>
      <c r="C143" s="84">
        <v>45446</v>
      </c>
      <c r="D143" s="83">
        <v>1297637014</v>
      </c>
      <c r="E143" s="82" t="s">
        <v>96</v>
      </c>
      <c r="F143" s="118">
        <v>112164</v>
      </c>
      <c r="G143" s="82">
        <v>5</v>
      </c>
      <c r="H143" s="85">
        <v>1</v>
      </c>
      <c r="I143" s="83">
        <v>5</v>
      </c>
      <c r="J143" s="86">
        <f t="shared" si="6"/>
        <v>45446</v>
      </c>
      <c r="K143" s="87">
        <f t="shared" si="7"/>
        <v>45473</v>
      </c>
      <c r="L143" s="88" t="str">
        <f>_xlfn.CONCAT("Week"," ",_xlfn.ISOWEEKNUM(SurveyRaw[[#This Row],[Date]]))</f>
        <v>Week 23</v>
      </c>
      <c r="M143" s="89" t="str">
        <f>CONCATENATE(YEAR(SurveyRaw[[#This Row],[Month]])," Q",ROUNDUP(MONTH(SurveyRaw[[#This Row],[Month]])/3,0))</f>
        <v>2024 Q2</v>
      </c>
      <c r="N143" s="90" t="str">
        <f>INDEX(Roster[Team Manager],MATCH(SurveyRaw[[#This Row],[UID]],Roster[UID],0))</f>
        <v>Anna Mae Bastero</v>
      </c>
      <c r="O143" s="91" t="str">
        <f>INDEX(Roster[Site],MATCH(SurveyRaw[[#This Row],[UID]],Roster[UID],0))</f>
        <v>ILO</v>
      </c>
      <c r="P143" s="91" t="str">
        <f>INDEX(Config!R:R,MATCH(SurveyRaw[[#This Row],[App name]],Config!Q:Q,0))</f>
        <v>US</v>
      </c>
      <c r="Q143" s="91" t="str">
        <f>INDEX(Config!J:J,MATCH(Survey!$P143,Config!G:G,0))</f>
        <v>APAC</v>
      </c>
      <c r="R143" s="94">
        <f t="shared" si="8"/>
        <v>1</v>
      </c>
      <c r="S143" s="119">
        <f>IF(ISBLANK(SurveyRaw[[#This Row],[CSAT]]),0,IF(AND(SurveyRaw[[#This Row],[CSAT]]&lt;=3,SurveyRaw[[#This Row],[CSAT]]&gt;=1),1,0))</f>
        <v>0</v>
      </c>
      <c r="T143" s="120">
        <f>IF(SurveyRaw[[#This Row],[CSAT]]=4,1,0)</f>
        <v>0</v>
      </c>
      <c r="U143" s="121">
        <f>IF(SurveyRaw[[#This Row],[CSAT]]=5,1,0)</f>
        <v>1</v>
      </c>
      <c r="V143" s="92">
        <f>IF(OR(SurveyRaw[[#This Row],[FCR]]="-",SurveyRaw[[#This Row],[FCR]]=""),0,1)</f>
        <v>1</v>
      </c>
      <c r="W143" s="121">
        <f>IF(SurveyRaw[[#This Row],[Valid FCR]]=1,IF(SurveyRaw[[#This Row],[FCR]]=1,1,0),0)</f>
        <v>1</v>
      </c>
      <c r="X143" s="93">
        <f>IF(SurveyRaw[[#This Row],[CSAT]]="","",SurveyRaw[[#This Row],[CSAT]]/5)</f>
        <v>1</v>
      </c>
      <c r="Y143" s="120" t="str">
        <f>IF(OR(SurveyRaw[[#This Row],[Language Points]]="-",SurveyRaw[[#This Row],[Language Points]]="N/A",SurveyRaw[[#This Row],[Language Points]]=""),"No","Yes")</f>
        <v>Yes</v>
      </c>
      <c r="Z143" s="93">
        <f>IF(ISBLANK(SurveyRaw[[#This Row],[Language Points]]),"",SurveyRaw[[#This Row],[Language Points]]/5)</f>
        <v>1</v>
      </c>
    </row>
    <row r="144" spans="1:26" x14ac:dyDescent="0.25">
      <c r="A144" s="82" t="s">
        <v>95</v>
      </c>
      <c r="B144" s="83" t="s">
        <v>72</v>
      </c>
      <c r="C144" s="84">
        <v>45446</v>
      </c>
      <c r="D144" s="83">
        <v>1297636504</v>
      </c>
      <c r="E144" s="82" t="s">
        <v>80</v>
      </c>
      <c r="F144" s="118">
        <v>112004</v>
      </c>
      <c r="G144" s="82">
        <v>5</v>
      </c>
      <c r="H144" s="85">
        <v>1</v>
      </c>
      <c r="I144" s="83">
        <v>5</v>
      </c>
      <c r="J144" s="86">
        <f t="shared" si="6"/>
        <v>45446</v>
      </c>
      <c r="K144" s="87">
        <f t="shared" si="7"/>
        <v>45473</v>
      </c>
      <c r="L144" s="88" t="str">
        <f>_xlfn.CONCAT("Week"," ",_xlfn.ISOWEEKNUM(SurveyRaw[[#This Row],[Date]]))</f>
        <v>Week 23</v>
      </c>
      <c r="M144" s="89" t="str">
        <f>CONCATENATE(YEAR(SurveyRaw[[#This Row],[Month]])," Q",ROUNDUP(MONTH(SurveyRaw[[#This Row],[Month]])/3,0))</f>
        <v>2024 Q2</v>
      </c>
      <c r="N144" s="90" t="str">
        <f>INDEX(Roster[Team Manager],MATCH(SurveyRaw[[#This Row],[UID]],Roster[UID],0))</f>
        <v>Anna Mae Bastero</v>
      </c>
      <c r="O144" s="91" t="str">
        <f>INDEX(Roster[Site],MATCH(SurveyRaw[[#This Row],[UID]],Roster[UID],0))</f>
        <v>ILO</v>
      </c>
      <c r="P144" s="91" t="str">
        <f>INDEX(Config!R:R,MATCH(SurveyRaw[[#This Row],[App name]],Config!Q:Q,0))</f>
        <v>US</v>
      </c>
      <c r="Q144" s="91" t="str">
        <f>INDEX(Config!J:J,MATCH(Survey!$P144,Config!G:G,0))</f>
        <v>APAC</v>
      </c>
      <c r="R144" s="94">
        <f t="shared" si="8"/>
        <v>1</v>
      </c>
      <c r="S144" s="119">
        <f>IF(ISBLANK(SurveyRaw[[#This Row],[CSAT]]),0,IF(AND(SurveyRaw[[#This Row],[CSAT]]&lt;=3,SurveyRaw[[#This Row],[CSAT]]&gt;=1),1,0))</f>
        <v>0</v>
      </c>
      <c r="T144" s="120">
        <f>IF(SurveyRaw[[#This Row],[CSAT]]=4,1,0)</f>
        <v>0</v>
      </c>
      <c r="U144" s="121">
        <f>IF(SurveyRaw[[#This Row],[CSAT]]=5,1,0)</f>
        <v>1</v>
      </c>
      <c r="V144" s="92">
        <f>IF(OR(SurveyRaw[[#This Row],[FCR]]="-",SurveyRaw[[#This Row],[FCR]]=""),0,1)</f>
        <v>1</v>
      </c>
      <c r="W144" s="121">
        <f>IF(SurveyRaw[[#This Row],[Valid FCR]]=1,IF(SurveyRaw[[#This Row],[FCR]]=1,1,0),0)</f>
        <v>1</v>
      </c>
      <c r="X144" s="93">
        <f>IF(SurveyRaw[[#This Row],[CSAT]]="","",SurveyRaw[[#This Row],[CSAT]]/5)</f>
        <v>1</v>
      </c>
      <c r="Y144" s="120" t="str">
        <f>IF(OR(SurveyRaw[[#This Row],[Language Points]]="-",SurveyRaw[[#This Row],[Language Points]]="N/A",SurveyRaw[[#This Row],[Language Points]]=""),"No","Yes")</f>
        <v>Yes</v>
      </c>
      <c r="Z144" s="93">
        <f>IF(ISBLANK(SurveyRaw[[#This Row],[Language Points]]),"",SurveyRaw[[#This Row],[Language Points]]/5)</f>
        <v>1</v>
      </c>
    </row>
    <row r="145" spans="1:26" x14ac:dyDescent="0.25">
      <c r="A145" s="82" t="s">
        <v>95</v>
      </c>
      <c r="B145" s="83" t="s">
        <v>72</v>
      </c>
      <c r="C145" s="84">
        <v>45446</v>
      </c>
      <c r="D145" s="83">
        <v>1297670494</v>
      </c>
      <c r="E145" s="82" t="s">
        <v>791</v>
      </c>
      <c r="F145" s="118">
        <v>113561</v>
      </c>
      <c r="G145" s="82">
        <v>5</v>
      </c>
      <c r="H145" s="85">
        <v>1</v>
      </c>
      <c r="I145" s="83">
        <v>5</v>
      </c>
      <c r="J145" s="86">
        <f t="shared" si="6"/>
        <v>45446</v>
      </c>
      <c r="K145" s="87">
        <f t="shared" si="7"/>
        <v>45473</v>
      </c>
      <c r="L145" s="88" t="str">
        <f>_xlfn.CONCAT("Week"," ",_xlfn.ISOWEEKNUM(SurveyRaw[[#This Row],[Date]]))</f>
        <v>Week 23</v>
      </c>
      <c r="M145" s="89" t="str">
        <f>CONCATENATE(YEAR(SurveyRaw[[#This Row],[Month]])," Q",ROUNDUP(MONTH(SurveyRaw[[#This Row],[Month]])/3,0))</f>
        <v>2024 Q2</v>
      </c>
      <c r="N145" s="90" t="str">
        <f>INDEX(Roster[Team Manager],MATCH(SurveyRaw[[#This Row],[UID]],Roster[UID],0))</f>
        <v>Anna Mae Bastero</v>
      </c>
      <c r="O145" s="91" t="str">
        <f>INDEX(Roster[Site],MATCH(SurveyRaw[[#This Row],[UID]],Roster[UID],0))</f>
        <v>ILO</v>
      </c>
      <c r="P145" s="91" t="str">
        <f>INDEX(Config!R:R,MATCH(SurveyRaw[[#This Row],[App name]],Config!Q:Q,0))</f>
        <v>US</v>
      </c>
      <c r="Q145" s="91" t="str">
        <f>INDEX(Config!J:J,MATCH(Survey!$P145,Config!G:G,0))</f>
        <v>APAC</v>
      </c>
      <c r="R145" s="94">
        <f t="shared" si="8"/>
        <v>1</v>
      </c>
      <c r="S145" s="119">
        <f>IF(ISBLANK(SurveyRaw[[#This Row],[CSAT]]),0,IF(AND(SurveyRaw[[#This Row],[CSAT]]&lt;=3,SurveyRaw[[#This Row],[CSAT]]&gt;=1),1,0))</f>
        <v>0</v>
      </c>
      <c r="T145" s="120">
        <f>IF(SurveyRaw[[#This Row],[CSAT]]=4,1,0)</f>
        <v>0</v>
      </c>
      <c r="U145" s="121">
        <f>IF(SurveyRaw[[#This Row],[CSAT]]=5,1,0)</f>
        <v>1</v>
      </c>
      <c r="V145" s="92">
        <f>IF(OR(SurveyRaw[[#This Row],[FCR]]="-",SurveyRaw[[#This Row],[FCR]]=""),0,1)</f>
        <v>1</v>
      </c>
      <c r="W145" s="121">
        <f>IF(SurveyRaw[[#This Row],[Valid FCR]]=1,IF(SurveyRaw[[#This Row],[FCR]]=1,1,0),0)</f>
        <v>1</v>
      </c>
      <c r="X145" s="93">
        <f>IF(SurveyRaw[[#This Row],[CSAT]]="","",SurveyRaw[[#This Row],[CSAT]]/5)</f>
        <v>1</v>
      </c>
      <c r="Y145" s="120" t="str">
        <f>IF(OR(SurveyRaw[[#This Row],[Language Points]]="-",SurveyRaw[[#This Row],[Language Points]]="N/A",SurveyRaw[[#This Row],[Language Points]]=""),"No","Yes")</f>
        <v>Yes</v>
      </c>
      <c r="Z145" s="93">
        <f>IF(ISBLANK(SurveyRaw[[#This Row],[Language Points]]),"",SurveyRaw[[#This Row],[Language Points]]/5)</f>
        <v>1</v>
      </c>
    </row>
    <row r="146" spans="1:26" x14ac:dyDescent="0.25">
      <c r="A146" s="82" t="s">
        <v>95</v>
      </c>
      <c r="B146" s="83" t="s">
        <v>72</v>
      </c>
      <c r="C146" s="84">
        <v>45446</v>
      </c>
      <c r="D146" s="83">
        <v>1297715014</v>
      </c>
      <c r="E146" s="82" t="s">
        <v>96</v>
      </c>
      <c r="F146" s="118">
        <v>112164</v>
      </c>
      <c r="G146" s="82">
        <v>5</v>
      </c>
      <c r="H146" s="85">
        <v>1</v>
      </c>
      <c r="I146" s="83">
        <v>5</v>
      </c>
      <c r="J146" s="86">
        <f t="shared" si="6"/>
        <v>45446</v>
      </c>
      <c r="K146" s="87">
        <f t="shared" si="7"/>
        <v>45473</v>
      </c>
      <c r="L146" s="88" t="str">
        <f>_xlfn.CONCAT("Week"," ",_xlfn.ISOWEEKNUM(SurveyRaw[[#This Row],[Date]]))</f>
        <v>Week 23</v>
      </c>
      <c r="M146" s="89" t="str">
        <f>CONCATENATE(YEAR(SurveyRaw[[#This Row],[Month]])," Q",ROUNDUP(MONTH(SurveyRaw[[#This Row],[Month]])/3,0))</f>
        <v>2024 Q2</v>
      </c>
      <c r="N146" s="90" t="str">
        <f>INDEX(Roster[Team Manager],MATCH(SurveyRaw[[#This Row],[UID]],Roster[UID],0))</f>
        <v>Anna Mae Bastero</v>
      </c>
      <c r="O146" s="91" t="str">
        <f>INDEX(Roster[Site],MATCH(SurveyRaw[[#This Row],[UID]],Roster[UID],0))</f>
        <v>ILO</v>
      </c>
      <c r="P146" s="91" t="str">
        <f>INDEX(Config!R:R,MATCH(SurveyRaw[[#This Row],[App name]],Config!Q:Q,0))</f>
        <v>US</v>
      </c>
      <c r="Q146" s="91" t="str">
        <f>INDEX(Config!J:J,MATCH(Survey!$P146,Config!G:G,0))</f>
        <v>APAC</v>
      </c>
      <c r="R146" s="94">
        <f t="shared" si="8"/>
        <v>1</v>
      </c>
      <c r="S146" s="119">
        <f>IF(ISBLANK(SurveyRaw[[#This Row],[CSAT]]),0,IF(AND(SurveyRaw[[#This Row],[CSAT]]&lt;=3,SurveyRaw[[#This Row],[CSAT]]&gt;=1),1,0))</f>
        <v>0</v>
      </c>
      <c r="T146" s="120">
        <f>IF(SurveyRaw[[#This Row],[CSAT]]=4,1,0)</f>
        <v>0</v>
      </c>
      <c r="U146" s="121">
        <f>IF(SurveyRaw[[#This Row],[CSAT]]=5,1,0)</f>
        <v>1</v>
      </c>
      <c r="V146" s="92">
        <f>IF(OR(SurveyRaw[[#This Row],[FCR]]="-",SurveyRaw[[#This Row],[FCR]]=""),0,1)</f>
        <v>1</v>
      </c>
      <c r="W146" s="121">
        <f>IF(SurveyRaw[[#This Row],[Valid FCR]]=1,IF(SurveyRaw[[#This Row],[FCR]]=1,1,0),0)</f>
        <v>1</v>
      </c>
      <c r="X146" s="93">
        <f>IF(SurveyRaw[[#This Row],[CSAT]]="","",SurveyRaw[[#This Row],[CSAT]]/5)</f>
        <v>1</v>
      </c>
      <c r="Y146" s="120" t="str">
        <f>IF(OR(SurveyRaw[[#This Row],[Language Points]]="-",SurveyRaw[[#This Row],[Language Points]]="N/A",SurveyRaw[[#This Row],[Language Points]]=""),"No","Yes")</f>
        <v>Yes</v>
      </c>
      <c r="Z146" s="93">
        <f>IF(ISBLANK(SurveyRaw[[#This Row],[Language Points]]),"",SurveyRaw[[#This Row],[Language Points]]/5)</f>
        <v>1</v>
      </c>
    </row>
    <row r="147" spans="1:26" x14ac:dyDescent="0.25">
      <c r="A147" s="82" t="s">
        <v>95</v>
      </c>
      <c r="B147" s="83" t="s">
        <v>72</v>
      </c>
      <c r="C147" s="84">
        <v>45446</v>
      </c>
      <c r="D147" s="83">
        <v>1297668994</v>
      </c>
      <c r="E147" s="82" t="s">
        <v>114</v>
      </c>
      <c r="F147" s="118">
        <v>113407</v>
      </c>
      <c r="G147" s="82">
        <v>5</v>
      </c>
      <c r="H147" s="85">
        <v>1</v>
      </c>
      <c r="I147" s="83">
        <v>5</v>
      </c>
      <c r="J147" s="86">
        <f t="shared" si="6"/>
        <v>45446</v>
      </c>
      <c r="K147" s="87">
        <f t="shared" si="7"/>
        <v>45473</v>
      </c>
      <c r="L147" s="88" t="str">
        <f>_xlfn.CONCAT("Week"," ",_xlfn.ISOWEEKNUM(SurveyRaw[[#This Row],[Date]]))</f>
        <v>Week 23</v>
      </c>
      <c r="M147" s="89" t="str">
        <f>CONCATENATE(YEAR(SurveyRaw[[#This Row],[Month]])," Q",ROUNDUP(MONTH(SurveyRaw[[#This Row],[Month]])/3,0))</f>
        <v>2024 Q2</v>
      </c>
      <c r="N147" s="90" t="str">
        <f>INDEX(Roster[Team Manager],MATCH(SurveyRaw[[#This Row],[UID]],Roster[UID],0))</f>
        <v>Eden Loyola</v>
      </c>
      <c r="O147" s="91" t="str">
        <f>INDEX(Roster[Site],MATCH(SurveyRaw[[#This Row],[UID]],Roster[UID],0))</f>
        <v>DVO</v>
      </c>
      <c r="P147" s="91" t="str">
        <f>INDEX(Config!R:R,MATCH(SurveyRaw[[#This Row],[App name]],Config!Q:Q,0))</f>
        <v>US</v>
      </c>
      <c r="Q147" s="91" t="str">
        <f>INDEX(Config!J:J,MATCH(Survey!$P147,Config!G:G,0))</f>
        <v>APAC</v>
      </c>
      <c r="R147" s="94">
        <f t="shared" si="8"/>
        <v>1</v>
      </c>
      <c r="S147" s="119">
        <f>IF(ISBLANK(SurveyRaw[[#This Row],[CSAT]]),0,IF(AND(SurveyRaw[[#This Row],[CSAT]]&lt;=3,SurveyRaw[[#This Row],[CSAT]]&gt;=1),1,0))</f>
        <v>0</v>
      </c>
      <c r="T147" s="120">
        <f>IF(SurveyRaw[[#This Row],[CSAT]]=4,1,0)</f>
        <v>0</v>
      </c>
      <c r="U147" s="121">
        <f>IF(SurveyRaw[[#This Row],[CSAT]]=5,1,0)</f>
        <v>1</v>
      </c>
      <c r="V147" s="92">
        <f>IF(OR(SurveyRaw[[#This Row],[FCR]]="-",SurveyRaw[[#This Row],[FCR]]=""),0,1)</f>
        <v>1</v>
      </c>
      <c r="W147" s="121">
        <f>IF(SurveyRaw[[#This Row],[Valid FCR]]=1,IF(SurveyRaw[[#This Row],[FCR]]=1,1,0),0)</f>
        <v>1</v>
      </c>
      <c r="X147" s="93">
        <f>IF(SurveyRaw[[#This Row],[CSAT]]="","",SurveyRaw[[#This Row],[CSAT]]/5)</f>
        <v>1</v>
      </c>
      <c r="Y147" s="120" t="str">
        <f>IF(OR(SurveyRaw[[#This Row],[Language Points]]="-",SurveyRaw[[#This Row],[Language Points]]="N/A",SurveyRaw[[#This Row],[Language Points]]=""),"No","Yes")</f>
        <v>Yes</v>
      </c>
      <c r="Z147" s="93">
        <f>IF(ISBLANK(SurveyRaw[[#This Row],[Language Points]]),"",SurveyRaw[[#This Row],[Language Points]]/5)</f>
        <v>1</v>
      </c>
    </row>
    <row r="148" spans="1:26" x14ac:dyDescent="0.25">
      <c r="A148" s="82" t="s">
        <v>95</v>
      </c>
      <c r="B148" s="83" t="s">
        <v>72</v>
      </c>
      <c r="C148" s="84">
        <v>45445</v>
      </c>
      <c r="D148" s="83">
        <v>1297355134</v>
      </c>
      <c r="E148" s="82" t="s">
        <v>114</v>
      </c>
      <c r="F148" s="118">
        <v>113407</v>
      </c>
      <c r="G148" s="82">
        <v>5</v>
      </c>
      <c r="H148" s="85">
        <v>1</v>
      </c>
      <c r="I148" s="83">
        <v>5</v>
      </c>
      <c r="J148" s="86">
        <f t="shared" si="6"/>
        <v>45445</v>
      </c>
      <c r="K148" s="87">
        <f t="shared" si="7"/>
        <v>45473</v>
      </c>
      <c r="L148" s="88" t="str">
        <f>_xlfn.CONCAT("Week"," ",_xlfn.ISOWEEKNUM(SurveyRaw[[#This Row],[Date]]))</f>
        <v>Week 22</v>
      </c>
      <c r="M148" s="89" t="str">
        <f>CONCATENATE(YEAR(SurveyRaw[[#This Row],[Month]])," Q",ROUNDUP(MONTH(SurveyRaw[[#This Row],[Month]])/3,0))</f>
        <v>2024 Q2</v>
      </c>
      <c r="N148" s="90" t="str">
        <f>INDEX(Roster[Team Manager],MATCH(SurveyRaw[[#This Row],[UID]],Roster[UID],0))</f>
        <v>Eden Loyola</v>
      </c>
      <c r="O148" s="91" t="str">
        <f>INDEX(Roster[Site],MATCH(SurveyRaw[[#This Row],[UID]],Roster[UID],0))</f>
        <v>DVO</v>
      </c>
      <c r="P148" s="91" t="str">
        <f>INDEX(Config!R:R,MATCH(SurveyRaw[[#This Row],[App name]],Config!Q:Q,0))</f>
        <v>US</v>
      </c>
      <c r="Q148" s="91" t="str">
        <f>INDEX(Config!J:J,MATCH(Survey!$P148,Config!G:G,0))</f>
        <v>APAC</v>
      </c>
      <c r="R148" s="94">
        <f t="shared" si="8"/>
        <v>1</v>
      </c>
      <c r="S148" s="119">
        <f>IF(ISBLANK(SurveyRaw[[#This Row],[CSAT]]),0,IF(AND(SurveyRaw[[#This Row],[CSAT]]&lt;=3,SurveyRaw[[#This Row],[CSAT]]&gt;=1),1,0))</f>
        <v>0</v>
      </c>
      <c r="T148" s="120">
        <f>IF(SurveyRaw[[#This Row],[CSAT]]=4,1,0)</f>
        <v>0</v>
      </c>
      <c r="U148" s="121">
        <f>IF(SurveyRaw[[#This Row],[CSAT]]=5,1,0)</f>
        <v>1</v>
      </c>
      <c r="V148" s="92">
        <f>IF(OR(SurveyRaw[[#This Row],[FCR]]="-",SurveyRaw[[#This Row],[FCR]]=""),0,1)</f>
        <v>1</v>
      </c>
      <c r="W148" s="121">
        <f>IF(SurveyRaw[[#This Row],[Valid FCR]]=1,IF(SurveyRaw[[#This Row],[FCR]]=1,1,0),0)</f>
        <v>1</v>
      </c>
      <c r="X148" s="93">
        <f>IF(SurveyRaw[[#This Row],[CSAT]]="","",SurveyRaw[[#This Row],[CSAT]]/5)</f>
        <v>1</v>
      </c>
      <c r="Y148" s="120" t="str">
        <f>IF(OR(SurveyRaw[[#This Row],[Language Points]]="-",SurveyRaw[[#This Row],[Language Points]]="N/A",SurveyRaw[[#This Row],[Language Points]]=""),"No","Yes")</f>
        <v>Yes</v>
      </c>
      <c r="Z148" s="93">
        <f>IF(ISBLANK(SurveyRaw[[#This Row],[Language Points]]),"",SurveyRaw[[#This Row],[Language Points]]/5)</f>
        <v>1</v>
      </c>
    </row>
    <row r="149" spans="1:26" x14ac:dyDescent="0.25">
      <c r="A149" s="82" t="s">
        <v>95</v>
      </c>
      <c r="B149" s="83" t="s">
        <v>72</v>
      </c>
      <c r="C149" s="84">
        <v>45446</v>
      </c>
      <c r="D149" s="83">
        <v>1297523574</v>
      </c>
      <c r="E149" s="82" t="s">
        <v>98</v>
      </c>
      <c r="F149" s="118">
        <v>112006</v>
      </c>
      <c r="G149" s="82">
        <v>5</v>
      </c>
      <c r="H149" s="85">
        <v>1</v>
      </c>
      <c r="I149" s="83">
        <v>5</v>
      </c>
      <c r="J149" s="86">
        <f t="shared" si="6"/>
        <v>45446</v>
      </c>
      <c r="K149" s="87">
        <f t="shared" si="7"/>
        <v>45473</v>
      </c>
      <c r="L149" s="88" t="str">
        <f>_xlfn.CONCAT("Week"," ",_xlfn.ISOWEEKNUM(SurveyRaw[[#This Row],[Date]]))</f>
        <v>Week 23</v>
      </c>
      <c r="M149" s="89" t="str">
        <f>CONCATENATE(YEAR(SurveyRaw[[#This Row],[Month]])," Q",ROUNDUP(MONTH(SurveyRaw[[#This Row],[Month]])/3,0))</f>
        <v>2024 Q2</v>
      </c>
      <c r="N149" s="90" t="str">
        <f>INDEX(Roster[Team Manager],MATCH(SurveyRaw[[#This Row],[UID]],Roster[UID],0))</f>
        <v>Anna Mae Bastero</v>
      </c>
      <c r="O149" s="91" t="str">
        <f>INDEX(Roster[Site],MATCH(SurveyRaw[[#This Row],[UID]],Roster[UID],0))</f>
        <v>ILO</v>
      </c>
      <c r="P149" s="91" t="str">
        <f>INDEX(Config!R:R,MATCH(SurveyRaw[[#This Row],[App name]],Config!Q:Q,0))</f>
        <v>US</v>
      </c>
      <c r="Q149" s="91" t="str">
        <f>INDEX(Config!J:J,MATCH(Survey!$P149,Config!G:G,0))</f>
        <v>APAC</v>
      </c>
      <c r="R149" s="94">
        <f t="shared" si="8"/>
        <v>1</v>
      </c>
      <c r="S149" s="119">
        <f>IF(ISBLANK(SurveyRaw[[#This Row],[CSAT]]),0,IF(AND(SurveyRaw[[#This Row],[CSAT]]&lt;=3,SurveyRaw[[#This Row],[CSAT]]&gt;=1),1,0))</f>
        <v>0</v>
      </c>
      <c r="T149" s="120">
        <f>IF(SurveyRaw[[#This Row],[CSAT]]=4,1,0)</f>
        <v>0</v>
      </c>
      <c r="U149" s="121">
        <f>IF(SurveyRaw[[#This Row],[CSAT]]=5,1,0)</f>
        <v>1</v>
      </c>
      <c r="V149" s="92">
        <f>IF(OR(SurveyRaw[[#This Row],[FCR]]="-",SurveyRaw[[#This Row],[FCR]]=""),0,1)</f>
        <v>1</v>
      </c>
      <c r="W149" s="121">
        <f>IF(SurveyRaw[[#This Row],[Valid FCR]]=1,IF(SurveyRaw[[#This Row],[FCR]]=1,1,0),0)</f>
        <v>1</v>
      </c>
      <c r="X149" s="93">
        <f>IF(SurveyRaw[[#This Row],[CSAT]]="","",SurveyRaw[[#This Row],[CSAT]]/5)</f>
        <v>1</v>
      </c>
      <c r="Y149" s="120" t="str">
        <f>IF(OR(SurveyRaw[[#This Row],[Language Points]]="-",SurveyRaw[[#This Row],[Language Points]]="N/A",SurveyRaw[[#This Row],[Language Points]]=""),"No","Yes")</f>
        <v>Yes</v>
      </c>
      <c r="Z149" s="93">
        <f>IF(ISBLANK(SurveyRaw[[#This Row],[Language Points]]),"",SurveyRaw[[#This Row],[Language Points]]/5)</f>
        <v>1</v>
      </c>
    </row>
    <row r="150" spans="1:26" x14ac:dyDescent="0.25">
      <c r="A150" s="82" t="s">
        <v>95</v>
      </c>
      <c r="B150" s="83" t="s">
        <v>72</v>
      </c>
      <c r="C150" s="84">
        <v>45444</v>
      </c>
      <c r="D150" s="83">
        <v>1297251814</v>
      </c>
      <c r="E150" s="82" t="s">
        <v>98</v>
      </c>
      <c r="F150" s="118">
        <v>112006</v>
      </c>
      <c r="G150" s="82">
        <v>5</v>
      </c>
      <c r="H150" s="85">
        <v>1</v>
      </c>
      <c r="I150" s="83">
        <v>5</v>
      </c>
      <c r="J150" s="86">
        <f t="shared" si="6"/>
        <v>45444</v>
      </c>
      <c r="K150" s="87">
        <f t="shared" si="7"/>
        <v>45473</v>
      </c>
      <c r="L150" s="88" t="str">
        <f>_xlfn.CONCAT("Week"," ",_xlfn.ISOWEEKNUM(SurveyRaw[[#This Row],[Date]]))</f>
        <v>Week 22</v>
      </c>
      <c r="M150" s="89" t="str">
        <f>CONCATENATE(YEAR(SurveyRaw[[#This Row],[Month]])," Q",ROUNDUP(MONTH(SurveyRaw[[#This Row],[Month]])/3,0))</f>
        <v>2024 Q2</v>
      </c>
      <c r="N150" s="90" t="str">
        <f>INDEX(Roster[Team Manager],MATCH(SurveyRaw[[#This Row],[UID]],Roster[UID],0))</f>
        <v>Anna Mae Bastero</v>
      </c>
      <c r="O150" s="91" t="str">
        <f>INDEX(Roster[Site],MATCH(SurveyRaw[[#This Row],[UID]],Roster[UID],0))</f>
        <v>ILO</v>
      </c>
      <c r="P150" s="91" t="str">
        <f>INDEX(Config!R:R,MATCH(SurveyRaw[[#This Row],[App name]],Config!Q:Q,0))</f>
        <v>US</v>
      </c>
      <c r="Q150" s="91" t="str">
        <f>INDEX(Config!J:J,MATCH(Survey!$P150,Config!G:G,0))</f>
        <v>APAC</v>
      </c>
      <c r="R150" s="94">
        <f t="shared" si="8"/>
        <v>1</v>
      </c>
      <c r="S150" s="119">
        <f>IF(ISBLANK(SurveyRaw[[#This Row],[CSAT]]),0,IF(AND(SurveyRaw[[#This Row],[CSAT]]&lt;=3,SurveyRaw[[#This Row],[CSAT]]&gt;=1),1,0))</f>
        <v>0</v>
      </c>
      <c r="T150" s="120">
        <f>IF(SurveyRaw[[#This Row],[CSAT]]=4,1,0)</f>
        <v>0</v>
      </c>
      <c r="U150" s="121">
        <f>IF(SurveyRaw[[#This Row],[CSAT]]=5,1,0)</f>
        <v>1</v>
      </c>
      <c r="V150" s="92">
        <f>IF(OR(SurveyRaw[[#This Row],[FCR]]="-",SurveyRaw[[#This Row],[FCR]]=""),0,1)</f>
        <v>1</v>
      </c>
      <c r="W150" s="121">
        <f>IF(SurveyRaw[[#This Row],[Valid FCR]]=1,IF(SurveyRaw[[#This Row],[FCR]]=1,1,0),0)</f>
        <v>1</v>
      </c>
      <c r="X150" s="93">
        <f>IF(SurveyRaw[[#This Row],[CSAT]]="","",SurveyRaw[[#This Row],[CSAT]]/5)</f>
        <v>1</v>
      </c>
      <c r="Y150" s="120" t="str">
        <f>IF(OR(SurveyRaw[[#This Row],[Language Points]]="-",SurveyRaw[[#This Row],[Language Points]]="N/A",SurveyRaw[[#This Row],[Language Points]]=""),"No","Yes")</f>
        <v>Yes</v>
      </c>
      <c r="Z150" s="93">
        <f>IF(ISBLANK(SurveyRaw[[#This Row],[Language Points]]),"",SurveyRaw[[#This Row],[Language Points]]/5)</f>
        <v>1</v>
      </c>
    </row>
    <row r="151" spans="1:26" x14ac:dyDescent="0.25">
      <c r="A151" s="82" t="s">
        <v>95</v>
      </c>
      <c r="B151" s="83" t="s">
        <v>72</v>
      </c>
      <c r="C151" s="84">
        <v>45446</v>
      </c>
      <c r="D151" s="83">
        <v>1297584914</v>
      </c>
      <c r="E151" s="82" t="s">
        <v>782</v>
      </c>
      <c r="F151" s="118">
        <v>113550</v>
      </c>
      <c r="G151" s="82">
        <v>5</v>
      </c>
      <c r="H151" s="85">
        <v>1</v>
      </c>
      <c r="I151" s="83">
        <v>5</v>
      </c>
      <c r="J151" s="86">
        <f t="shared" si="6"/>
        <v>45446</v>
      </c>
      <c r="K151" s="87">
        <f t="shared" si="7"/>
        <v>45473</v>
      </c>
      <c r="L151" s="88" t="str">
        <f>_xlfn.CONCAT("Week"," ",_xlfn.ISOWEEKNUM(SurveyRaw[[#This Row],[Date]]))</f>
        <v>Week 23</v>
      </c>
      <c r="M151" s="89" t="str">
        <f>CONCATENATE(YEAR(SurveyRaw[[#This Row],[Month]])," Q",ROUNDUP(MONTH(SurveyRaw[[#This Row],[Month]])/3,0))</f>
        <v>2024 Q2</v>
      </c>
      <c r="N151" s="90" t="str">
        <f>INDEX(Roster[Team Manager],MATCH(SurveyRaw[[#This Row],[UID]],Roster[UID],0))</f>
        <v>Eden Loyola</v>
      </c>
      <c r="O151" s="91" t="str">
        <f>INDEX(Roster[Site],MATCH(SurveyRaw[[#This Row],[UID]],Roster[UID],0))</f>
        <v>DVO</v>
      </c>
      <c r="P151" s="91" t="str">
        <f>INDEX(Config!R:R,MATCH(SurveyRaw[[#This Row],[App name]],Config!Q:Q,0))</f>
        <v>US</v>
      </c>
      <c r="Q151" s="91" t="str">
        <f>INDEX(Config!J:J,MATCH(Survey!$P151,Config!G:G,0))</f>
        <v>APAC</v>
      </c>
      <c r="R151" s="94">
        <f t="shared" si="8"/>
        <v>1</v>
      </c>
      <c r="S151" s="119">
        <f>IF(ISBLANK(SurveyRaw[[#This Row],[CSAT]]),0,IF(AND(SurveyRaw[[#This Row],[CSAT]]&lt;=3,SurveyRaw[[#This Row],[CSAT]]&gt;=1),1,0))</f>
        <v>0</v>
      </c>
      <c r="T151" s="120">
        <f>IF(SurveyRaw[[#This Row],[CSAT]]=4,1,0)</f>
        <v>0</v>
      </c>
      <c r="U151" s="121">
        <f>IF(SurveyRaw[[#This Row],[CSAT]]=5,1,0)</f>
        <v>1</v>
      </c>
      <c r="V151" s="92">
        <f>IF(OR(SurveyRaw[[#This Row],[FCR]]="-",SurveyRaw[[#This Row],[FCR]]=""),0,1)</f>
        <v>1</v>
      </c>
      <c r="W151" s="121">
        <f>IF(SurveyRaw[[#This Row],[Valid FCR]]=1,IF(SurveyRaw[[#This Row],[FCR]]=1,1,0),0)</f>
        <v>1</v>
      </c>
      <c r="X151" s="93">
        <f>IF(SurveyRaw[[#This Row],[CSAT]]="","",SurveyRaw[[#This Row],[CSAT]]/5)</f>
        <v>1</v>
      </c>
      <c r="Y151" s="120" t="str">
        <f>IF(OR(SurveyRaw[[#This Row],[Language Points]]="-",SurveyRaw[[#This Row],[Language Points]]="N/A",SurveyRaw[[#This Row],[Language Points]]=""),"No","Yes")</f>
        <v>Yes</v>
      </c>
      <c r="Z151" s="93">
        <f>IF(ISBLANK(SurveyRaw[[#This Row],[Language Points]]),"",SurveyRaw[[#This Row],[Language Points]]/5)</f>
        <v>1</v>
      </c>
    </row>
    <row r="152" spans="1:26" x14ac:dyDescent="0.25">
      <c r="A152" s="82" t="s">
        <v>95</v>
      </c>
      <c r="B152" s="83" t="s">
        <v>72</v>
      </c>
      <c r="C152" s="84">
        <v>45446</v>
      </c>
      <c r="D152" s="83">
        <v>1297718124</v>
      </c>
      <c r="E152" s="82" t="s">
        <v>788</v>
      </c>
      <c r="F152" s="118">
        <v>113547</v>
      </c>
      <c r="G152" s="82">
        <v>5</v>
      </c>
      <c r="H152" s="85">
        <v>1</v>
      </c>
      <c r="I152" s="83">
        <v>5</v>
      </c>
      <c r="J152" s="86">
        <f t="shared" si="6"/>
        <v>45446</v>
      </c>
      <c r="K152" s="87">
        <f t="shared" si="7"/>
        <v>45473</v>
      </c>
      <c r="L152" s="88" t="str">
        <f>_xlfn.CONCAT("Week"," ",_xlfn.ISOWEEKNUM(SurveyRaw[[#This Row],[Date]]))</f>
        <v>Week 23</v>
      </c>
      <c r="M152" s="89" t="str">
        <f>CONCATENATE(YEAR(SurveyRaw[[#This Row],[Month]])," Q",ROUNDUP(MONTH(SurveyRaw[[#This Row],[Month]])/3,0))</f>
        <v>2024 Q2</v>
      </c>
      <c r="N152" s="90" t="str">
        <f>INDEX(Roster[Team Manager],MATCH(SurveyRaw[[#This Row],[UID]],Roster[UID],0))</f>
        <v>Anna Mae Bastero</v>
      </c>
      <c r="O152" s="91" t="str">
        <f>INDEX(Roster[Site],MATCH(SurveyRaw[[#This Row],[UID]],Roster[UID],0))</f>
        <v>ILO</v>
      </c>
      <c r="P152" s="91" t="str">
        <f>INDEX(Config!R:R,MATCH(SurveyRaw[[#This Row],[App name]],Config!Q:Q,0))</f>
        <v>US</v>
      </c>
      <c r="Q152" s="91" t="str">
        <f>INDEX(Config!J:J,MATCH(Survey!$P152,Config!G:G,0))</f>
        <v>APAC</v>
      </c>
      <c r="R152" s="94">
        <f t="shared" si="8"/>
        <v>1</v>
      </c>
      <c r="S152" s="119">
        <f>IF(ISBLANK(SurveyRaw[[#This Row],[CSAT]]),0,IF(AND(SurveyRaw[[#This Row],[CSAT]]&lt;=3,SurveyRaw[[#This Row],[CSAT]]&gt;=1),1,0))</f>
        <v>0</v>
      </c>
      <c r="T152" s="120">
        <f>IF(SurveyRaw[[#This Row],[CSAT]]=4,1,0)</f>
        <v>0</v>
      </c>
      <c r="U152" s="121">
        <f>IF(SurveyRaw[[#This Row],[CSAT]]=5,1,0)</f>
        <v>1</v>
      </c>
      <c r="V152" s="92">
        <f>IF(OR(SurveyRaw[[#This Row],[FCR]]="-",SurveyRaw[[#This Row],[FCR]]=""),0,1)</f>
        <v>1</v>
      </c>
      <c r="W152" s="121">
        <f>IF(SurveyRaw[[#This Row],[Valid FCR]]=1,IF(SurveyRaw[[#This Row],[FCR]]=1,1,0),0)</f>
        <v>1</v>
      </c>
      <c r="X152" s="93">
        <f>IF(SurveyRaw[[#This Row],[CSAT]]="","",SurveyRaw[[#This Row],[CSAT]]/5)</f>
        <v>1</v>
      </c>
      <c r="Y152" s="120" t="str">
        <f>IF(OR(SurveyRaw[[#This Row],[Language Points]]="-",SurveyRaw[[#This Row],[Language Points]]="N/A",SurveyRaw[[#This Row],[Language Points]]=""),"No","Yes")</f>
        <v>Yes</v>
      </c>
      <c r="Z152" s="93">
        <f>IF(ISBLANK(SurveyRaw[[#This Row],[Language Points]]),"",SurveyRaw[[#This Row],[Language Points]]/5)</f>
        <v>1</v>
      </c>
    </row>
    <row r="153" spans="1:26" x14ac:dyDescent="0.25">
      <c r="A153" s="82" t="s">
        <v>95</v>
      </c>
      <c r="B153" s="83" t="s">
        <v>72</v>
      </c>
      <c r="C153" s="84">
        <v>45444</v>
      </c>
      <c r="D153" s="83">
        <v>1297279994</v>
      </c>
      <c r="E153" s="82" t="s">
        <v>80</v>
      </c>
      <c r="F153" s="118">
        <v>112004</v>
      </c>
      <c r="G153" s="82">
        <v>5</v>
      </c>
      <c r="H153" s="85">
        <v>1</v>
      </c>
      <c r="I153" s="83">
        <v>5</v>
      </c>
      <c r="J153" s="86">
        <f t="shared" si="6"/>
        <v>45444</v>
      </c>
      <c r="K153" s="87">
        <f t="shared" si="7"/>
        <v>45473</v>
      </c>
      <c r="L153" s="88" t="str">
        <f>_xlfn.CONCAT("Week"," ",_xlfn.ISOWEEKNUM(SurveyRaw[[#This Row],[Date]]))</f>
        <v>Week 22</v>
      </c>
      <c r="M153" s="89" t="str">
        <f>CONCATENATE(YEAR(SurveyRaw[[#This Row],[Month]])," Q",ROUNDUP(MONTH(SurveyRaw[[#This Row],[Month]])/3,0))</f>
        <v>2024 Q2</v>
      </c>
      <c r="N153" s="90" t="str">
        <f>INDEX(Roster[Team Manager],MATCH(SurveyRaw[[#This Row],[UID]],Roster[UID],0))</f>
        <v>Anna Mae Bastero</v>
      </c>
      <c r="O153" s="91" t="str">
        <f>INDEX(Roster[Site],MATCH(SurveyRaw[[#This Row],[UID]],Roster[UID],0))</f>
        <v>ILO</v>
      </c>
      <c r="P153" s="91" t="str">
        <f>INDEX(Config!R:R,MATCH(SurveyRaw[[#This Row],[App name]],Config!Q:Q,0))</f>
        <v>US</v>
      </c>
      <c r="Q153" s="91" t="str">
        <f>INDEX(Config!J:J,MATCH(Survey!$P153,Config!G:G,0))</f>
        <v>APAC</v>
      </c>
      <c r="R153" s="94">
        <f t="shared" si="8"/>
        <v>1</v>
      </c>
      <c r="S153" s="119">
        <f>IF(ISBLANK(SurveyRaw[[#This Row],[CSAT]]),0,IF(AND(SurveyRaw[[#This Row],[CSAT]]&lt;=3,SurveyRaw[[#This Row],[CSAT]]&gt;=1),1,0))</f>
        <v>0</v>
      </c>
      <c r="T153" s="120">
        <f>IF(SurveyRaw[[#This Row],[CSAT]]=4,1,0)</f>
        <v>0</v>
      </c>
      <c r="U153" s="121">
        <f>IF(SurveyRaw[[#This Row],[CSAT]]=5,1,0)</f>
        <v>1</v>
      </c>
      <c r="V153" s="92">
        <f>IF(OR(SurveyRaw[[#This Row],[FCR]]="-",SurveyRaw[[#This Row],[FCR]]=""),0,1)</f>
        <v>1</v>
      </c>
      <c r="W153" s="121">
        <f>IF(SurveyRaw[[#This Row],[Valid FCR]]=1,IF(SurveyRaw[[#This Row],[FCR]]=1,1,0),0)</f>
        <v>1</v>
      </c>
      <c r="X153" s="93">
        <f>IF(SurveyRaw[[#This Row],[CSAT]]="","",SurveyRaw[[#This Row],[CSAT]]/5)</f>
        <v>1</v>
      </c>
      <c r="Y153" s="120" t="str">
        <f>IF(OR(SurveyRaw[[#This Row],[Language Points]]="-",SurveyRaw[[#This Row],[Language Points]]="N/A",SurveyRaw[[#This Row],[Language Points]]=""),"No","Yes")</f>
        <v>Yes</v>
      </c>
      <c r="Z153" s="93">
        <f>IF(ISBLANK(SurveyRaw[[#This Row],[Language Points]]),"",SurveyRaw[[#This Row],[Language Points]]/5)</f>
        <v>1</v>
      </c>
    </row>
    <row r="154" spans="1:26" x14ac:dyDescent="0.25">
      <c r="A154" s="82" t="s">
        <v>95</v>
      </c>
      <c r="B154" s="83" t="s">
        <v>72</v>
      </c>
      <c r="C154" s="84">
        <v>45444</v>
      </c>
      <c r="D154" s="83">
        <v>1297248324</v>
      </c>
      <c r="E154" s="82" t="s">
        <v>80</v>
      </c>
      <c r="F154" s="118">
        <v>112004</v>
      </c>
      <c r="G154" s="82">
        <v>5</v>
      </c>
      <c r="H154" s="85">
        <v>1</v>
      </c>
      <c r="I154" s="83">
        <v>5</v>
      </c>
      <c r="J154" s="86">
        <f t="shared" si="6"/>
        <v>45444</v>
      </c>
      <c r="K154" s="87">
        <f t="shared" si="7"/>
        <v>45473</v>
      </c>
      <c r="L154" s="88" t="str">
        <f>_xlfn.CONCAT("Week"," ",_xlfn.ISOWEEKNUM(SurveyRaw[[#This Row],[Date]]))</f>
        <v>Week 22</v>
      </c>
      <c r="M154" s="89" t="str">
        <f>CONCATENATE(YEAR(SurveyRaw[[#This Row],[Month]])," Q",ROUNDUP(MONTH(SurveyRaw[[#This Row],[Month]])/3,0))</f>
        <v>2024 Q2</v>
      </c>
      <c r="N154" s="90" t="str">
        <f>INDEX(Roster[Team Manager],MATCH(SurveyRaw[[#This Row],[UID]],Roster[UID],0))</f>
        <v>Anna Mae Bastero</v>
      </c>
      <c r="O154" s="91" t="str">
        <f>INDEX(Roster[Site],MATCH(SurveyRaw[[#This Row],[UID]],Roster[UID],0))</f>
        <v>ILO</v>
      </c>
      <c r="P154" s="91" t="str">
        <f>INDEX(Config!R:R,MATCH(SurveyRaw[[#This Row],[App name]],Config!Q:Q,0))</f>
        <v>US</v>
      </c>
      <c r="Q154" s="91" t="str">
        <f>INDEX(Config!J:J,MATCH(Survey!$P154,Config!G:G,0))</f>
        <v>APAC</v>
      </c>
      <c r="R154" s="94">
        <f t="shared" si="8"/>
        <v>1</v>
      </c>
      <c r="S154" s="119">
        <f>IF(ISBLANK(SurveyRaw[[#This Row],[CSAT]]),0,IF(AND(SurveyRaw[[#This Row],[CSAT]]&lt;=3,SurveyRaw[[#This Row],[CSAT]]&gt;=1),1,0))</f>
        <v>0</v>
      </c>
      <c r="T154" s="120">
        <f>IF(SurveyRaw[[#This Row],[CSAT]]=4,1,0)</f>
        <v>0</v>
      </c>
      <c r="U154" s="121">
        <f>IF(SurveyRaw[[#This Row],[CSAT]]=5,1,0)</f>
        <v>1</v>
      </c>
      <c r="V154" s="92">
        <f>IF(OR(SurveyRaw[[#This Row],[FCR]]="-",SurveyRaw[[#This Row],[FCR]]=""),0,1)</f>
        <v>1</v>
      </c>
      <c r="W154" s="121">
        <f>IF(SurveyRaw[[#This Row],[Valid FCR]]=1,IF(SurveyRaw[[#This Row],[FCR]]=1,1,0),0)</f>
        <v>1</v>
      </c>
      <c r="X154" s="93">
        <f>IF(SurveyRaw[[#This Row],[CSAT]]="","",SurveyRaw[[#This Row],[CSAT]]/5)</f>
        <v>1</v>
      </c>
      <c r="Y154" s="120" t="str">
        <f>IF(OR(SurveyRaw[[#This Row],[Language Points]]="-",SurveyRaw[[#This Row],[Language Points]]="N/A",SurveyRaw[[#This Row],[Language Points]]=""),"No","Yes")</f>
        <v>Yes</v>
      </c>
      <c r="Z154" s="93">
        <f>IF(ISBLANK(SurveyRaw[[#This Row],[Language Points]]),"",SurveyRaw[[#This Row],[Language Points]]/5)</f>
        <v>1</v>
      </c>
    </row>
    <row r="155" spans="1:26" x14ac:dyDescent="0.25">
      <c r="A155" s="82" t="s">
        <v>95</v>
      </c>
      <c r="B155" s="83" t="s">
        <v>72</v>
      </c>
      <c r="C155" s="84">
        <v>45444</v>
      </c>
      <c r="D155" s="83">
        <v>1297244224</v>
      </c>
      <c r="E155" s="82" t="s">
        <v>80</v>
      </c>
      <c r="F155" s="118">
        <v>112004</v>
      </c>
      <c r="G155" s="82">
        <v>5</v>
      </c>
      <c r="H155" s="85">
        <v>1</v>
      </c>
      <c r="I155" s="83">
        <v>5</v>
      </c>
      <c r="J155" s="86">
        <f t="shared" si="6"/>
        <v>45444</v>
      </c>
      <c r="K155" s="87">
        <f t="shared" si="7"/>
        <v>45473</v>
      </c>
      <c r="L155" s="88" t="str">
        <f>_xlfn.CONCAT("Week"," ",_xlfn.ISOWEEKNUM(SurveyRaw[[#This Row],[Date]]))</f>
        <v>Week 22</v>
      </c>
      <c r="M155" s="89" t="str">
        <f>CONCATENATE(YEAR(SurveyRaw[[#This Row],[Month]])," Q",ROUNDUP(MONTH(SurveyRaw[[#This Row],[Month]])/3,0))</f>
        <v>2024 Q2</v>
      </c>
      <c r="N155" s="90" t="str">
        <f>INDEX(Roster[Team Manager],MATCH(SurveyRaw[[#This Row],[UID]],Roster[UID],0))</f>
        <v>Anna Mae Bastero</v>
      </c>
      <c r="O155" s="91" t="str">
        <f>INDEX(Roster[Site],MATCH(SurveyRaw[[#This Row],[UID]],Roster[UID],0))</f>
        <v>ILO</v>
      </c>
      <c r="P155" s="91" t="str">
        <f>INDEX(Config!R:R,MATCH(SurveyRaw[[#This Row],[App name]],Config!Q:Q,0))</f>
        <v>US</v>
      </c>
      <c r="Q155" s="91" t="str">
        <f>INDEX(Config!J:J,MATCH(Survey!$P155,Config!G:G,0))</f>
        <v>APAC</v>
      </c>
      <c r="R155" s="94">
        <f t="shared" si="8"/>
        <v>1</v>
      </c>
      <c r="S155" s="119">
        <f>IF(ISBLANK(SurveyRaw[[#This Row],[CSAT]]),0,IF(AND(SurveyRaw[[#This Row],[CSAT]]&lt;=3,SurveyRaw[[#This Row],[CSAT]]&gt;=1),1,0))</f>
        <v>0</v>
      </c>
      <c r="T155" s="120">
        <f>IF(SurveyRaw[[#This Row],[CSAT]]=4,1,0)</f>
        <v>0</v>
      </c>
      <c r="U155" s="121">
        <f>IF(SurveyRaw[[#This Row],[CSAT]]=5,1,0)</f>
        <v>1</v>
      </c>
      <c r="V155" s="92">
        <f>IF(OR(SurveyRaw[[#This Row],[FCR]]="-",SurveyRaw[[#This Row],[FCR]]=""),0,1)</f>
        <v>1</v>
      </c>
      <c r="W155" s="121">
        <f>IF(SurveyRaw[[#This Row],[Valid FCR]]=1,IF(SurveyRaw[[#This Row],[FCR]]=1,1,0),0)</f>
        <v>1</v>
      </c>
      <c r="X155" s="93">
        <f>IF(SurveyRaw[[#This Row],[CSAT]]="","",SurveyRaw[[#This Row],[CSAT]]/5)</f>
        <v>1</v>
      </c>
      <c r="Y155" s="120" t="str">
        <f>IF(OR(SurveyRaw[[#This Row],[Language Points]]="-",SurveyRaw[[#This Row],[Language Points]]="N/A",SurveyRaw[[#This Row],[Language Points]]=""),"No","Yes")</f>
        <v>Yes</v>
      </c>
      <c r="Z155" s="93">
        <f>IF(ISBLANK(SurveyRaw[[#This Row],[Language Points]]),"",SurveyRaw[[#This Row],[Language Points]]/5)</f>
        <v>1</v>
      </c>
    </row>
    <row r="156" spans="1:26" x14ac:dyDescent="0.25">
      <c r="A156" s="82" t="s">
        <v>95</v>
      </c>
      <c r="B156" s="83" t="s">
        <v>72</v>
      </c>
      <c r="C156" s="84">
        <v>45446</v>
      </c>
      <c r="D156" s="83">
        <v>1297523564</v>
      </c>
      <c r="E156" s="82" t="s">
        <v>114</v>
      </c>
      <c r="F156" s="118">
        <v>113407</v>
      </c>
      <c r="G156" s="82">
        <v>5</v>
      </c>
      <c r="H156" s="85">
        <v>1</v>
      </c>
      <c r="I156" s="83">
        <v>5</v>
      </c>
      <c r="J156" s="86">
        <f t="shared" si="6"/>
        <v>45446</v>
      </c>
      <c r="K156" s="87">
        <f t="shared" si="7"/>
        <v>45473</v>
      </c>
      <c r="L156" s="88" t="str">
        <f>_xlfn.CONCAT("Week"," ",_xlfn.ISOWEEKNUM(SurveyRaw[[#This Row],[Date]]))</f>
        <v>Week 23</v>
      </c>
      <c r="M156" s="89" t="str">
        <f>CONCATENATE(YEAR(SurveyRaw[[#This Row],[Month]])," Q",ROUNDUP(MONTH(SurveyRaw[[#This Row],[Month]])/3,0))</f>
        <v>2024 Q2</v>
      </c>
      <c r="N156" s="90" t="str">
        <f>INDEX(Roster[Team Manager],MATCH(SurveyRaw[[#This Row],[UID]],Roster[UID],0))</f>
        <v>Eden Loyola</v>
      </c>
      <c r="O156" s="91" t="str">
        <f>INDEX(Roster[Site],MATCH(SurveyRaw[[#This Row],[UID]],Roster[UID],0))</f>
        <v>DVO</v>
      </c>
      <c r="P156" s="91" t="str">
        <f>INDEX(Config!R:R,MATCH(SurveyRaw[[#This Row],[App name]],Config!Q:Q,0))</f>
        <v>US</v>
      </c>
      <c r="Q156" s="91" t="str">
        <f>INDEX(Config!J:J,MATCH(Survey!$P156,Config!G:G,0))</f>
        <v>APAC</v>
      </c>
      <c r="R156" s="94">
        <f t="shared" si="8"/>
        <v>1</v>
      </c>
      <c r="S156" s="119">
        <f>IF(ISBLANK(SurveyRaw[[#This Row],[CSAT]]),0,IF(AND(SurveyRaw[[#This Row],[CSAT]]&lt;=3,SurveyRaw[[#This Row],[CSAT]]&gt;=1),1,0))</f>
        <v>0</v>
      </c>
      <c r="T156" s="120">
        <f>IF(SurveyRaw[[#This Row],[CSAT]]=4,1,0)</f>
        <v>0</v>
      </c>
      <c r="U156" s="121">
        <f>IF(SurveyRaw[[#This Row],[CSAT]]=5,1,0)</f>
        <v>1</v>
      </c>
      <c r="V156" s="92">
        <f>IF(OR(SurveyRaw[[#This Row],[FCR]]="-",SurveyRaw[[#This Row],[FCR]]=""),0,1)</f>
        <v>1</v>
      </c>
      <c r="W156" s="121">
        <f>IF(SurveyRaw[[#This Row],[Valid FCR]]=1,IF(SurveyRaw[[#This Row],[FCR]]=1,1,0),0)</f>
        <v>1</v>
      </c>
      <c r="X156" s="93">
        <f>IF(SurveyRaw[[#This Row],[CSAT]]="","",SurveyRaw[[#This Row],[CSAT]]/5)</f>
        <v>1</v>
      </c>
      <c r="Y156" s="120" t="str">
        <f>IF(OR(SurveyRaw[[#This Row],[Language Points]]="-",SurveyRaw[[#This Row],[Language Points]]="N/A",SurveyRaw[[#This Row],[Language Points]]=""),"No","Yes")</f>
        <v>Yes</v>
      </c>
      <c r="Z156" s="93">
        <f>IF(ISBLANK(SurveyRaw[[#This Row],[Language Points]]),"",SurveyRaw[[#This Row],[Language Points]]/5)</f>
        <v>1</v>
      </c>
    </row>
    <row r="157" spans="1:26" x14ac:dyDescent="0.25">
      <c r="A157" s="82" t="s">
        <v>95</v>
      </c>
      <c r="B157" s="83" t="s">
        <v>72</v>
      </c>
      <c r="C157" s="84">
        <v>45446</v>
      </c>
      <c r="D157" s="83">
        <v>1297642244</v>
      </c>
      <c r="E157" s="82" t="s">
        <v>106</v>
      </c>
      <c r="F157" s="118">
        <v>108028</v>
      </c>
      <c r="G157" s="82">
        <v>5</v>
      </c>
      <c r="H157" s="85">
        <v>1</v>
      </c>
      <c r="I157" s="83">
        <v>5</v>
      </c>
      <c r="J157" s="86">
        <f t="shared" si="6"/>
        <v>45446</v>
      </c>
      <c r="K157" s="87">
        <f t="shared" si="7"/>
        <v>45473</v>
      </c>
      <c r="L157" s="88" t="str">
        <f>_xlfn.CONCAT("Week"," ",_xlfn.ISOWEEKNUM(SurveyRaw[[#This Row],[Date]]))</f>
        <v>Week 23</v>
      </c>
      <c r="M157" s="89" t="str">
        <f>CONCATENATE(YEAR(SurveyRaw[[#This Row],[Month]])," Q",ROUNDUP(MONTH(SurveyRaw[[#This Row],[Month]])/3,0))</f>
        <v>2024 Q2</v>
      </c>
      <c r="N157" s="90" t="str">
        <f>INDEX(Roster[Team Manager],MATCH(SurveyRaw[[#This Row],[UID]],Roster[UID],0))</f>
        <v>Anna Mae Bastero</v>
      </c>
      <c r="O157" s="91" t="str">
        <f>INDEX(Roster[Site],MATCH(SurveyRaw[[#This Row],[UID]],Roster[UID],0))</f>
        <v>ILO</v>
      </c>
      <c r="P157" s="91" t="str">
        <f>INDEX(Config!R:R,MATCH(SurveyRaw[[#This Row],[App name]],Config!Q:Q,0))</f>
        <v>US</v>
      </c>
      <c r="Q157" s="91" t="str">
        <f>INDEX(Config!J:J,MATCH(Survey!$P157,Config!G:G,0))</f>
        <v>APAC</v>
      </c>
      <c r="R157" s="94">
        <f t="shared" si="8"/>
        <v>1</v>
      </c>
      <c r="S157" s="119">
        <f>IF(ISBLANK(SurveyRaw[[#This Row],[CSAT]]),0,IF(AND(SurveyRaw[[#This Row],[CSAT]]&lt;=3,SurveyRaw[[#This Row],[CSAT]]&gt;=1),1,0))</f>
        <v>0</v>
      </c>
      <c r="T157" s="120">
        <f>IF(SurveyRaw[[#This Row],[CSAT]]=4,1,0)</f>
        <v>0</v>
      </c>
      <c r="U157" s="121">
        <f>IF(SurveyRaw[[#This Row],[CSAT]]=5,1,0)</f>
        <v>1</v>
      </c>
      <c r="V157" s="92">
        <f>IF(OR(SurveyRaw[[#This Row],[FCR]]="-",SurveyRaw[[#This Row],[FCR]]=""),0,1)</f>
        <v>1</v>
      </c>
      <c r="W157" s="121">
        <f>IF(SurveyRaw[[#This Row],[Valid FCR]]=1,IF(SurveyRaw[[#This Row],[FCR]]=1,1,0),0)</f>
        <v>1</v>
      </c>
      <c r="X157" s="93">
        <f>IF(SurveyRaw[[#This Row],[CSAT]]="","",SurveyRaw[[#This Row],[CSAT]]/5)</f>
        <v>1</v>
      </c>
      <c r="Y157" s="120" t="str">
        <f>IF(OR(SurveyRaw[[#This Row],[Language Points]]="-",SurveyRaw[[#This Row],[Language Points]]="N/A",SurveyRaw[[#This Row],[Language Points]]=""),"No","Yes")</f>
        <v>Yes</v>
      </c>
      <c r="Z157" s="93">
        <f>IF(ISBLANK(SurveyRaw[[#This Row],[Language Points]]),"",SurveyRaw[[#This Row],[Language Points]]/5)</f>
        <v>1</v>
      </c>
    </row>
    <row r="158" spans="1:26" x14ac:dyDescent="0.25">
      <c r="A158" s="82" t="s">
        <v>95</v>
      </c>
      <c r="B158" s="83" t="s">
        <v>72</v>
      </c>
      <c r="C158" s="84">
        <v>45444</v>
      </c>
      <c r="D158" s="83">
        <v>1297244304</v>
      </c>
      <c r="E158" s="82" t="s">
        <v>73</v>
      </c>
      <c r="F158" s="118">
        <v>108526</v>
      </c>
      <c r="G158" s="82">
        <v>5</v>
      </c>
      <c r="H158" s="85">
        <v>1</v>
      </c>
      <c r="I158" s="83">
        <v>5</v>
      </c>
      <c r="J158" s="86">
        <f t="shared" si="6"/>
        <v>45444</v>
      </c>
      <c r="K158" s="87">
        <f t="shared" si="7"/>
        <v>45473</v>
      </c>
      <c r="L158" s="88" t="str">
        <f>_xlfn.CONCAT("Week"," ",_xlfn.ISOWEEKNUM(SurveyRaw[[#This Row],[Date]]))</f>
        <v>Week 22</v>
      </c>
      <c r="M158" s="89" t="str">
        <f>CONCATENATE(YEAR(SurveyRaw[[#This Row],[Month]])," Q",ROUNDUP(MONTH(SurveyRaw[[#This Row],[Month]])/3,0))</f>
        <v>2024 Q2</v>
      </c>
      <c r="N158" s="90" t="str">
        <f>INDEX(Roster[Team Manager],MATCH(SurveyRaw[[#This Row],[UID]],Roster[UID],0))</f>
        <v>Anna Mae Bastero</v>
      </c>
      <c r="O158" s="91" t="str">
        <f>INDEX(Roster[Site],MATCH(SurveyRaw[[#This Row],[UID]],Roster[UID],0))</f>
        <v>ILO</v>
      </c>
      <c r="P158" s="91" t="str">
        <f>INDEX(Config!R:R,MATCH(SurveyRaw[[#This Row],[App name]],Config!Q:Q,0))</f>
        <v>US</v>
      </c>
      <c r="Q158" s="91" t="str">
        <f>INDEX(Config!J:J,MATCH(Survey!$P158,Config!G:G,0))</f>
        <v>APAC</v>
      </c>
      <c r="R158" s="94">
        <f t="shared" si="8"/>
        <v>1</v>
      </c>
      <c r="S158" s="119">
        <f>IF(ISBLANK(SurveyRaw[[#This Row],[CSAT]]),0,IF(AND(SurveyRaw[[#This Row],[CSAT]]&lt;=3,SurveyRaw[[#This Row],[CSAT]]&gt;=1),1,0))</f>
        <v>0</v>
      </c>
      <c r="T158" s="120">
        <f>IF(SurveyRaw[[#This Row],[CSAT]]=4,1,0)</f>
        <v>0</v>
      </c>
      <c r="U158" s="121">
        <f>IF(SurveyRaw[[#This Row],[CSAT]]=5,1,0)</f>
        <v>1</v>
      </c>
      <c r="V158" s="92">
        <f>IF(OR(SurveyRaw[[#This Row],[FCR]]="-",SurveyRaw[[#This Row],[FCR]]=""),0,1)</f>
        <v>1</v>
      </c>
      <c r="W158" s="121">
        <f>IF(SurveyRaw[[#This Row],[Valid FCR]]=1,IF(SurveyRaw[[#This Row],[FCR]]=1,1,0),0)</f>
        <v>1</v>
      </c>
      <c r="X158" s="93">
        <f>IF(SurveyRaw[[#This Row],[CSAT]]="","",SurveyRaw[[#This Row],[CSAT]]/5)</f>
        <v>1</v>
      </c>
      <c r="Y158" s="120" t="str">
        <f>IF(OR(SurveyRaw[[#This Row],[Language Points]]="-",SurveyRaw[[#This Row],[Language Points]]="N/A",SurveyRaw[[#This Row],[Language Points]]=""),"No","Yes")</f>
        <v>Yes</v>
      </c>
      <c r="Z158" s="93">
        <f>IF(ISBLANK(SurveyRaw[[#This Row],[Language Points]]),"",SurveyRaw[[#This Row],[Language Points]]/5)</f>
        <v>1</v>
      </c>
    </row>
    <row r="159" spans="1:26" x14ac:dyDescent="0.25">
      <c r="A159" s="82" t="s">
        <v>95</v>
      </c>
      <c r="B159" s="83" t="s">
        <v>72</v>
      </c>
      <c r="C159" s="84">
        <v>45446</v>
      </c>
      <c r="D159" s="83">
        <v>1297640584</v>
      </c>
      <c r="E159" s="82" t="s">
        <v>788</v>
      </c>
      <c r="F159" s="118">
        <v>113547</v>
      </c>
      <c r="G159" s="82">
        <v>5</v>
      </c>
      <c r="H159" s="85">
        <v>1</v>
      </c>
      <c r="I159" s="83">
        <v>5</v>
      </c>
      <c r="J159" s="86">
        <f t="shared" si="6"/>
        <v>45446</v>
      </c>
      <c r="K159" s="87">
        <f t="shared" si="7"/>
        <v>45473</v>
      </c>
      <c r="L159" s="88" t="str">
        <f>_xlfn.CONCAT("Week"," ",_xlfn.ISOWEEKNUM(SurveyRaw[[#This Row],[Date]]))</f>
        <v>Week 23</v>
      </c>
      <c r="M159" s="89" t="str">
        <f>CONCATENATE(YEAR(SurveyRaw[[#This Row],[Month]])," Q",ROUNDUP(MONTH(SurveyRaw[[#This Row],[Month]])/3,0))</f>
        <v>2024 Q2</v>
      </c>
      <c r="N159" s="90" t="str">
        <f>INDEX(Roster[Team Manager],MATCH(SurveyRaw[[#This Row],[UID]],Roster[UID],0))</f>
        <v>Anna Mae Bastero</v>
      </c>
      <c r="O159" s="91" t="str">
        <f>INDEX(Roster[Site],MATCH(SurveyRaw[[#This Row],[UID]],Roster[UID],0))</f>
        <v>ILO</v>
      </c>
      <c r="P159" s="91" t="str">
        <f>INDEX(Config!R:R,MATCH(SurveyRaw[[#This Row],[App name]],Config!Q:Q,0))</f>
        <v>US</v>
      </c>
      <c r="Q159" s="91" t="str">
        <f>INDEX(Config!J:J,MATCH(Survey!$P159,Config!G:G,0))</f>
        <v>APAC</v>
      </c>
      <c r="R159" s="94">
        <f t="shared" si="8"/>
        <v>1</v>
      </c>
      <c r="S159" s="119">
        <f>IF(ISBLANK(SurveyRaw[[#This Row],[CSAT]]),0,IF(AND(SurveyRaw[[#This Row],[CSAT]]&lt;=3,SurveyRaw[[#This Row],[CSAT]]&gt;=1),1,0))</f>
        <v>0</v>
      </c>
      <c r="T159" s="120">
        <f>IF(SurveyRaw[[#This Row],[CSAT]]=4,1,0)</f>
        <v>0</v>
      </c>
      <c r="U159" s="121">
        <f>IF(SurveyRaw[[#This Row],[CSAT]]=5,1,0)</f>
        <v>1</v>
      </c>
      <c r="V159" s="92">
        <f>IF(OR(SurveyRaw[[#This Row],[FCR]]="-",SurveyRaw[[#This Row],[FCR]]=""),0,1)</f>
        <v>1</v>
      </c>
      <c r="W159" s="121">
        <f>IF(SurveyRaw[[#This Row],[Valid FCR]]=1,IF(SurveyRaw[[#This Row],[FCR]]=1,1,0),0)</f>
        <v>1</v>
      </c>
      <c r="X159" s="93">
        <f>IF(SurveyRaw[[#This Row],[CSAT]]="","",SurveyRaw[[#This Row],[CSAT]]/5)</f>
        <v>1</v>
      </c>
      <c r="Y159" s="120" t="str">
        <f>IF(OR(SurveyRaw[[#This Row],[Language Points]]="-",SurveyRaw[[#This Row],[Language Points]]="N/A",SurveyRaw[[#This Row],[Language Points]]=""),"No","Yes")</f>
        <v>Yes</v>
      </c>
      <c r="Z159" s="93">
        <f>IF(ISBLANK(SurveyRaw[[#This Row],[Language Points]]),"",SurveyRaw[[#This Row],[Language Points]]/5)</f>
        <v>1</v>
      </c>
    </row>
    <row r="160" spans="1:26" x14ac:dyDescent="0.25">
      <c r="A160" s="82" t="s">
        <v>95</v>
      </c>
      <c r="B160" s="83" t="s">
        <v>72</v>
      </c>
      <c r="C160" s="84">
        <v>45446</v>
      </c>
      <c r="D160" s="83">
        <v>1297609354</v>
      </c>
      <c r="E160" s="82" t="s">
        <v>791</v>
      </c>
      <c r="F160" s="118">
        <v>113561</v>
      </c>
      <c r="G160" s="82">
        <v>5</v>
      </c>
      <c r="H160" s="85">
        <v>1</v>
      </c>
      <c r="I160" s="83">
        <v>5</v>
      </c>
      <c r="J160" s="86">
        <f t="shared" si="6"/>
        <v>45446</v>
      </c>
      <c r="K160" s="87">
        <f t="shared" si="7"/>
        <v>45473</v>
      </c>
      <c r="L160" s="88" t="str">
        <f>_xlfn.CONCAT("Week"," ",_xlfn.ISOWEEKNUM(SurveyRaw[[#This Row],[Date]]))</f>
        <v>Week 23</v>
      </c>
      <c r="M160" s="89" t="str">
        <f>CONCATENATE(YEAR(SurveyRaw[[#This Row],[Month]])," Q",ROUNDUP(MONTH(SurveyRaw[[#This Row],[Month]])/3,0))</f>
        <v>2024 Q2</v>
      </c>
      <c r="N160" s="90" t="str">
        <f>INDEX(Roster[Team Manager],MATCH(SurveyRaw[[#This Row],[UID]],Roster[UID],0))</f>
        <v>Anna Mae Bastero</v>
      </c>
      <c r="O160" s="91" t="str">
        <f>INDEX(Roster[Site],MATCH(SurveyRaw[[#This Row],[UID]],Roster[UID],0))</f>
        <v>ILO</v>
      </c>
      <c r="P160" s="91" t="str">
        <f>INDEX(Config!R:R,MATCH(SurveyRaw[[#This Row],[App name]],Config!Q:Q,0))</f>
        <v>US</v>
      </c>
      <c r="Q160" s="91" t="str">
        <f>INDEX(Config!J:J,MATCH(Survey!$P160,Config!G:G,0))</f>
        <v>APAC</v>
      </c>
      <c r="R160" s="94">
        <f t="shared" si="8"/>
        <v>1</v>
      </c>
      <c r="S160" s="119">
        <f>IF(ISBLANK(SurveyRaw[[#This Row],[CSAT]]),0,IF(AND(SurveyRaw[[#This Row],[CSAT]]&lt;=3,SurveyRaw[[#This Row],[CSAT]]&gt;=1),1,0))</f>
        <v>0</v>
      </c>
      <c r="T160" s="120">
        <f>IF(SurveyRaw[[#This Row],[CSAT]]=4,1,0)</f>
        <v>0</v>
      </c>
      <c r="U160" s="121">
        <f>IF(SurveyRaw[[#This Row],[CSAT]]=5,1,0)</f>
        <v>1</v>
      </c>
      <c r="V160" s="92">
        <f>IF(OR(SurveyRaw[[#This Row],[FCR]]="-",SurveyRaw[[#This Row],[FCR]]=""),0,1)</f>
        <v>1</v>
      </c>
      <c r="W160" s="121">
        <f>IF(SurveyRaw[[#This Row],[Valid FCR]]=1,IF(SurveyRaw[[#This Row],[FCR]]=1,1,0),0)</f>
        <v>1</v>
      </c>
      <c r="X160" s="93">
        <f>IF(SurveyRaw[[#This Row],[CSAT]]="","",SurveyRaw[[#This Row],[CSAT]]/5)</f>
        <v>1</v>
      </c>
      <c r="Y160" s="120" t="str">
        <f>IF(OR(SurveyRaw[[#This Row],[Language Points]]="-",SurveyRaw[[#This Row],[Language Points]]="N/A",SurveyRaw[[#This Row],[Language Points]]=""),"No","Yes")</f>
        <v>Yes</v>
      </c>
      <c r="Z160" s="93">
        <f>IF(ISBLANK(SurveyRaw[[#This Row],[Language Points]]),"",SurveyRaw[[#This Row],[Language Points]]/5)</f>
        <v>1</v>
      </c>
    </row>
    <row r="161" spans="1:26" x14ac:dyDescent="0.25">
      <c r="A161" s="82" t="s">
        <v>95</v>
      </c>
      <c r="B161" s="83" t="s">
        <v>72</v>
      </c>
      <c r="C161" s="84">
        <v>45446</v>
      </c>
      <c r="D161" s="83">
        <v>1297569114</v>
      </c>
      <c r="E161" s="82" t="s">
        <v>94</v>
      </c>
      <c r="F161" s="118">
        <v>112154</v>
      </c>
      <c r="G161" s="82">
        <v>5</v>
      </c>
      <c r="H161" s="85">
        <v>1</v>
      </c>
      <c r="I161" s="83">
        <v>5</v>
      </c>
      <c r="J161" s="86">
        <f t="shared" si="6"/>
        <v>45446</v>
      </c>
      <c r="K161" s="87">
        <f t="shared" si="7"/>
        <v>45473</v>
      </c>
      <c r="L161" s="88" t="str">
        <f>_xlfn.CONCAT("Week"," ",_xlfn.ISOWEEKNUM(SurveyRaw[[#This Row],[Date]]))</f>
        <v>Week 23</v>
      </c>
      <c r="M161" s="89" t="str">
        <f>CONCATENATE(YEAR(SurveyRaw[[#This Row],[Month]])," Q",ROUNDUP(MONTH(SurveyRaw[[#This Row],[Month]])/3,0))</f>
        <v>2024 Q2</v>
      </c>
      <c r="N161" s="90" t="str">
        <f>INDEX(Roster[Team Manager],MATCH(SurveyRaw[[#This Row],[UID]],Roster[UID],0))</f>
        <v>Anna Mae Bastero</v>
      </c>
      <c r="O161" s="91" t="str">
        <f>INDEX(Roster[Site],MATCH(SurveyRaw[[#This Row],[UID]],Roster[UID],0))</f>
        <v>ILO</v>
      </c>
      <c r="P161" s="91" t="str">
        <f>INDEX(Config!R:R,MATCH(SurveyRaw[[#This Row],[App name]],Config!Q:Q,0))</f>
        <v>US</v>
      </c>
      <c r="Q161" s="91" t="str">
        <f>INDEX(Config!J:J,MATCH(Survey!$P161,Config!G:G,0))</f>
        <v>APAC</v>
      </c>
      <c r="R161" s="94">
        <f t="shared" si="8"/>
        <v>1</v>
      </c>
      <c r="S161" s="119">
        <f>IF(ISBLANK(SurveyRaw[[#This Row],[CSAT]]),0,IF(AND(SurveyRaw[[#This Row],[CSAT]]&lt;=3,SurveyRaw[[#This Row],[CSAT]]&gt;=1),1,0))</f>
        <v>0</v>
      </c>
      <c r="T161" s="120">
        <f>IF(SurveyRaw[[#This Row],[CSAT]]=4,1,0)</f>
        <v>0</v>
      </c>
      <c r="U161" s="121">
        <f>IF(SurveyRaw[[#This Row],[CSAT]]=5,1,0)</f>
        <v>1</v>
      </c>
      <c r="V161" s="92">
        <f>IF(OR(SurveyRaw[[#This Row],[FCR]]="-",SurveyRaw[[#This Row],[FCR]]=""),0,1)</f>
        <v>1</v>
      </c>
      <c r="W161" s="121">
        <f>IF(SurveyRaw[[#This Row],[Valid FCR]]=1,IF(SurveyRaw[[#This Row],[FCR]]=1,1,0),0)</f>
        <v>1</v>
      </c>
      <c r="X161" s="93">
        <f>IF(SurveyRaw[[#This Row],[CSAT]]="","",SurveyRaw[[#This Row],[CSAT]]/5)</f>
        <v>1</v>
      </c>
      <c r="Y161" s="120" t="str">
        <f>IF(OR(SurveyRaw[[#This Row],[Language Points]]="-",SurveyRaw[[#This Row],[Language Points]]="N/A",SurveyRaw[[#This Row],[Language Points]]=""),"No","Yes")</f>
        <v>Yes</v>
      </c>
      <c r="Z161" s="93">
        <f>IF(ISBLANK(SurveyRaw[[#This Row],[Language Points]]),"",SurveyRaw[[#This Row],[Language Points]]/5)</f>
        <v>1</v>
      </c>
    </row>
    <row r="162" spans="1:26" x14ac:dyDescent="0.25">
      <c r="A162" s="82" t="s">
        <v>95</v>
      </c>
      <c r="B162" s="83" t="s">
        <v>72</v>
      </c>
      <c r="C162" s="84">
        <v>45444</v>
      </c>
      <c r="D162" s="83">
        <v>1297286254</v>
      </c>
      <c r="E162" s="82" t="s">
        <v>73</v>
      </c>
      <c r="F162" s="118">
        <v>108526</v>
      </c>
      <c r="G162" s="82">
        <v>5</v>
      </c>
      <c r="H162" s="85">
        <v>1</v>
      </c>
      <c r="I162" s="83">
        <v>5</v>
      </c>
      <c r="J162" s="86">
        <f t="shared" si="6"/>
        <v>45444</v>
      </c>
      <c r="K162" s="87">
        <f t="shared" si="7"/>
        <v>45473</v>
      </c>
      <c r="L162" s="88" t="str">
        <f>_xlfn.CONCAT("Week"," ",_xlfn.ISOWEEKNUM(SurveyRaw[[#This Row],[Date]]))</f>
        <v>Week 22</v>
      </c>
      <c r="M162" s="89" t="str">
        <f>CONCATENATE(YEAR(SurveyRaw[[#This Row],[Month]])," Q",ROUNDUP(MONTH(SurveyRaw[[#This Row],[Month]])/3,0))</f>
        <v>2024 Q2</v>
      </c>
      <c r="N162" s="90" t="str">
        <f>INDEX(Roster[Team Manager],MATCH(SurveyRaw[[#This Row],[UID]],Roster[UID],0))</f>
        <v>Anna Mae Bastero</v>
      </c>
      <c r="O162" s="91" t="str">
        <f>INDEX(Roster[Site],MATCH(SurveyRaw[[#This Row],[UID]],Roster[UID],0))</f>
        <v>ILO</v>
      </c>
      <c r="P162" s="91" t="str">
        <f>INDEX(Config!R:R,MATCH(SurveyRaw[[#This Row],[App name]],Config!Q:Q,0))</f>
        <v>US</v>
      </c>
      <c r="Q162" s="91" t="str">
        <f>INDEX(Config!J:J,MATCH(Survey!$P162,Config!G:G,0))</f>
        <v>APAC</v>
      </c>
      <c r="R162" s="94">
        <f t="shared" si="8"/>
        <v>1</v>
      </c>
      <c r="S162" s="119">
        <f>IF(ISBLANK(SurveyRaw[[#This Row],[CSAT]]),0,IF(AND(SurveyRaw[[#This Row],[CSAT]]&lt;=3,SurveyRaw[[#This Row],[CSAT]]&gt;=1),1,0))</f>
        <v>0</v>
      </c>
      <c r="T162" s="120">
        <f>IF(SurveyRaw[[#This Row],[CSAT]]=4,1,0)</f>
        <v>0</v>
      </c>
      <c r="U162" s="121">
        <f>IF(SurveyRaw[[#This Row],[CSAT]]=5,1,0)</f>
        <v>1</v>
      </c>
      <c r="V162" s="92">
        <f>IF(OR(SurveyRaw[[#This Row],[FCR]]="-",SurveyRaw[[#This Row],[FCR]]=""),0,1)</f>
        <v>1</v>
      </c>
      <c r="W162" s="121">
        <f>IF(SurveyRaw[[#This Row],[Valid FCR]]=1,IF(SurveyRaw[[#This Row],[FCR]]=1,1,0),0)</f>
        <v>1</v>
      </c>
      <c r="X162" s="93">
        <f>IF(SurveyRaw[[#This Row],[CSAT]]="","",SurveyRaw[[#This Row],[CSAT]]/5)</f>
        <v>1</v>
      </c>
      <c r="Y162" s="120" t="str">
        <f>IF(OR(SurveyRaw[[#This Row],[Language Points]]="-",SurveyRaw[[#This Row],[Language Points]]="N/A",SurveyRaw[[#This Row],[Language Points]]=""),"No","Yes")</f>
        <v>Yes</v>
      </c>
      <c r="Z162" s="93">
        <f>IF(ISBLANK(SurveyRaw[[#This Row],[Language Points]]),"",SurveyRaw[[#This Row],[Language Points]]/5)</f>
        <v>1</v>
      </c>
    </row>
    <row r="163" spans="1:26" x14ac:dyDescent="0.25">
      <c r="A163" s="82" t="s">
        <v>95</v>
      </c>
      <c r="B163" s="83" t="s">
        <v>72</v>
      </c>
      <c r="C163" s="84">
        <v>45444</v>
      </c>
      <c r="D163" s="83">
        <v>1297277114</v>
      </c>
      <c r="E163" s="82" t="s">
        <v>115</v>
      </c>
      <c r="F163" s="118">
        <v>113502</v>
      </c>
      <c r="G163" s="82">
        <v>5</v>
      </c>
      <c r="H163" s="85">
        <v>1</v>
      </c>
      <c r="I163" s="83">
        <v>5</v>
      </c>
      <c r="J163" s="86">
        <f t="shared" si="6"/>
        <v>45444</v>
      </c>
      <c r="K163" s="87">
        <f t="shared" si="7"/>
        <v>45473</v>
      </c>
      <c r="L163" s="88" t="str">
        <f>_xlfn.CONCAT("Week"," ",_xlfn.ISOWEEKNUM(SurveyRaw[[#This Row],[Date]]))</f>
        <v>Week 22</v>
      </c>
      <c r="M163" s="89" t="str">
        <f>CONCATENATE(YEAR(SurveyRaw[[#This Row],[Month]])," Q",ROUNDUP(MONTH(SurveyRaw[[#This Row],[Month]])/3,0))</f>
        <v>2024 Q2</v>
      </c>
      <c r="N163" s="90" t="str">
        <f>INDEX(Roster[Team Manager],MATCH(SurveyRaw[[#This Row],[UID]],Roster[UID],0))</f>
        <v>Eden Loyola</v>
      </c>
      <c r="O163" s="91" t="str">
        <f>INDEX(Roster[Site],MATCH(SurveyRaw[[#This Row],[UID]],Roster[UID],0))</f>
        <v>DVO</v>
      </c>
      <c r="P163" s="91" t="str">
        <f>INDEX(Config!R:R,MATCH(SurveyRaw[[#This Row],[App name]],Config!Q:Q,0))</f>
        <v>US</v>
      </c>
      <c r="Q163" s="91" t="str">
        <f>INDEX(Config!J:J,MATCH(Survey!$P163,Config!G:G,0))</f>
        <v>APAC</v>
      </c>
      <c r="R163" s="94">
        <f t="shared" si="8"/>
        <v>1</v>
      </c>
      <c r="S163" s="119">
        <f>IF(ISBLANK(SurveyRaw[[#This Row],[CSAT]]),0,IF(AND(SurveyRaw[[#This Row],[CSAT]]&lt;=3,SurveyRaw[[#This Row],[CSAT]]&gt;=1),1,0))</f>
        <v>0</v>
      </c>
      <c r="T163" s="120">
        <f>IF(SurveyRaw[[#This Row],[CSAT]]=4,1,0)</f>
        <v>0</v>
      </c>
      <c r="U163" s="121">
        <f>IF(SurveyRaw[[#This Row],[CSAT]]=5,1,0)</f>
        <v>1</v>
      </c>
      <c r="V163" s="92">
        <f>IF(OR(SurveyRaw[[#This Row],[FCR]]="-",SurveyRaw[[#This Row],[FCR]]=""),0,1)</f>
        <v>1</v>
      </c>
      <c r="W163" s="121">
        <f>IF(SurveyRaw[[#This Row],[Valid FCR]]=1,IF(SurveyRaw[[#This Row],[FCR]]=1,1,0),0)</f>
        <v>1</v>
      </c>
      <c r="X163" s="93">
        <f>IF(SurveyRaw[[#This Row],[CSAT]]="","",SurveyRaw[[#This Row],[CSAT]]/5)</f>
        <v>1</v>
      </c>
      <c r="Y163" s="120" t="str">
        <f>IF(OR(SurveyRaw[[#This Row],[Language Points]]="-",SurveyRaw[[#This Row],[Language Points]]="N/A",SurveyRaw[[#This Row],[Language Points]]=""),"No","Yes")</f>
        <v>Yes</v>
      </c>
      <c r="Z163" s="93">
        <f>IF(ISBLANK(SurveyRaw[[#This Row],[Language Points]]),"",SurveyRaw[[#This Row],[Language Points]]/5)</f>
        <v>1</v>
      </c>
    </row>
    <row r="164" spans="1:26" x14ac:dyDescent="0.25">
      <c r="A164" s="82" t="s">
        <v>95</v>
      </c>
      <c r="B164" s="83" t="s">
        <v>72</v>
      </c>
      <c r="C164" s="84">
        <v>45446</v>
      </c>
      <c r="D164" s="83">
        <v>1297569124</v>
      </c>
      <c r="E164" s="82" t="s">
        <v>80</v>
      </c>
      <c r="F164" s="118">
        <v>112004</v>
      </c>
      <c r="G164" s="82">
        <v>5</v>
      </c>
      <c r="H164" s="85">
        <v>1</v>
      </c>
      <c r="I164" s="83">
        <v>5</v>
      </c>
      <c r="J164" s="86">
        <f t="shared" si="6"/>
        <v>45446</v>
      </c>
      <c r="K164" s="87">
        <f t="shared" si="7"/>
        <v>45473</v>
      </c>
      <c r="L164" s="88" t="str">
        <f>_xlfn.CONCAT("Week"," ",_xlfn.ISOWEEKNUM(SurveyRaw[[#This Row],[Date]]))</f>
        <v>Week 23</v>
      </c>
      <c r="M164" s="89" t="str">
        <f>CONCATENATE(YEAR(SurveyRaw[[#This Row],[Month]])," Q",ROUNDUP(MONTH(SurveyRaw[[#This Row],[Month]])/3,0))</f>
        <v>2024 Q2</v>
      </c>
      <c r="N164" s="90" t="str">
        <f>INDEX(Roster[Team Manager],MATCH(SurveyRaw[[#This Row],[UID]],Roster[UID],0))</f>
        <v>Anna Mae Bastero</v>
      </c>
      <c r="O164" s="91" t="str">
        <f>INDEX(Roster[Site],MATCH(SurveyRaw[[#This Row],[UID]],Roster[UID],0))</f>
        <v>ILO</v>
      </c>
      <c r="P164" s="91" t="str">
        <f>INDEX(Config!R:R,MATCH(SurveyRaw[[#This Row],[App name]],Config!Q:Q,0))</f>
        <v>US</v>
      </c>
      <c r="Q164" s="91" t="str">
        <f>INDEX(Config!J:J,MATCH(Survey!$P164,Config!G:G,0))</f>
        <v>APAC</v>
      </c>
      <c r="R164" s="94">
        <f t="shared" si="8"/>
        <v>1</v>
      </c>
      <c r="S164" s="119">
        <f>IF(ISBLANK(SurveyRaw[[#This Row],[CSAT]]),0,IF(AND(SurveyRaw[[#This Row],[CSAT]]&lt;=3,SurveyRaw[[#This Row],[CSAT]]&gt;=1),1,0))</f>
        <v>0</v>
      </c>
      <c r="T164" s="120">
        <f>IF(SurveyRaw[[#This Row],[CSAT]]=4,1,0)</f>
        <v>0</v>
      </c>
      <c r="U164" s="121">
        <f>IF(SurveyRaw[[#This Row],[CSAT]]=5,1,0)</f>
        <v>1</v>
      </c>
      <c r="V164" s="92">
        <f>IF(OR(SurveyRaw[[#This Row],[FCR]]="-",SurveyRaw[[#This Row],[FCR]]=""),0,1)</f>
        <v>1</v>
      </c>
      <c r="W164" s="121">
        <f>IF(SurveyRaw[[#This Row],[Valid FCR]]=1,IF(SurveyRaw[[#This Row],[FCR]]=1,1,0),0)</f>
        <v>1</v>
      </c>
      <c r="X164" s="93">
        <f>IF(SurveyRaw[[#This Row],[CSAT]]="","",SurveyRaw[[#This Row],[CSAT]]/5)</f>
        <v>1</v>
      </c>
      <c r="Y164" s="120" t="str">
        <f>IF(OR(SurveyRaw[[#This Row],[Language Points]]="-",SurveyRaw[[#This Row],[Language Points]]="N/A",SurveyRaw[[#This Row],[Language Points]]=""),"No","Yes")</f>
        <v>Yes</v>
      </c>
      <c r="Z164" s="93">
        <f>IF(ISBLANK(SurveyRaw[[#This Row],[Language Points]]),"",SurveyRaw[[#This Row],[Language Points]]/5)</f>
        <v>1</v>
      </c>
    </row>
    <row r="165" spans="1:26" x14ac:dyDescent="0.25">
      <c r="A165" s="82" t="s">
        <v>95</v>
      </c>
      <c r="B165" s="83" t="s">
        <v>72</v>
      </c>
      <c r="C165" s="84">
        <v>45445</v>
      </c>
      <c r="D165" s="83">
        <v>1297388864</v>
      </c>
      <c r="E165" s="82" t="s">
        <v>114</v>
      </c>
      <c r="F165" s="118">
        <v>113407</v>
      </c>
      <c r="G165" s="82">
        <v>5</v>
      </c>
      <c r="H165" s="85">
        <v>1</v>
      </c>
      <c r="I165" s="83">
        <v>5</v>
      </c>
      <c r="J165" s="86">
        <f t="shared" si="6"/>
        <v>45445</v>
      </c>
      <c r="K165" s="87">
        <f t="shared" si="7"/>
        <v>45473</v>
      </c>
      <c r="L165" s="88" t="str">
        <f>_xlfn.CONCAT("Week"," ",_xlfn.ISOWEEKNUM(SurveyRaw[[#This Row],[Date]]))</f>
        <v>Week 22</v>
      </c>
      <c r="M165" s="89" t="str">
        <f>CONCATENATE(YEAR(SurveyRaw[[#This Row],[Month]])," Q",ROUNDUP(MONTH(SurveyRaw[[#This Row],[Month]])/3,0))</f>
        <v>2024 Q2</v>
      </c>
      <c r="N165" s="90" t="str">
        <f>INDEX(Roster[Team Manager],MATCH(SurveyRaw[[#This Row],[UID]],Roster[UID],0))</f>
        <v>Eden Loyola</v>
      </c>
      <c r="O165" s="91" t="str">
        <f>INDEX(Roster[Site],MATCH(SurveyRaw[[#This Row],[UID]],Roster[UID],0))</f>
        <v>DVO</v>
      </c>
      <c r="P165" s="91" t="str">
        <f>INDEX(Config!R:R,MATCH(SurveyRaw[[#This Row],[App name]],Config!Q:Q,0))</f>
        <v>US</v>
      </c>
      <c r="Q165" s="91" t="str">
        <f>INDEX(Config!J:J,MATCH(Survey!$P165,Config!G:G,0))</f>
        <v>APAC</v>
      </c>
      <c r="R165" s="94">
        <f t="shared" si="8"/>
        <v>1</v>
      </c>
      <c r="S165" s="119">
        <f>IF(ISBLANK(SurveyRaw[[#This Row],[CSAT]]),0,IF(AND(SurveyRaw[[#This Row],[CSAT]]&lt;=3,SurveyRaw[[#This Row],[CSAT]]&gt;=1),1,0))</f>
        <v>0</v>
      </c>
      <c r="T165" s="120">
        <f>IF(SurveyRaw[[#This Row],[CSAT]]=4,1,0)</f>
        <v>0</v>
      </c>
      <c r="U165" s="121">
        <f>IF(SurveyRaw[[#This Row],[CSAT]]=5,1,0)</f>
        <v>1</v>
      </c>
      <c r="V165" s="92">
        <f>IF(OR(SurveyRaw[[#This Row],[FCR]]="-",SurveyRaw[[#This Row],[FCR]]=""),0,1)</f>
        <v>1</v>
      </c>
      <c r="W165" s="121">
        <f>IF(SurveyRaw[[#This Row],[Valid FCR]]=1,IF(SurveyRaw[[#This Row],[FCR]]=1,1,0),0)</f>
        <v>1</v>
      </c>
      <c r="X165" s="93">
        <f>IF(SurveyRaw[[#This Row],[CSAT]]="","",SurveyRaw[[#This Row],[CSAT]]/5)</f>
        <v>1</v>
      </c>
      <c r="Y165" s="120" t="str">
        <f>IF(OR(SurveyRaw[[#This Row],[Language Points]]="-",SurveyRaw[[#This Row],[Language Points]]="N/A",SurveyRaw[[#This Row],[Language Points]]=""),"No","Yes")</f>
        <v>Yes</v>
      </c>
      <c r="Z165" s="93">
        <f>IF(ISBLANK(SurveyRaw[[#This Row],[Language Points]]),"",SurveyRaw[[#This Row],[Language Points]]/5)</f>
        <v>1</v>
      </c>
    </row>
    <row r="166" spans="1:26" x14ac:dyDescent="0.25">
      <c r="A166" s="82" t="s">
        <v>95</v>
      </c>
      <c r="B166" s="83" t="s">
        <v>72</v>
      </c>
      <c r="C166" s="84">
        <v>45444</v>
      </c>
      <c r="D166" s="83">
        <v>1297230854</v>
      </c>
      <c r="E166" s="82" t="s">
        <v>73</v>
      </c>
      <c r="F166" s="118">
        <v>108526</v>
      </c>
      <c r="G166" s="82">
        <v>5</v>
      </c>
      <c r="H166" s="85">
        <v>1</v>
      </c>
      <c r="I166" s="83">
        <v>5</v>
      </c>
      <c r="J166" s="86">
        <f t="shared" si="6"/>
        <v>45444</v>
      </c>
      <c r="K166" s="87">
        <f t="shared" si="7"/>
        <v>45473</v>
      </c>
      <c r="L166" s="88" t="str">
        <f>_xlfn.CONCAT("Week"," ",_xlfn.ISOWEEKNUM(SurveyRaw[[#This Row],[Date]]))</f>
        <v>Week 22</v>
      </c>
      <c r="M166" s="89" t="str">
        <f>CONCATENATE(YEAR(SurveyRaw[[#This Row],[Month]])," Q",ROUNDUP(MONTH(SurveyRaw[[#This Row],[Month]])/3,0))</f>
        <v>2024 Q2</v>
      </c>
      <c r="N166" s="90" t="str">
        <f>INDEX(Roster[Team Manager],MATCH(SurveyRaw[[#This Row],[UID]],Roster[UID],0))</f>
        <v>Anna Mae Bastero</v>
      </c>
      <c r="O166" s="91" t="str">
        <f>INDEX(Roster[Site],MATCH(SurveyRaw[[#This Row],[UID]],Roster[UID],0))</f>
        <v>ILO</v>
      </c>
      <c r="P166" s="91" t="str">
        <f>INDEX(Config!R:R,MATCH(SurveyRaw[[#This Row],[App name]],Config!Q:Q,0))</f>
        <v>US</v>
      </c>
      <c r="Q166" s="91" t="str">
        <f>INDEX(Config!J:J,MATCH(Survey!$P166,Config!G:G,0))</f>
        <v>APAC</v>
      </c>
      <c r="R166" s="94">
        <f t="shared" si="8"/>
        <v>1</v>
      </c>
      <c r="S166" s="119">
        <f>IF(ISBLANK(SurveyRaw[[#This Row],[CSAT]]),0,IF(AND(SurveyRaw[[#This Row],[CSAT]]&lt;=3,SurveyRaw[[#This Row],[CSAT]]&gt;=1),1,0))</f>
        <v>0</v>
      </c>
      <c r="T166" s="120">
        <f>IF(SurveyRaw[[#This Row],[CSAT]]=4,1,0)</f>
        <v>0</v>
      </c>
      <c r="U166" s="121">
        <f>IF(SurveyRaw[[#This Row],[CSAT]]=5,1,0)</f>
        <v>1</v>
      </c>
      <c r="V166" s="92">
        <f>IF(OR(SurveyRaw[[#This Row],[FCR]]="-",SurveyRaw[[#This Row],[FCR]]=""),0,1)</f>
        <v>1</v>
      </c>
      <c r="W166" s="121">
        <f>IF(SurveyRaw[[#This Row],[Valid FCR]]=1,IF(SurveyRaw[[#This Row],[FCR]]=1,1,0),0)</f>
        <v>1</v>
      </c>
      <c r="X166" s="93">
        <f>IF(SurveyRaw[[#This Row],[CSAT]]="","",SurveyRaw[[#This Row],[CSAT]]/5)</f>
        <v>1</v>
      </c>
      <c r="Y166" s="120" t="str">
        <f>IF(OR(SurveyRaw[[#This Row],[Language Points]]="-",SurveyRaw[[#This Row],[Language Points]]="N/A",SurveyRaw[[#This Row],[Language Points]]=""),"No","Yes")</f>
        <v>Yes</v>
      </c>
      <c r="Z166" s="93">
        <f>IF(ISBLANK(SurveyRaw[[#This Row],[Language Points]]),"",SurveyRaw[[#This Row],[Language Points]]/5)</f>
        <v>1</v>
      </c>
    </row>
    <row r="167" spans="1:26" x14ac:dyDescent="0.25">
      <c r="A167" s="82" t="s">
        <v>95</v>
      </c>
      <c r="B167" s="83" t="s">
        <v>72</v>
      </c>
      <c r="C167" s="84">
        <v>45445</v>
      </c>
      <c r="D167" s="83">
        <v>1297374094</v>
      </c>
      <c r="E167" s="82" t="s">
        <v>98</v>
      </c>
      <c r="F167" s="118">
        <v>112006</v>
      </c>
      <c r="G167" s="82">
        <v>5</v>
      </c>
      <c r="H167" s="85">
        <v>1</v>
      </c>
      <c r="I167" s="83">
        <v>5</v>
      </c>
      <c r="J167" s="86">
        <f t="shared" si="6"/>
        <v>45445</v>
      </c>
      <c r="K167" s="87">
        <f t="shared" si="7"/>
        <v>45473</v>
      </c>
      <c r="L167" s="88" t="str">
        <f>_xlfn.CONCAT("Week"," ",_xlfn.ISOWEEKNUM(SurveyRaw[[#This Row],[Date]]))</f>
        <v>Week 22</v>
      </c>
      <c r="M167" s="89" t="str">
        <f>CONCATENATE(YEAR(SurveyRaw[[#This Row],[Month]])," Q",ROUNDUP(MONTH(SurveyRaw[[#This Row],[Month]])/3,0))</f>
        <v>2024 Q2</v>
      </c>
      <c r="N167" s="90" t="str">
        <f>INDEX(Roster[Team Manager],MATCH(SurveyRaw[[#This Row],[UID]],Roster[UID],0))</f>
        <v>Anna Mae Bastero</v>
      </c>
      <c r="O167" s="91" t="str">
        <f>INDEX(Roster[Site],MATCH(SurveyRaw[[#This Row],[UID]],Roster[UID],0))</f>
        <v>ILO</v>
      </c>
      <c r="P167" s="91" t="str">
        <f>INDEX(Config!R:R,MATCH(SurveyRaw[[#This Row],[App name]],Config!Q:Q,0))</f>
        <v>US</v>
      </c>
      <c r="Q167" s="91" t="str">
        <f>INDEX(Config!J:J,MATCH(Survey!$P167,Config!G:G,0))</f>
        <v>APAC</v>
      </c>
      <c r="R167" s="94">
        <f t="shared" si="8"/>
        <v>1</v>
      </c>
      <c r="S167" s="119">
        <f>IF(ISBLANK(SurveyRaw[[#This Row],[CSAT]]),0,IF(AND(SurveyRaw[[#This Row],[CSAT]]&lt;=3,SurveyRaw[[#This Row],[CSAT]]&gt;=1),1,0))</f>
        <v>0</v>
      </c>
      <c r="T167" s="120">
        <f>IF(SurveyRaw[[#This Row],[CSAT]]=4,1,0)</f>
        <v>0</v>
      </c>
      <c r="U167" s="121">
        <f>IF(SurveyRaw[[#This Row],[CSAT]]=5,1,0)</f>
        <v>1</v>
      </c>
      <c r="V167" s="92">
        <f>IF(OR(SurveyRaw[[#This Row],[FCR]]="-",SurveyRaw[[#This Row],[FCR]]=""),0,1)</f>
        <v>1</v>
      </c>
      <c r="W167" s="121">
        <f>IF(SurveyRaw[[#This Row],[Valid FCR]]=1,IF(SurveyRaw[[#This Row],[FCR]]=1,1,0),0)</f>
        <v>1</v>
      </c>
      <c r="X167" s="93">
        <f>IF(SurveyRaw[[#This Row],[CSAT]]="","",SurveyRaw[[#This Row],[CSAT]]/5)</f>
        <v>1</v>
      </c>
      <c r="Y167" s="120" t="str">
        <f>IF(OR(SurveyRaw[[#This Row],[Language Points]]="-",SurveyRaw[[#This Row],[Language Points]]="N/A",SurveyRaw[[#This Row],[Language Points]]=""),"No","Yes")</f>
        <v>Yes</v>
      </c>
      <c r="Z167" s="93">
        <f>IF(ISBLANK(SurveyRaw[[#This Row],[Language Points]]),"",SurveyRaw[[#This Row],[Language Points]]/5)</f>
        <v>1</v>
      </c>
    </row>
    <row r="168" spans="1:26" x14ac:dyDescent="0.25">
      <c r="A168" s="82" t="s">
        <v>95</v>
      </c>
      <c r="B168" s="83" t="s">
        <v>72</v>
      </c>
      <c r="C168" s="84">
        <v>45444</v>
      </c>
      <c r="D168" s="83">
        <v>1297226634</v>
      </c>
      <c r="E168" s="82" t="s">
        <v>98</v>
      </c>
      <c r="F168" s="118">
        <v>112006</v>
      </c>
      <c r="G168" s="82">
        <v>5</v>
      </c>
      <c r="H168" s="85">
        <v>1</v>
      </c>
      <c r="I168" s="83">
        <v>5</v>
      </c>
      <c r="J168" s="86">
        <f t="shared" si="6"/>
        <v>45444</v>
      </c>
      <c r="K168" s="87">
        <f t="shared" si="7"/>
        <v>45473</v>
      </c>
      <c r="L168" s="88" t="str">
        <f>_xlfn.CONCAT("Week"," ",_xlfn.ISOWEEKNUM(SurveyRaw[[#This Row],[Date]]))</f>
        <v>Week 22</v>
      </c>
      <c r="M168" s="89" t="str">
        <f>CONCATENATE(YEAR(SurveyRaw[[#This Row],[Month]])," Q",ROUNDUP(MONTH(SurveyRaw[[#This Row],[Month]])/3,0))</f>
        <v>2024 Q2</v>
      </c>
      <c r="N168" s="90" t="str">
        <f>INDEX(Roster[Team Manager],MATCH(SurveyRaw[[#This Row],[UID]],Roster[UID],0))</f>
        <v>Anna Mae Bastero</v>
      </c>
      <c r="O168" s="91" t="str">
        <f>INDEX(Roster[Site],MATCH(SurveyRaw[[#This Row],[UID]],Roster[UID],0))</f>
        <v>ILO</v>
      </c>
      <c r="P168" s="91" t="str">
        <f>INDEX(Config!R:R,MATCH(SurveyRaw[[#This Row],[App name]],Config!Q:Q,0))</f>
        <v>US</v>
      </c>
      <c r="Q168" s="91" t="str">
        <f>INDEX(Config!J:J,MATCH(Survey!$P168,Config!G:G,0))</f>
        <v>APAC</v>
      </c>
      <c r="R168" s="94">
        <f t="shared" si="8"/>
        <v>1</v>
      </c>
      <c r="S168" s="119">
        <f>IF(ISBLANK(SurveyRaw[[#This Row],[CSAT]]),0,IF(AND(SurveyRaw[[#This Row],[CSAT]]&lt;=3,SurveyRaw[[#This Row],[CSAT]]&gt;=1),1,0))</f>
        <v>0</v>
      </c>
      <c r="T168" s="120">
        <f>IF(SurveyRaw[[#This Row],[CSAT]]=4,1,0)</f>
        <v>0</v>
      </c>
      <c r="U168" s="121">
        <f>IF(SurveyRaw[[#This Row],[CSAT]]=5,1,0)</f>
        <v>1</v>
      </c>
      <c r="V168" s="92">
        <f>IF(OR(SurveyRaw[[#This Row],[FCR]]="-",SurveyRaw[[#This Row],[FCR]]=""),0,1)</f>
        <v>1</v>
      </c>
      <c r="W168" s="121">
        <f>IF(SurveyRaw[[#This Row],[Valid FCR]]=1,IF(SurveyRaw[[#This Row],[FCR]]=1,1,0),0)</f>
        <v>1</v>
      </c>
      <c r="X168" s="93">
        <f>IF(SurveyRaw[[#This Row],[CSAT]]="","",SurveyRaw[[#This Row],[CSAT]]/5)</f>
        <v>1</v>
      </c>
      <c r="Y168" s="120" t="str">
        <f>IF(OR(SurveyRaw[[#This Row],[Language Points]]="-",SurveyRaw[[#This Row],[Language Points]]="N/A",SurveyRaw[[#This Row],[Language Points]]=""),"No","Yes")</f>
        <v>Yes</v>
      </c>
      <c r="Z168" s="93">
        <f>IF(ISBLANK(SurveyRaw[[#This Row],[Language Points]]),"",SurveyRaw[[#This Row],[Language Points]]/5)</f>
        <v>1</v>
      </c>
    </row>
    <row r="169" spans="1:26" x14ac:dyDescent="0.25">
      <c r="A169" s="82" t="s">
        <v>95</v>
      </c>
      <c r="B169" s="83" t="s">
        <v>72</v>
      </c>
      <c r="C169" s="84">
        <v>45445</v>
      </c>
      <c r="D169" s="83">
        <v>1297401384</v>
      </c>
      <c r="E169" s="82" t="s">
        <v>80</v>
      </c>
      <c r="F169" s="118">
        <v>112004</v>
      </c>
      <c r="G169" s="82">
        <v>5</v>
      </c>
      <c r="H169" s="85">
        <v>1</v>
      </c>
      <c r="I169" s="83">
        <v>5</v>
      </c>
      <c r="J169" s="86">
        <f t="shared" si="6"/>
        <v>45445</v>
      </c>
      <c r="K169" s="87">
        <f t="shared" si="7"/>
        <v>45473</v>
      </c>
      <c r="L169" s="88" t="str">
        <f>_xlfn.CONCAT("Week"," ",_xlfn.ISOWEEKNUM(SurveyRaw[[#This Row],[Date]]))</f>
        <v>Week 22</v>
      </c>
      <c r="M169" s="89" t="str">
        <f>CONCATENATE(YEAR(SurveyRaw[[#This Row],[Month]])," Q",ROUNDUP(MONTH(SurveyRaw[[#This Row],[Month]])/3,0))</f>
        <v>2024 Q2</v>
      </c>
      <c r="N169" s="90" t="str">
        <f>INDEX(Roster[Team Manager],MATCH(SurveyRaw[[#This Row],[UID]],Roster[UID],0))</f>
        <v>Anna Mae Bastero</v>
      </c>
      <c r="O169" s="91" t="str">
        <f>INDEX(Roster[Site],MATCH(SurveyRaw[[#This Row],[UID]],Roster[UID],0))</f>
        <v>ILO</v>
      </c>
      <c r="P169" s="91" t="str">
        <f>INDEX(Config!R:R,MATCH(SurveyRaw[[#This Row],[App name]],Config!Q:Q,0))</f>
        <v>US</v>
      </c>
      <c r="Q169" s="91" t="str">
        <f>INDEX(Config!J:J,MATCH(Survey!$P169,Config!G:G,0))</f>
        <v>APAC</v>
      </c>
      <c r="R169" s="94">
        <f t="shared" si="8"/>
        <v>1</v>
      </c>
      <c r="S169" s="119">
        <f>IF(ISBLANK(SurveyRaw[[#This Row],[CSAT]]),0,IF(AND(SurveyRaw[[#This Row],[CSAT]]&lt;=3,SurveyRaw[[#This Row],[CSAT]]&gt;=1),1,0))</f>
        <v>0</v>
      </c>
      <c r="T169" s="120">
        <f>IF(SurveyRaw[[#This Row],[CSAT]]=4,1,0)</f>
        <v>0</v>
      </c>
      <c r="U169" s="121">
        <f>IF(SurveyRaw[[#This Row],[CSAT]]=5,1,0)</f>
        <v>1</v>
      </c>
      <c r="V169" s="92">
        <f>IF(OR(SurveyRaw[[#This Row],[FCR]]="-",SurveyRaw[[#This Row],[FCR]]=""),0,1)</f>
        <v>1</v>
      </c>
      <c r="W169" s="121">
        <f>IF(SurveyRaw[[#This Row],[Valid FCR]]=1,IF(SurveyRaw[[#This Row],[FCR]]=1,1,0),0)</f>
        <v>1</v>
      </c>
      <c r="X169" s="93">
        <f>IF(SurveyRaw[[#This Row],[CSAT]]="","",SurveyRaw[[#This Row],[CSAT]]/5)</f>
        <v>1</v>
      </c>
      <c r="Y169" s="120" t="str">
        <f>IF(OR(SurveyRaw[[#This Row],[Language Points]]="-",SurveyRaw[[#This Row],[Language Points]]="N/A",SurveyRaw[[#This Row],[Language Points]]=""),"No","Yes")</f>
        <v>Yes</v>
      </c>
      <c r="Z169" s="93">
        <f>IF(ISBLANK(SurveyRaw[[#This Row],[Language Points]]),"",SurveyRaw[[#This Row],[Language Points]]/5)</f>
        <v>1</v>
      </c>
    </row>
    <row r="170" spans="1:26" x14ac:dyDescent="0.25">
      <c r="A170" s="82" t="s">
        <v>95</v>
      </c>
      <c r="B170" s="83" t="s">
        <v>72</v>
      </c>
      <c r="C170" s="84">
        <v>45444</v>
      </c>
      <c r="D170" s="83">
        <v>1297285314</v>
      </c>
      <c r="E170" s="82" t="s">
        <v>115</v>
      </c>
      <c r="F170" s="118">
        <v>113502</v>
      </c>
      <c r="G170" s="82">
        <v>5</v>
      </c>
      <c r="H170" s="85">
        <v>1</v>
      </c>
      <c r="I170" s="83">
        <v>5</v>
      </c>
      <c r="J170" s="86">
        <f t="shared" si="6"/>
        <v>45444</v>
      </c>
      <c r="K170" s="87">
        <f t="shared" si="7"/>
        <v>45473</v>
      </c>
      <c r="L170" s="88" t="str">
        <f>_xlfn.CONCAT("Week"," ",_xlfn.ISOWEEKNUM(SurveyRaw[[#This Row],[Date]]))</f>
        <v>Week 22</v>
      </c>
      <c r="M170" s="89" t="str">
        <f>CONCATENATE(YEAR(SurveyRaw[[#This Row],[Month]])," Q",ROUNDUP(MONTH(SurveyRaw[[#This Row],[Month]])/3,0))</f>
        <v>2024 Q2</v>
      </c>
      <c r="N170" s="90" t="str">
        <f>INDEX(Roster[Team Manager],MATCH(SurveyRaw[[#This Row],[UID]],Roster[UID],0))</f>
        <v>Eden Loyola</v>
      </c>
      <c r="O170" s="91" t="str">
        <f>INDEX(Roster[Site],MATCH(SurveyRaw[[#This Row],[UID]],Roster[UID],0))</f>
        <v>DVO</v>
      </c>
      <c r="P170" s="91" t="str">
        <f>INDEX(Config!R:R,MATCH(SurveyRaw[[#This Row],[App name]],Config!Q:Q,0))</f>
        <v>US</v>
      </c>
      <c r="Q170" s="91" t="str">
        <f>INDEX(Config!J:J,MATCH(Survey!$P170,Config!G:G,0))</f>
        <v>APAC</v>
      </c>
      <c r="R170" s="94">
        <f t="shared" si="8"/>
        <v>1</v>
      </c>
      <c r="S170" s="119">
        <f>IF(ISBLANK(SurveyRaw[[#This Row],[CSAT]]),0,IF(AND(SurveyRaw[[#This Row],[CSAT]]&lt;=3,SurveyRaw[[#This Row],[CSAT]]&gt;=1),1,0))</f>
        <v>0</v>
      </c>
      <c r="T170" s="120">
        <f>IF(SurveyRaw[[#This Row],[CSAT]]=4,1,0)</f>
        <v>0</v>
      </c>
      <c r="U170" s="121">
        <f>IF(SurveyRaw[[#This Row],[CSAT]]=5,1,0)</f>
        <v>1</v>
      </c>
      <c r="V170" s="92">
        <f>IF(OR(SurveyRaw[[#This Row],[FCR]]="-",SurveyRaw[[#This Row],[FCR]]=""),0,1)</f>
        <v>1</v>
      </c>
      <c r="W170" s="121">
        <f>IF(SurveyRaw[[#This Row],[Valid FCR]]=1,IF(SurveyRaw[[#This Row],[FCR]]=1,1,0),0)</f>
        <v>1</v>
      </c>
      <c r="X170" s="93">
        <f>IF(SurveyRaw[[#This Row],[CSAT]]="","",SurveyRaw[[#This Row],[CSAT]]/5)</f>
        <v>1</v>
      </c>
      <c r="Y170" s="120" t="str">
        <f>IF(OR(SurveyRaw[[#This Row],[Language Points]]="-",SurveyRaw[[#This Row],[Language Points]]="N/A",SurveyRaw[[#This Row],[Language Points]]=""),"No","Yes")</f>
        <v>Yes</v>
      </c>
      <c r="Z170" s="93">
        <f>IF(ISBLANK(SurveyRaw[[#This Row],[Language Points]]),"",SurveyRaw[[#This Row],[Language Points]]/5)</f>
        <v>1</v>
      </c>
    </row>
    <row r="171" spans="1:26" x14ac:dyDescent="0.25">
      <c r="A171" s="82" t="s">
        <v>95</v>
      </c>
      <c r="B171" s="83" t="s">
        <v>72</v>
      </c>
      <c r="C171" s="84">
        <v>45446</v>
      </c>
      <c r="D171" s="83">
        <v>1297627974</v>
      </c>
      <c r="E171" s="82" t="s">
        <v>791</v>
      </c>
      <c r="F171" s="118">
        <v>113561</v>
      </c>
      <c r="G171" s="82">
        <v>5</v>
      </c>
      <c r="H171" s="85">
        <v>1</v>
      </c>
      <c r="I171" s="83">
        <v>5</v>
      </c>
      <c r="J171" s="86">
        <f t="shared" si="6"/>
        <v>45446</v>
      </c>
      <c r="K171" s="87">
        <f t="shared" si="7"/>
        <v>45473</v>
      </c>
      <c r="L171" s="88" t="str">
        <f>_xlfn.CONCAT("Week"," ",_xlfn.ISOWEEKNUM(SurveyRaw[[#This Row],[Date]]))</f>
        <v>Week 23</v>
      </c>
      <c r="M171" s="89" t="str">
        <f>CONCATENATE(YEAR(SurveyRaw[[#This Row],[Month]])," Q",ROUNDUP(MONTH(SurveyRaw[[#This Row],[Month]])/3,0))</f>
        <v>2024 Q2</v>
      </c>
      <c r="N171" s="90" t="str">
        <f>INDEX(Roster[Team Manager],MATCH(SurveyRaw[[#This Row],[UID]],Roster[UID],0))</f>
        <v>Anna Mae Bastero</v>
      </c>
      <c r="O171" s="91" t="str">
        <f>INDEX(Roster[Site],MATCH(SurveyRaw[[#This Row],[UID]],Roster[UID],0))</f>
        <v>ILO</v>
      </c>
      <c r="P171" s="91" t="str">
        <f>INDEX(Config!R:R,MATCH(SurveyRaw[[#This Row],[App name]],Config!Q:Q,0))</f>
        <v>US</v>
      </c>
      <c r="Q171" s="91" t="str">
        <f>INDEX(Config!J:J,MATCH(Survey!$P171,Config!G:G,0))</f>
        <v>APAC</v>
      </c>
      <c r="R171" s="94">
        <f t="shared" si="8"/>
        <v>1</v>
      </c>
      <c r="S171" s="119">
        <f>IF(ISBLANK(SurveyRaw[[#This Row],[CSAT]]),0,IF(AND(SurveyRaw[[#This Row],[CSAT]]&lt;=3,SurveyRaw[[#This Row],[CSAT]]&gt;=1),1,0))</f>
        <v>0</v>
      </c>
      <c r="T171" s="120">
        <f>IF(SurveyRaw[[#This Row],[CSAT]]=4,1,0)</f>
        <v>0</v>
      </c>
      <c r="U171" s="121">
        <f>IF(SurveyRaw[[#This Row],[CSAT]]=5,1,0)</f>
        <v>1</v>
      </c>
      <c r="V171" s="92">
        <f>IF(OR(SurveyRaw[[#This Row],[FCR]]="-",SurveyRaw[[#This Row],[FCR]]=""),0,1)</f>
        <v>1</v>
      </c>
      <c r="W171" s="121">
        <f>IF(SurveyRaw[[#This Row],[Valid FCR]]=1,IF(SurveyRaw[[#This Row],[FCR]]=1,1,0),0)</f>
        <v>1</v>
      </c>
      <c r="X171" s="93">
        <f>IF(SurveyRaw[[#This Row],[CSAT]]="","",SurveyRaw[[#This Row],[CSAT]]/5)</f>
        <v>1</v>
      </c>
      <c r="Y171" s="120" t="str">
        <f>IF(OR(SurveyRaw[[#This Row],[Language Points]]="-",SurveyRaw[[#This Row],[Language Points]]="N/A",SurveyRaw[[#This Row],[Language Points]]=""),"No","Yes")</f>
        <v>Yes</v>
      </c>
      <c r="Z171" s="93">
        <f>IF(ISBLANK(SurveyRaw[[#This Row],[Language Points]]),"",SurveyRaw[[#This Row],[Language Points]]/5)</f>
        <v>1</v>
      </c>
    </row>
    <row r="172" spans="1:26" x14ac:dyDescent="0.25">
      <c r="A172" s="82" t="s">
        <v>95</v>
      </c>
      <c r="B172" s="83" t="s">
        <v>72</v>
      </c>
      <c r="C172" s="84">
        <v>45446</v>
      </c>
      <c r="D172" s="83">
        <v>1297628964</v>
      </c>
      <c r="E172" s="82" t="s">
        <v>73</v>
      </c>
      <c r="F172" s="118">
        <v>108526</v>
      </c>
      <c r="G172" s="82">
        <v>5</v>
      </c>
      <c r="H172" s="85">
        <v>1</v>
      </c>
      <c r="I172" s="83">
        <v>5</v>
      </c>
      <c r="J172" s="86">
        <f t="shared" si="6"/>
        <v>45446</v>
      </c>
      <c r="K172" s="87">
        <f t="shared" si="7"/>
        <v>45473</v>
      </c>
      <c r="L172" s="88" t="str">
        <f>_xlfn.CONCAT("Week"," ",_xlfn.ISOWEEKNUM(SurveyRaw[[#This Row],[Date]]))</f>
        <v>Week 23</v>
      </c>
      <c r="M172" s="89" t="str">
        <f>CONCATENATE(YEAR(SurveyRaw[[#This Row],[Month]])," Q",ROUNDUP(MONTH(SurveyRaw[[#This Row],[Month]])/3,0))</f>
        <v>2024 Q2</v>
      </c>
      <c r="N172" s="90" t="str">
        <f>INDEX(Roster[Team Manager],MATCH(SurveyRaw[[#This Row],[UID]],Roster[UID],0))</f>
        <v>Anna Mae Bastero</v>
      </c>
      <c r="O172" s="91" t="str">
        <f>INDEX(Roster[Site],MATCH(SurveyRaw[[#This Row],[UID]],Roster[UID],0))</f>
        <v>ILO</v>
      </c>
      <c r="P172" s="91" t="str">
        <f>INDEX(Config!R:R,MATCH(SurveyRaw[[#This Row],[App name]],Config!Q:Q,0))</f>
        <v>US</v>
      </c>
      <c r="Q172" s="91" t="str">
        <f>INDEX(Config!J:J,MATCH(Survey!$P172,Config!G:G,0))</f>
        <v>APAC</v>
      </c>
      <c r="R172" s="94">
        <f t="shared" si="8"/>
        <v>1</v>
      </c>
      <c r="S172" s="119">
        <f>IF(ISBLANK(SurveyRaw[[#This Row],[CSAT]]),0,IF(AND(SurveyRaw[[#This Row],[CSAT]]&lt;=3,SurveyRaw[[#This Row],[CSAT]]&gt;=1),1,0))</f>
        <v>0</v>
      </c>
      <c r="T172" s="120">
        <f>IF(SurveyRaw[[#This Row],[CSAT]]=4,1,0)</f>
        <v>0</v>
      </c>
      <c r="U172" s="121">
        <f>IF(SurveyRaw[[#This Row],[CSAT]]=5,1,0)</f>
        <v>1</v>
      </c>
      <c r="V172" s="92">
        <f>IF(OR(SurveyRaw[[#This Row],[FCR]]="-",SurveyRaw[[#This Row],[FCR]]=""),0,1)</f>
        <v>1</v>
      </c>
      <c r="W172" s="121">
        <f>IF(SurveyRaw[[#This Row],[Valid FCR]]=1,IF(SurveyRaw[[#This Row],[FCR]]=1,1,0),0)</f>
        <v>1</v>
      </c>
      <c r="X172" s="93">
        <f>IF(SurveyRaw[[#This Row],[CSAT]]="","",SurveyRaw[[#This Row],[CSAT]]/5)</f>
        <v>1</v>
      </c>
      <c r="Y172" s="120" t="str">
        <f>IF(OR(SurveyRaw[[#This Row],[Language Points]]="-",SurveyRaw[[#This Row],[Language Points]]="N/A",SurveyRaw[[#This Row],[Language Points]]=""),"No","Yes")</f>
        <v>Yes</v>
      </c>
      <c r="Z172" s="93">
        <f>IF(ISBLANK(SurveyRaw[[#This Row],[Language Points]]),"",SurveyRaw[[#This Row],[Language Points]]/5)</f>
        <v>1</v>
      </c>
    </row>
    <row r="173" spans="1:26" x14ac:dyDescent="0.25">
      <c r="A173" s="82" t="s">
        <v>95</v>
      </c>
      <c r="B173" s="83" t="s">
        <v>72</v>
      </c>
      <c r="C173" s="84">
        <v>45446</v>
      </c>
      <c r="D173" s="83">
        <v>1297631484</v>
      </c>
      <c r="E173" s="82" t="s">
        <v>80</v>
      </c>
      <c r="F173" s="118">
        <v>112004</v>
      </c>
      <c r="G173" s="82">
        <v>5</v>
      </c>
      <c r="H173" s="85">
        <v>1</v>
      </c>
      <c r="I173" s="83">
        <v>5</v>
      </c>
      <c r="J173" s="86">
        <f t="shared" si="6"/>
        <v>45446</v>
      </c>
      <c r="K173" s="87">
        <f t="shared" si="7"/>
        <v>45473</v>
      </c>
      <c r="L173" s="88" t="str">
        <f>_xlfn.CONCAT("Week"," ",_xlfn.ISOWEEKNUM(SurveyRaw[[#This Row],[Date]]))</f>
        <v>Week 23</v>
      </c>
      <c r="M173" s="89" t="str">
        <f>CONCATENATE(YEAR(SurveyRaw[[#This Row],[Month]])," Q",ROUNDUP(MONTH(SurveyRaw[[#This Row],[Month]])/3,0))</f>
        <v>2024 Q2</v>
      </c>
      <c r="N173" s="90" t="str">
        <f>INDEX(Roster[Team Manager],MATCH(SurveyRaw[[#This Row],[UID]],Roster[UID],0))</f>
        <v>Anna Mae Bastero</v>
      </c>
      <c r="O173" s="91" t="str">
        <f>INDEX(Roster[Site],MATCH(SurveyRaw[[#This Row],[UID]],Roster[UID],0))</f>
        <v>ILO</v>
      </c>
      <c r="P173" s="91" t="str">
        <f>INDEX(Config!R:R,MATCH(SurveyRaw[[#This Row],[App name]],Config!Q:Q,0))</f>
        <v>US</v>
      </c>
      <c r="Q173" s="91" t="str">
        <f>INDEX(Config!J:J,MATCH(Survey!$P173,Config!G:G,0))</f>
        <v>APAC</v>
      </c>
      <c r="R173" s="94">
        <f t="shared" si="8"/>
        <v>1</v>
      </c>
      <c r="S173" s="119">
        <f>IF(ISBLANK(SurveyRaw[[#This Row],[CSAT]]),0,IF(AND(SurveyRaw[[#This Row],[CSAT]]&lt;=3,SurveyRaw[[#This Row],[CSAT]]&gt;=1),1,0))</f>
        <v>0</v>
      </c>
      <c r="T173" s="120">
        <f>IF(SurveyRaw[[#This Row],[CSAT]]=4,1,0)</f>
        <v>0</v>
      </c>
      <c r="U173" s="121">
        <f>IF(SurveyRaw[[#This Row],[CSAT]]=5,1,0)</f>
        <v>1</v>
      </c>
      <c r="V173" s="92">
        <f>IF(OR(SurveyRaw[[#This Row],[FCR]]="-",SurveyRaw[[#This Row],[FCR]]=""),0,1)</f>
        <v>1</v>
      </c>
      <c r="W173" s="121">
        <f>IF(SurveyRaw[[#This Row],[Valid FCR]]=1,IF(SurveyRaw[[#This Row],[FCR]]=1,1,0),0)</f>
        <v>1</v>
      </c>
      <c r="X173" s="93">
        <f>IF(SurveyRaw[[#This Row],[CSAT]]="","",SurveyRaw[[#This Row],[CSAT]]/5)</f>
        <v>1</v>
      </c>
      <c r="Y173" s="120" t="str">
        <f>IF(OR(SurveyRaw[[#This Row],[Language Points]]="-",SurveyRaw[[#This Row],[Language Points]]="N/A",SurveyRaw[[#This Row],[Language Points]]=""),"No","Yes")</f>
        <v>Yes</v>
      </c>
      <c r="Z173" s="93">
        <f>IF(ISBLANK(SurveyRaw[[#This Row],[Language Points]]),"",SurveyRaw[[#This Row],[Language Points]]/5)</f>
        <v>1</v>
      </c>
    </row>
    <row r="174" spans="1:26" x14ac:dyDescent="0.25">
      <c r="A174" s="82" t="s">
        <v>95</v>
      </c>
      <c r="B174" s="83" t="s">
        <v>72</v>
      </c>
      <c r="C174" s="84">
        <v>45446</v>
      </c>
      <c r="D174" s="83">
        <v>1297632954</v>
      </c>
      <c r="E174" s="82" t="s">
        <v>73</v>
      </c>
      <c r="F174" s="118">
        <v>108526</v>
      </c>
      <c r="G174" s="82">
        <v>5</v>
      </c>
      <c r="H174" s="85">
        <v>1</v>
      </c>
      <c r="I174" s="83">
        <v>5</v>
      </c>
      <c r="J174" s="86">
        <f t="shared" si="6"/>
        <v>45446</v>
      </c>
      <c r="K174" s="87">
        <f t="shared" si="7"/>
        <v>45473</v>
      </c>
      <c r="L174" s="88" t="str">
        <f>_xlfn.CONCAT("Week"," ",_xlfn.ISOWEEKNUM(SurveyRaw[[#This Row],[Date]]))</f>
        <v>Week 23</v>
      </c>
      <c r="M174" s="89" t="str">
        <f>CONCATENATE(YEAR(SurveyRaw[[#This Row],[Month]])," Q",ROUNDUP(MONTH(SurveyRaw[[#This Row],[Month]])/3,0))</f>
        <v>2024 Q2</v>
      </c>
      <c r="N174" s="90" t="str">
        <f>INDEX(Roster[Team Manager],MATCH(SurveyRaw[[#This Row],[UID]],Roster[UID],0))</f>
        <v>Anna Mae Bastero</v>
      </c>
      <c r="O174" s="91" t="str">
        <f>INDEX(Roster[Site],MATCH(SurveyRaw[[#This Row],[UID]],Roster[UID],0))</f>
        <v>ILO</v>
      </c>
      <c r="P174" s="91" t="str">
        <f>INDEX(Config!R:R,MATCH(SurveyRaw[[#This Row],[App name]],Config!Q:Q,0))</f>
        <v>US</v>
      </c>
      <c r="Q174" s="91" t="str">
        <f>INDEX(Config!J:J,MATCH(Survey!$P174,Config!G:G,0))</f>
        <v>APAC</v>
      </c>
      <c r="R174" s="94">
        <f t="shared" si="8"/>
        <v>1</v>
      </c>
      <c r="S174" s="119">
        <f>IF(ISBLANK(SurveyRaw[[#This Row],[CSAT]]),0,IF(AND(SurveyRaw[[#This Row],[CSAT]]&lt;=3,SurveyRaw[[#This Row],[CSAT]]&gt;=1),1,0))</f>
        <v>0</v>
      </c>
      <c r="T174" s="120">
        <f>IF(SurveyRaw[[#This Row],[CSAT]]=4,1,0)</f>
        <v>0</v>
      </c>
      <c r="U174" s="121">
        <f>IF(SurveyRaw[[#This Row],[CSAT]]=5,1,0)</f>
        <v>1</v>
      </c>
      <c r="V174" s="92">
        <f>IF(OR(SurveyRaw[[#This Row],[FCR]]="-",SurveyRaw[[#This Row],[FCR]]=""),0,1)</f>
        <v>1</v>
      </c>
      <c r="W174" s="121">
        <f>IF(SurveyRaw[[#This Row],[Valid FCR]]=1,IF(SurveyRaw[[#This Row],[FCR]]=1,1,0),0)</f>
        <v>1</v>
      </c>
      <c r="X174" s="93">
        <f>IF(SurveyRaw[[#This Row],[CSAT]]="","",SurveyRaw[[#This Row],[CSAT]]/5)</f>
        <v>1</v>
      </c>
      <c r="Y174" s="120" t="str">
        <f>IF(OR(SurveyRaw[[#This Row],[Language Points]]="-",SurveyRaw[[#This Row],[Language Points]]="N/A",SurveyRaw[[#This Row],[Language Points]]=""),"No","Yes")</f>
        <v>Yes</v>
      </c>
      <c r="Z174" s="93">
        <f>IF(ISBLANK(SurveyRaw[[#This Row],[Language Points]]),"",SurveyRaw[[#This Row],[Language Points]]/5)</f>
        <v>1</v>
      </c>
    </row>
    <row r="175" spans="1:26" x14ac:dyDescent="0.25">
      <c r="A175" s="82" t="s">
        <v>95</v>
      </c>
      <c r="B175" s="83" t="s">
        <v>72</v>
      </c>
      <c r="C175" s="84">
        <v>45445</v>
      </c>
      <c r="D175" s="83">
        <v>1297393364</v>
      </c>
      <c r="E175" s="82" t="s">
        <v>115</v>
      </c>
      <c r="F175" s="118">
        <v>113502</v>
      </c>
      <c r="G175" s="82">
        <v>5</v>
      </c>
      <c r="H175" s="85">
        <v>1</v>
      </c>
      <c r="I175" s="83">
        <v>5</v>
      </c>
      <c r="J175" s="86">
        <f t="shared" si="6"/>
        <v>45445</v>
      </c>
      <c r="K175" s="87">
        <f t="shared" si="7"/>
        <v>45473</v>
      </c>
      <c r="L175" s="88" t="str">
        <f>_xlfn.CONCAT("Week"," ",_xlfn.ISOWEEKNUM(SurveyRaw[[#This Row],[Date]]))</f>
        <v>Week 22</v>
      </c>
      <c r="M175" s="89" t="str">
        <f>CONCATENATE(YEAR(SurveyRaw[[#This Row],[Month]])," Q",ROUNDUP(MONTH(SurveyRaw[[#This Row],[Month]])/3,0))</f>
        <v>2024 Q2</v>
      </c>
      <c r="N175" s="90" t="str">
        <f>INDEX(Roster[Team Manager],MATCH(SurveyRaw[[#This Row],[UID]],Roster[UID],0))</f>
        <v>Eden Loyola</v>
      </c>
      <c r="O175" s="91" t="str">
        <f>INDEX(Roster[Site],MATCH(SurveyRaw[[#This Row],[UID]],Roster[UID],0))</f>
        <v>DVO</v>
      </c>
      <c r="P175" s="91" t="str">
        <f>INDEX(Config!R:R,MATCH(SurveyRaw[[#This Row],[App name]],Config!Q:Q,0))</f>
        <v>US</v>
      </c>
      <c r="Q175" s="91" t="str">
        <f>INDEX(Config!J:J,MATCH(Survey!$P175,Config!G:G,0))</f>
        <v>APAC</v>
      </c>
      <c r="R175" s="94">
        <f t="shared" si="8"/>
        <v>1</v>
      </c>
      <c r="S175" s="119">
        <f>IF(ISBLANK(SurveyRaw[[#This Row],[CSAT]]),0,IF(AND(SurveyRaw[[#This Row],[CSAT]]&lt;=3,SurveyRaw[[#This Row],[CSAT]]&gt;=1),1,0))</f>
        <v>0</v>
      </c>
      <c r="T175" s="120">
        <f>IF(SurveyRaw[[#This Row],[CSAT]]=4,1,0)</f>
        <v>0</v>
      </c>
      <c r="U175" s="121">
        <f>IF(SurveyRaw[[#This Row],[CSAT]]=5,1,0)</f>
        <v>1</v>
      </c>
      <c r="V175" s="92">
        <f>IF(OR(SurveyRaw[[#This Row],[FCR]]="-",SurveyRaw[[#This Row],[FCR]]=""),0,1)</f>
        <v>1</v>
      </c>
      <c r="W175" s="121">
        <f>IF(SurveyRaw[[#This Row],[Valid FCR]]=1,IF(SurveyRaw[[#This Row],[FCR]]=1,1,0),0)</f>
        <v>1</v>
      </c>
      <c r="X175" s="93">
        <f>IF(SurveyRaw[[#This Row],[CSAT]]="","",SurveyRaw[[#This Row],[CSAT]]/5)</f>
        <v>1</v>
      </c>
      <c r="Y175" s="120" t="str">
        <f>IF(OR(SurveyRaw[[#This Row],[Language Points]]="-",SurveyRaw[[#This Row],[Language Points]]="N/A",SurveyRaw[[#This Row],[Language Points]]=""),"No","Yes")</f>
        <v>Yes</v>
      </c>
      <c r="Z175" s="93">
        <f>IF(ISBLANK(SurveyRaw[[#This Row],[Language Points]]),"",SurveyRaw[[#This Row],[Language Points]]/5)</f>
        <v>1</v>
      </c>
    </row>
    <row r="176" spans="1:26" x14ac:dyDescent="0.25">
      <c r="A176" s="82" t="s">
        <v>95</v>
      </c>
      <c r="B176" s="83" t="s">
        <v>72</v>
      </c>
      <c r="C176" s="84">
        <v>45444</v>
      </c>
      <c r="D176" s="83">
        <v>1297283434</v>
      </c>
      <c r="E176" s="82" t="s">
        <v>73</v>
      </c>
      <c r="F176" s="118">
        <v>108526</v>
      </c>
      <c r="G176" s="82">
        <v>5</v>
      </c>
      <c r="H176" s="85">
        <v>1</v>
      </c>
      <c r="I176" s="83">
        <v>5</v>
      </c>
      <c r="J176" s="86">
        <f t="shared" si="6"/>
        <v>45444</v>
      </c>
      <c r="K176" s="87">
        <f t="shared" si="7"/>
        <v>45473</v>
      </c>
      <c r="L176" s="88" t="str">
        <f>_xlfn.CONCAT("Week"," ",_xlfn.ISOWEEKNUM(SurveyRaw[[#This Row],[Date]]))</f>
        <v>Week 22</v>
      </c>
      <c r="M176" s="89" t="str">
        <f>CONCATENATE(YEAR(SurveyRaw[[#This Row],[Month]])," Q",ROUNDUP(MONTH(SurveyRaw[[#This Row],[Month]])/3,0))</f>
        <v>2024 Q2</v>
      </c>
      <c r="N176" s="90" t="str">
        <f>INDEX(Roster[Team Manager],MATCH(SurveyRaw[[#This Row],[UID]],Roster[UID],0))</f>
        <v>Anna Mae Bastero</v>
      </c>
      <c r="O176" s="91" t="str">
        <f>INDEX(Roster[Site],MATCH(SurveyRaw[[#This Row],[UID]],Roster[UID],0))</f>
        <v>ILO</v>
      </c>
      <c r="P176" s="91" t="str">
        <f>INDEX(Config!R:R,MATCH(SurveyRaw[[#This Row],[App name]],Config!Q:Q,0))</f>
        <v>US</v>
      </c>
      <c r="Q176" s="91" t="str">
        <f>INDEX(Config!J:J,MATCH(Survey!$P176,Config!G:G,0))</f>
        <v>APAC</v>
      </c>
      <c r="R176" s="94">
        <f t="shared" si="8"/>
        <v>1</v>
      </c>
      <c r="S176" s="119">
        <f>IF(ISBLANK(SurveyRaw[[#This Row],[CSAT]]),0,IF(AND(SurveyRaw[[#This Row],[CSAT]]&lt;=3,SurveyRaw[[#This Row],[CSAT]]&gt;=1),1,0))</f>
        <v>0</v>
      </c>
      <c r="T176" s="120">
        <f>IF(SurveyRaw[[#This Row],[CSAT]]=4,1,0)</f>
        <v>0</v>
      </c>
      <c r="U176" s="121">
        <f>IF(SurveyRaw[[#This Row],[CSAT]]=5,1,0)</f>
        <v>1</v>
      </c>
      <c r="V176" s="92">
        <f>IF(OR(SurveyRaw[[#This Row],[FCR]]="-",SurveyRaw[[#This Row],[FCR]]=""),0,1)</f>
        <v>1</v>
      </c>
      <c r="W176" s="121">
        <f>IF(SurveyRaw[[#This Row],[Valid FCR]]=1,IF(SurveyRaw[[#This Row],[FCR]]=1,1,0),0)</f>
        <v>1</v>
      </c>
      <c r="X176" s="93">
        <f>IF(SurveyRaw[[#This Row],[CSAT]]="","",SurveyRaw[[#This Row],[CSAT]]/5)</f>
        <v>1</v>
      </c>
      <c r="Y176" s="120" t="str">
        <f>IF(OR(SurveyRaw[[#This Row],[Language Points]]="-",SurveyRaw[[#This Row],[Language Points]]="N/A",SurveyRaw[[#This Row],[Language Points]]=""),"No","Yes")</f>
        <v>Yes</v>
      </c>
      <c r="Z176" s="93">
        <f>IF(ISBLANK(SurveyRaw[[#This Row],[Language Points]]),"",SurveyRaw[[#This Row],[Language Points]]/5)</f>
        <v>1</v>
      </c>
    </row>
    <row r="177" spans="1:26" x14ac:dyDescent="0.25">
      <c r="A177" s="82" t="s">
        <v>95</v>
      </c>
      <c r="B177" s="83" t="s">
        <v>72</v>
      </c>
      <c r="C177" s="84">
        <v>45446</v>
      </c>
      <c r="D177" s="83">
        <v>1297633624</v>
      </c>
      <c r="E177" s="82" t="s">
        <v>106</v>
      </c>
      <c r="F177" s="118">
        <v>108028</v>
      </c>
      <c r="G177" s="82">
        <v>5</v>
      </c>
      <c r="H177" s="85">
        <v>1</v>
      </c>
      <c r="I177" s="83">
        <v>5</v>
      </c>
      <c r="J177" s="86">
        <f t="shared" si="6"/>
        <v>45446</v>
      </c>
      <c r="K177" s="87">
        <f t="shared" si="7"/>
        <v>45473</v>
      </c>
      <c r="L177" s="88" t="str">
        <f>_xlfn.CONCAT("Week"," ",_xlfn.ISOWEEKNUM(SurveyRaw[[#This Row],[Date]]))</f>
        <v>Week 23</v>
      </c>
      <c r="M177" s="89" t="str">
        <f>CONCATENATE(YEAR(SurveyRaw[[#This Row],[Month]])," Q",ROUNDUP(MONTH(SurveyRaw[[#This Row],[Month]])/3,0))</f>
        <v>2024 Q2</v>
      </c>
      <c r="N177" s="90" t="str">
        <f>INDEX(Roster[Team Manager],MATCH(SurveyRaw[[#This Row],[UID]],Roster[UID],0))</f>
        <v>Anna Mae Bastero</v>
      </c>
      <c r="O177" s="91" t="str">
        <f>INDEX(Roster[Site],MATCH(SurveyRaw[[#This Row],[UID]],Roster[UID],0))</f>
        <v>ILO</v>
      </c>
      <c r="P177" s="91" t="str">
        <f>INDEX(Config!R:R,MATCH(SurveyRaw[[#This Row],[App name]],Config!Q:Q,0))</f>
        <v>US</v>
      </c>
      <c r="Q177" s="91" t="str">
        <f>INDEX(Config!J:J,MATCH(Survey!$P177,Config!G:G,0))</f>
        <v>APAC</v>
      </c>
      <c r="R177" s="94">
        <f t="shared" si="8"/>
        <v>1</v>
      </c>
      <c r="S177" s="119">
        <f>IF(ISBLANK(SurveyRaw[[#This Row],[CSAT]]),0,IF(AND(SurveyRaw[[#This Row],[CSAT]]&lt;=3,SurveyRaw[[#This Row],[CSAT]]&gt;=1),1,0))</f>
        <v>0</v>
      </c>
      <c r="T177" s="120">
        <f>IF(SurveyRaw[[#This Row],[CSAT]]=4,1,0)</f>
        <v>0</v>
      </c>
      <c r="U177" s="121">
        <f>IF(SurveyRaw[[#This Row],[CSAT]]=5,1,0)</f>
        <v>1</v>
      </c>
      <c r="V177" s="92">
        <f>IF(OR(SurveyRaw[[#This Row],[FCR]]="-",SurveyRaw[[#This Row],[FCR]]=""),0,1)</f>
        <v>1</v>
      </c>
      <c r="W177" s="121">
        <f>IF(SurveyRaw[[#This Row],[Valid FCR]]=1,IF(SurveyRaw[[#This Row],[FCR]]=1,1,0),0)</f>
        <v>1</v>
      </c>
      <c r="X177" s="93">
        <f>IF(SurveyRaw[[#This Row],[CSAT]]="","",SurveyRaw[[#This Row],[CSAT]]/5)</f>
        <v>1</v>
      </c>
      <c r="Y177" s="120" t="str">
        <f>IF(OR(SurveyRaw[[#This Row],[Language Points]]="-",SurveyRaw[[#This Row],[Language Points]]="N/A",SurveyRaw[[#This Row],[Language Points]]=""),"No","Yes")</f>
        <v>Yes</v>
      </c>
      <c r="Z177" s="93">
        <f>IF(ISBLANK(SurveyRaw[[#This Row],[Language Points]]),"",SurveyRaw[[#This Row],[Language Points]]/5)</f>
        <v>1</v>
      </c>
    </row>
    <row r="178" spans="1:26" x14ac:dyDescent="0.25">
      <c r="A178" s="82" t="s">
        <v>95</v>
      </c>
      <c r="B178" s="83" t="s">
        <v>72</v>
      </c>
      <c r="C178" s="84">
        <v>45445</v>
      </c>
      <c r="D178" s="83">
        <v>1297395674</v>
      </c>
      <c r="E178" s="82" t="s">
        <v>98</v>
      </c>
      <c r="F178" s="118">
        <v>112006</v>
      </c>
      <c r="G178" s="82">
        <v>5</v>
      </c>
      <c r="H178" s="85">
        <v>1</v>
      </c>
      <c r="I178" s="83">
        <v>5</v>
      </c>
      <c r="J178" s="86">
        <f t="shared" si="6"/>
        <v>45445</v>
      </c>
      <c r="K178" s="87">
        <f t="shared" si="7"/>
        <v>45473</v>
      </c>
      <c r="L178" s="88" t="str">
        <f>_xlfn.CONCAT("Week"," ",_xlfn.ISOWEEKNUM(SurveyRaw[[#This Row],[Date]]))</f>
        <v>Week 22</v>
      </c>
      <c r="M178" s="89" t="str">
        <f>CONCATENATE(YEAR(SurveyRaw[[#This Row],[Month]])," Q",ROUNDUP(MONTH(SurveyRaw[[#This Row],[Month]])/3,0))</f>
        <v>2024 Q2</v>
      </c>
      <c r="N178" s="90" t="str">
        <f>INDEX(Roster[Team Manager],MATCH(SurveyRaw[[#This Row],[UID]],Roster[UID],0))</f>
        <v>Anna Mae Bastero</v>
      </c>
      <c r="O178" s="91" t="str">
        <f>INDEX(Roster[Site],MATCH(SurveyRaw[[#This Row],[UID]],Roster[UID],0))</f>
        <v>ILO</v>
      </c>
      <c r="P178" s="91" t="str">
        <f>INDEX(Config!R:R,MATCH(SurveyRaw[[#This Row],[App name]],Config!Q:Q,0))</f>
        <v>US</v>
      </c>
      <c r="Q178" s="91" t="str">
        <f>INDEX(Config!J:J,MATCH(Survey!$P178,Config!G:G,0))</f>
        <v>APAC</v>
      </c>
      <c r="R178" s="94">
        <f t="shared" si="8"/>
        <v>1</v>
      </c>
      <c r="S178" s="119">
        <f>IF(ISBLANK(SurveyRaw[[#This Row],[CSAT]]),0,IF(AND(SurveyRaw[[#This Row],[CSAT]]&lt;=3,SurveyRaw[[#This Row],[CSAT]]&gt;=1),1,0))</f>
        <v>0</v>
      </c>
      <c r="T178" s="120">
        <f>IF(SurveyRaw[[#This Row],[CSAT]]=4,1,0)</f>
        <v>0</v>
      </c>
      <c r="U178" s="121">
        <f>IF(SurveyRaw[[#This Row],[CSAT]]=5,1,0)</f>
        <v>1</v>
      </c>
      <c r="V178" s="92">
        <f>IF(OR(SurveyRaw[[#This Row],[FCR]]="-",SurveyRaw[[#This Row],[FCR]]=""),0,1)</f>
        <v>1</v>
      </c>
      <c r="W178" s="121">
        <f>IF(SurveyRaw[[#This Row],[Valid FCR]]=1,IF(SurveyRaw[[#This Row],[FCR]]=1,1,0),0)</f>
        <v>1</v>
      </c>
      <c r="X178" s="93">
        <f>IF(SurveyRaw[[#This Row],[CSAT]]="","",SurveyRaw[[#This Row],[CSAT]]/5)</f>
        <v>1</v>
      </c>
      <c r="Y178" s="120" t="str">
        <f>IF(OR(SurveyRaw[[#This Row],[Language Points]]="-",SurveyRaw[[#This Row],[Language Points]]="N/A",SurveyRaw[[#This Row],[Language Points]]=""),"No","Yes")</f>
        <v>Yes</v>
      </c>
      <c r="Z178" s="93">
        <f>IF(ISBLANK(SurveyRaw[[#This Row],[Language Points]]),"",SurveyRaw[[#This Row],[Language Points]]/5)</f>
        <v>1</v>
      </c>
    </row>
    <row r="179" spans="1:26" x14ac:dyDescent="0.25">
      <c r="A179" s="82" t="s">
        <v>95</v>
      </c>
      <c r="B179" s="83" t="s">
        <v>72</v>
      </c>
      <c r="C179" s="84">
        <v>45446</v>
      </c>
      <c r="D179" s="83">
        <v>1297633114</v>
      </c>
      <c r="E179" s="82" t="s">
        <v>788</v>
      </c>
      <c r="F179" s="118">
        <v>113547</v>
      </c>
      <c r="G179" s="82">
        <v>5</v>
      </c>
      <c r="H179" s="85">
        <v>1</v>
      </c>
      <c r="I179" s="83">
        <v>5</v>
      </c>
      <c r="J179" s="86">
        <f t="shared" si="6"/>
        <v>45446</v>
      </c>
      <c r="K179" s="87">
        <f t="shared" si="7"/>
        <v>45473</v>
      </c>
      <c r="L179" s="88" t="str">
        <f>_xlfn.CONCAT("Week"," ",_xlfn.ISOWEEKNUM(SurveyRaw[[#This Row],[Date]]))</f>
        <v>Week 23</v>
      </c>
      <c r="M179" s="89" t="str">
        <f>CONCATENATE(YEAR(SurveyRaw[[#This Row],[Month]])," Q",ROUNDUP(MONTH(SurveyRaw[[#This Row],[Month]])/3,0))</f>
        <v>2024 Q2</v>
      </c>
      <c r="N179" s="90" t="str">
        <f>INDEX(Roster[Team Manager],MATCH(SurveyRaw[[#This Row],[UID]],Roster[UID],0))</f>
        <v>Anna Mae Bastero</v>
      </c>
      <c r="O179" s="91" t="str">
        <f>INDEX(Roster[Site],MATCH(SurveyRaw[[#This Row],[UID]],Roster[UID],0))</f>
        <v>ILO</v>
      </c>
      <c r="P179" s="91" t="str">
        <f>INDEX(Config!R:R,MATCH(SurveyRaw[[#This Row],[App name]],Config!Q:Q,0))</f>
        <v>US</v>
      </c>
      <c r="Q179" s="91" t="str">
        <f>INDEX(Config!J:J,MATCH(Survey!$P179,Config!G:G,0))</f>
        <v>APAC</v>
      </c>
      <c r="R179" s="94">
        <f t="shared" si="8"/>
        <v>1</v>
      </c>
      <c r="S179" s="119">
        <f>IF(ISBLANK(SurveyRaw[[#This Row],[CSAT]]),0,IF(AND(SurveyRaw[[#This Row],[CSAT]]&lt;=3,SurveyRaw[[#This Row],[CSAT]]&gt;=1),1,0))</f>
        <v>0</v>
      </c>
      <c r="T179" s="120">
        <f>IF(SurveyRaw[[#This Row],[CSAT]]=4,1,0)</f>
        <v>0</v>
      </c>
      <c r="U179" s="121">
        <f>IF(SurveyRaw[[#This Row],[CSAT]]=5,1,0)</f>
        <v>1</v>
      </c>
      <c r="V179" s="92">
        <f>IF(OR(SurveyRaw[[#This Row],[FCR]]="-",SurveyRaw[[#This Row],[FCR]]=""),0,1)</f>
        <v>1</v>
      </c>
      <c r="W179" s="121">
        <f>IF(SurveyRaw[[#This Row],[Valid FCR]]=1,IF(SurveyRaw[[#This Row],[FCR]]=1,1,0),0)</f>
        <v>1</v>
      </c>
      <c r="X179" s="93">
        <f>IF(SurveyRaw[[#This Row],[CSAT]]="","",SurveyRaw[[#This Row],[CSAT]]/5)</f>
        <v>1</v>
      </c>
      <c r="Y179" s="120" t="str">
        <f>IF(OR(SurveyRaw[[#This Row],[Language Points]]="-",SurveyRaw[[#This Row],[Language Points]]="N/A",SurveyRaw[[#This Row],[Language Points]]=""),"No","Yes")</f>
        <v>Yes</v>
      </c>
      <c r="Z179" s="93">
        <f>IF(ISBLANK(SurveyRaw[[#This Row],[Language Points]]),"",SurveyRaw[[#This Row],[Language Points]]/5)</f>
        <v>1</v>
      </c>
    </row>
    <row r="180" spans="1:26" x14ac:dyDescent="0.25">
      <c r="A180" s="82" t="s">
        <v>74</v>
      </c>
      <c r="B180" s="83" t="s">
        <v>75</v>
      </c>
      <c r="C180" s="84">
        <v>45447</v>
      </c>
      <c r="D180" s="83">
        <v>195157257</v>
      </c>
      <c r="E180" s="82" t="s">
        <v>77</v>
      </c>
      <c r="F180" s="118">
        <v>108754</v>
      </c>
      <c r="G180" s="82">
        <v>5</v>
      </c>
      <c r="H180" s="85">
        <v>1</v>
      </c>
      <c r="I180" s="83">
        <v>5</v>
      </c>
      <c r="J180" s="86">
        <f t="shared" si="6"/>
        <v>45447</v>
      </c>
      <c r="K180" s="87">
        <f t="shared" si="7"/>
        <v>45473</v>
      </c>
      <c r="L180" s="88" t="str">
        <f>_xlfn.CONCAT("Week"," ",_xlfn.ISOWEEKNUM(SurveyRaw[[#This Row],[Date]]))</f>
        <v>Week 23</v>
      </c>
      <c r="M180" s="89" t="str">
        <f>CONCATENATE(YEAR(SurveyRaw[[#This Row],[Month]])," Q",ROUNDUP(MONTH(SurveyRaw[[#This Row],[Month]])/3,0))</f>
        <v>2024 Q2</v>
      </c>
      <c r="N180" s="90" t="str">
        <f>INDEX(Roster[Team Manager],MATCH(SurveyRaw[[#This Row],[UID]],Roster[UID],0))</f>
        <v>Daniel Alexe</v>
      </c>
      <c r="O180" s="91" t="str">
        <f>INDEX(Roster[Site],MATCH(SurveyRaw[[#This Row],[UID]],Roster[UID],0))</f>
        <v>BUC</v>
      </c>
      <c r="P180" s="91" t="str">
        <f>INDEX(Config!R:R,MATCH(SurveyRaw[[#This Row],[App name]],Config!Q:Q,0))</f>
        <v>CA FR</v>
      </c>
      <c r="Q180" s="91" t="str">
        <f>INDEX(Config!J:J,MATCH(Survey!$P180,Config!G:G,0))</f>
        <v>EU</v>
      </c>
      <c r="R180" s="94">
        <f t="shared" si="8"/>
        <v>1</v>
      </c>
      <c r="S180" s="119">
        <f>IF(ISBLANK(SurveyRaw[[#This Row],[CSAT]]),0,IF(AND(SurveyRaw[[#This Row],[CSAT]]&lt;=3,SurveyRaw[[#This Row],[CSAT]]&gt;=1),1,0))</f>
        <v>0</v>
      </c>
      <c r="T180" s="120">
        <f>IF(SurveyRaw[[#This Row],[CSAT]]=4,1,0)</f>
        <v>0</v>
      </c>
      <c r="U180" s="121">
        <f>IF(SurveyRaw[[#This Row],[CSAT]]=5,1,0)</f>
        <v>1</v>
      </c>
      <c r="V180" s="92">
        <f>IF(OR(SurveyRaw[[#This Row],[FCR]]="-",SurveyRaw[[#This Row],[FCR]]=""),0,1)</f>
        <v>1</v>
      </c>
      <c r="W180" s="121">
        <f>IF(SurveyRaw[[#This Row],[Valid FCR]]=1,IF(SurveyRaw[[#This Row],[FCR]]=1,1,0),0)</f>
        <v>1</v>
      </c>
      <c r="X180" s="93">
        <f>IF(SurveyRaw[[#This Row],[CSAT]]="","",SurveyRaw[[#This Row],[CSAT]]/5)</f>
        <v>1</v>
      </c>
      <c r="Y180" s="120" t="str">
        <f>IF(OR(SurveyRaw[[#This Row],[Language Points]]="-",SurveyRaw[[#This Row],[Language Points]]="N/A",SurveyRaw[[#This Row],[Language Points]]=""),"No","Yes")</f>
        <v>Yes</v>
      </c>
      <c r="Z180" s="93">
        <f>IF(ISBLANK(SurveyRaw[[#This Row],[Language Points]]),"",SurveyRaw[[#This Row],[Language Points]]/5)</f>
        <v>1</v>
      </c>
    </row>
    <row r="181" spans="1:26" x14ac:dyDescent="0.25">
      <c r="A181" s="82" t="s">
        <v>78</v>
      </c>
      <c r="B181" s="83" t="s">
        <v>72</v>
      </c>
      <c r="C181" s="84">
        <v>45447</v>
      </c>
      <c r="D181" s="83">
        <v>119002786</v>
      </c>
      <c r="E181" s="82" t="s">
        <v>94</v>
      </c>
      <c r="F181" s="118">
        <v>112154</v>
      </c>
      <c r="G181" s="82">
        <v>5</v>
      </c>
      <c r="H181" s="85">
        <v>1</v>
      </c>
      <c r="I181" s="83">
        <v>5</v>
      </c>
      <c r="J181" s="86">
        <f t="shared" si="6"/>
        <v>45447</v>
      </c>
      <c r="K181" s="87">
        <f t="shared" si="7"/>
        <v>45473</v>
      </c>
      <c r="L181" s="88" t="str">
        <f>_xlfn.CONCAT("Week"," ",_xlfn.ISOWEEKNUM(SurveyRaw[[#This Row],[Date]]))</f>
        <v>Week 23</v>
      </c>
      <c r="M181" s="89" t="str">
        <f>CONCATENATE(YEAR(SurveyRaw[[#This Row],[Month]])," Q",ROUNDUP(MONTH(SurveyRaw[[#This Row],[Month]])/3,0))</f>
        <v>2024 Q2</v>
      </c>
      <c r="N181" s="90" t="str">
        <f>INDEX(Roster[Team Manager],MATCH(SurveyRaw[[#This Row],[UID]],Roster[UID],0))</f>
        <v>Anna Mae Bastero</v>
      </c>
      <c r="O181" s="91" t="str">
        <f>INDEX(Roster[Site],MATCH(SurveyRaw[[#This Row],[UID]],Roster[UID],0))</f>
        <v>ILO</v>
      </c>
      <c r="P181" s="91" t="str">
        <f>INDEX(Config!R:R,MATCH(SurveyRaw[[#This Row],[App name]],Config!Q:Q,0))</f>
        <v>CA</v>
      </c>
      <c r="Q181" s="91" t="str">
        <f>INDEX(Config!J:J,MATCH(Survey!$P181,Config!G:G,0))</f>
        <v>APAC</v>
      </c>
      <c r="R181" s="94">
        <f t="shared" si="8"/>
        <v>1</v>
      </c>
      <c r="S181" s="119">
        <f>IF(ISBLANK(SurveyRaw[[#This Row],[CSAT]]),0,IF(AND(SurveyRaw[[#This Row],[CSAT]]&lt;=3,SurveyRaw[[#This Row],[CSAT]]&gt;=1),1,0))</f>
        <v>0</v>
      </c>
      <c r="T181" s="120">
        <f>IF(SurveyRaw[[#This Row],[CSAT]]=4,1,0)</f>
        <v>0</v>
      </c>
      <c r="U181" s="121">
        <f>IF(SurveyRaw[[#This Row],[CSAT]]=5,1,0)</f>
        <v>1</v>
      </c>
      <c r="V181" s="92">
        <f>IF(OR(SurveyRaw[[#This Row],[FCR]]="-",SurveyRaw[[#This Row],[FCR]]=""),0,1)</f>
        <v>1</v>
      </c>
      <c r="W181" s="121">
        <f>IF(SurveyRaw[[#This Row],[Valid FCR]]=1,IF(SurveyRaw[[#This Row],[FCR]]=1,1,0),0)</f>
        <v>1</v>
      </c>
      <c r="X181" s="93">
        <f>IF(SurveyRaw[[#This Row],[CSAT]]="","",SurveyRaw[[#This Row],[CSAT]]/5)</f>
        <v>1</v>
      </c>
      <c r="Y181" s="120" t="str">
        <f>IF(OR(SurveyRaw[[#This Row],[Language Points]]="-",SurveyRaw[[#This Row],[Language Points]]="N/A",SurveyRaw[[#This Row],[Language Points]]=""),"No","Yes")</f>
        <v>Yes</v>
      </c>
      <c r="Z181" s="93">
        <f>IF(ISBLANK(SurveyRaw[[#This Row],[Language Points]]),"",SurveyRaw[[#This Row],[Language Points]]/5)</f>
        <v>1</v>
      </c>
    </row>
    <row r="182" spans="1:26" x14ac:dyDescent="0.25">
      <c r="A182" s="82" t="s">
        <v>778</v>
      </c>
      <c r="B182" s="83" t="s">
        <v>81</v>
      </c>
      <c r="C182" s="84">
        <v>45447</v>
      </c>
      <c r="D182" s="83">
        <v>805902215</v>
      </c>
      <c r="E182" s="82" t="s">
        <v>82</v>
      </c>
      <c r="F182" s="118">
        <v>111567</v>
      </c>
      <c r="G182" s="82">
        <v>5</v>
      </c>
      <c r="H182" s="85">
        <v>1</v>
      </c>
      <c r="I182" s="83">
        <v>5</v>
      </c>
      <c r="J182" s="86">
        <f t="shared" si="6"/>
        <v>45447</v>
      </c>
      <c r="K182" s="87">
        <f t="shared" si="7"/>
        <v>45473</v>
      </c>
      <c r="L182" s="88" t="str">
        <f>_xlfn.CONCAT("Week"," ",_xlfn.ISOWEEKNUM(SurveyRaw[[#This Row],[Date]]))</f>
        <v>Week 23</v>
      </c>
      <c r="M182" s="89" t="str">
        <f>CONCATENATE(YEAR(SurveyRaw[[#This Row],[Month]])," Q",ROUNDUP(MONTH(SurveyRaw[[#This Row],[Month]])/3,0))</f>
        <v>2024 Q2</v>
      </c>
      <c r="N182" s="90" t="str">
        <f>INDEX(Roster[Team Manager],MATCH(SurveyRaw[[#This Row],[UID]],Roster[UID],0))</f>
        <v>Daniel Alexe</v>
      </c>
      <c r="O182" s="91" t="str">
        <f>INDEX(Roster[Site],MATCH(SurveyRaw[[#This Row],[UID]],Roster[UID],0))</f>
        <v>BUC</v>
      </c>
      <c r="P182" s="91" t="str">
        <f>INDEX(Config!R:R,MATCH(SurveyRaw[[#This Row],[App name]],Config!Q:Q,0))</f>
        <v>DE</v>
      </c>
      <c r="Q182" s="91" t="str">
        <f>INDEX(Config!J:J,MATCH(Survey!$P182,Config!G:G,0))</f>
        <v>EU</v>
      </c>
      <c r="R182" s="94">
        <f t="shared" si="8"/>
        <v>1</v>
      </c>
      <c r="S182" s="119">
        <f>IF(ISBLANK(SurveyRaw[[#This Row],[CSAT]]),0,IF(AND(SurveyRaw[[#This Row],[CSAT]]&lt;=3,SurveyRaw[[#This Row],[CSAT]]&gt;=1),1,0))</f>
        <v>0</v>
      </c>
      <c r="T182" s="120">
        <f>IF(SurveyRaw[[#This Row],[CSAT]]=4,1,0)</f>
        <v>0</v>
      </c>
      <c r="U182" s="121">
        <f>IF(SurveyRaw[[#This Row],[CSAT]]=5,1,0)</f>
        <v>1</v>
      </c>
      <c r="V182" s="92">
        <f>IF(OR(SurveyRaw[[#This Row],[FCR]]="-",SurveyRaw[[#This Row],[FCR]]=""),0,1)</f>
        <v>1</v>
      </c>
      <c r="W182" s="121">
        <f>IF(SurveyRaw[[#This Row],[Valid FCR]]=1,IF(SurveyRaw[[#This Row],[FCR]]=1,1,0),0)</f>
        <v>1</v>
      </c>
      <c r="X182" s="93">
        <f>IF(SurveyRaw[[#This Row],[CSAT]]="","",SurveyRaw[[#This Row],[CSAT]]/5)</f>
        <v>1</v>
      </c>
      <c r="Y182" s="120" t="str">
        <f>IF(OR(SurveyRaw[[#This Row],[Language Points]]="-",SurveyRaw[[#This Row],[Language Points]]="N/A",SurveyRaw[[#This Row],[Language Points]]=""),"No","Yes")</f>
        <v>Yes</v>
      </c>
      <c r="Z182" s="93">
        <f>IF(ISBLANK(SurveyRaw[[#This Row],[Language Points]]),"",SurveyRaw[[#This Row],[Language Points]]/5)</f>
        <v>1</v>
      </c>
    </row>
    <row r="183" spans="1:26" x14ac:dyDescent="0.25">
      <c r="A183" s="82" t="s">
        <v>778</v>
      </c>
      <c r="B183" s="83" t="s">
        <v>81</v>
      </c>
      <c r="C183" s="84">
        <v>45447</v>
      </c>
      <c r="D183" s="83">
        <v>805944275</v>
      </c>
      <c r="E183" s="82" t="s">
        <v>779</v>
      </c>
      <c r="F183" s="118">
        <v>113563</v>
      </c>
      <c r="G183" s="82">
        <v>5</v>
      </c>
      <c r="H183" s="85">
        <v>1</v>
      </c>
      <c r="I183" s="83">
        <v>5</v>
      </c>
      <c r="J183" s="86">
        <f t="shared" si="6"/>
        <v>45447</v>
      </c>
      <c r="K183" s="87">
        <f t="shared" si="7"/>
        <v>45473</v>
      </c>
      <c r="L183" s="88" t="str">
        <f>_xlfn.CONCAT("Week"," ",_xlfn.ISOWEEKNUM(SurveyRaw[[#This Row],[Date]]))</f>
        <v>Week 23</v>
      </c>
      <c r="M183" s="89" t="str">
        <f>CONCATENATE(YEAR(SurveyRaw[[#This Row],[Month]])," Q",ROUNDUP(MONTH(SurveyRaw[[#This Row],[Month]])/3,0))</f>
        <v>2024 Q2</v>
      </c>
      <c r="N183" s="90" t="str">
        <f>INDEX(Roster[Team Manager],MATCH(SurveyRaw[[#This Row],[UID]],Roster[UID],0))</f>
        <v>Daniel Alexe</v>
      </c>
      <c r="O183" s="91" t="str">
        <f>INDEX(Roster[Site],MATCH(SurveyRaw[[#This Row],[UID]],Roster[UID],0))</f>
        <v>BUC</v>
      </c>
      <c r="P183" s="91" t="str">
        <f>INDEX(Config!R:R,MATCH(SurveyRaw[[#This Row],[App name]],Config!Q:Q,0))</f>
        <v>DE</v>
      </c>
      <c r="Q183" s="91" t="str">
        <f>INDEX(Config!J:J,MATCH(Survey!$P183,Config!G:G,0))</f>
        <v>EU</v>
      </c>
      <c r="R183" s="94">
        <f t="shared" si="8"/>
        <v>1</v>
      </c>
      <c r="S183" s="119">
        <f>IF(ISBLANK(SurveyRaw[[#This Row],[CSAT]]),0,IF(AND(SurveyRaw[[#This Row],[CSAT]]&lt;=3,SurveyRaw[[#This Row],[CSAT]]&gt;=1),1,0))</f>
        <v>0</v>
      </c>
      <c r="T183" s="120">
        <f>IF(SurveyRaw[[#This Row],[CSAT]]=4,1,0)</f>
        <v>0</v>
      </c>
      <c r="U183" s="121">
        <f>IF(SurveyRaw[[#This Row],[CSAT]]=5,1,0)</f>
        <v>1</v>
      </c>
      <c r="V183" s="92">
        <f>IF(OR(SurveyRaw[[#This Row],[FCR]]="-",SurveyRaw[[#This Row],[FCR]]=""),0,1)</f>
        <v>1</v>
      </c>
      <c r="W183" s="121">
        <f>IF(SurveyRaw[[#This Row],[Valid FCR]]=1,IF(SurveyRaw[[#This Row],[FCR]]=1,1,0),0)</f>
        <v>1</v>
      </c>
      <c r="X183" s="93">
        <f>IF(SurveyRaw[[#This Row],[CSAT]]="","",SurveyRaw[[#This Row],[CSAT]]/5)</f>
        <v>1</v>
      </c>
      <c r="Y183" s="120" t="str">
        <f>IF(OR(SurveyRaw[[#This Row],[Language Points]]="-",SurveyRaw[[#This Row],[Language Points]]="N/A",SurveyRaw[[#This Row],[Language Points]]=""),"No","Yes")</f>
        <v>Yes</v>
      </c>
      <c r="Z183" s="93">
        <f>IF(ISBLANK(SurveyRaw[[#This Row],[Language Points]]),"",SurveyRaw[[#This Row],[Language Points]]/5)</f>
        <v>1</v>
      </c>
    </row>
    <row r="184" spans="1:26" x14ac:dyDescent="0.25">
      <c r="A184" s="82" t="s">
        <v>83</v>
      </c>
      <c r="B184" s="83" t="s">
        <v>75</v>
      </c>
      <c r="C184" s="84">
        <v>45447</v>
      </c>
      <c r="D184" s="83">
        <v>195109807</v>
      </c>
      <c r="E184" s="82" t="s">
        <v>76</v>
      </c>
      <c r="F184" s="118">
        <v>108734</v>
      </c>
      <c r="G184" s="82">
        <v>5</v>
      </c>
      <c r="H184" s="85">
        <v>1</v>
      </c>
      <c r="I184" s="83">
        <v>5</v>
      </c>
      <c r="J184" s="86">
        <f t="shared" si="6"/>
        <v>45447</v>
      </c>
      <c r="K184" s="87">
        <f t="shared" si="7"/>
        <v>45473</v>
      </c>
      <c r="L184" s="88" t="str">
        <f>_xlfn.CONCAT("Week"," ",_xlfn.ISOWEEKNUM(SurveyRaw[[#This Row],[Date]]))</f>
        <v>Week 23</v>
      </c>
      <c r="M184" s="89" t="str">
        <f>CONCATENATE(YEAR(SurveyRaw[[#This Row],[Month]])," Q",ROUNDUP(MONTH(SurveyRaw[[#This Row],[Month]])/3,0))</f>
        <v>2024 Q2</v>
      </c>
      <c r="N184" s="90" t="str">
        <f>INDEX(Roster[Team Manager],MATCH(SurveyRaw[[#This Row],[UID]],Roster[UID],0))</f>
        <v>Daniel Alexe</v>
      </c>
      <c r="O184" s="91" t="str">
        <f>INDEX(Roster[Site],MATCH(SurveyRaw[[#This Row],[UID]],Roster[UID],0))</f>
        <v>BUC</v>
      </c>
      <c r="P184" s="91" t="str">
        <f>INDEX(Config!R:R,MATCH(SurveyRaw[[#This Row],[App name]],Config!Q:Q,0))</f>
        <v>FR</v>
      </c>
      <c r="Q184" s="91" t="str">
        <f>INDEX(Config!J:J,MATCH(Survey!$P184,Config!G:G,0))</f>
        <v>EU</v>
      </c>
      <c r="R184" s="94">
        <f t="shared" si="8"/>
        <v>1</v>
      </c>
      <c r="S184" s="119">
        <f>IF(ISBLANK(SurveyRaw[[#This Row],[CSAT]]),0,IF(AND(SurveyRaw[[#This Row],[CSAT]]&lt;=3,SurveyRaw[[#This Row],[CSAT]]&gt;=1),1,0))</f>
        <v>0</v>
      </c>
      <c r="T184" s="120">
        <f>IF(SurveyRaw[[#This Row],[CSAT]]=4,1,0)</f>
        <v>0</v>
      </c>
      <c r="U184" s="121">
        <f>IF(SurveyRaw[[#This Row],[CSAT]]=5,1,0)</f>
        <v>1</v>
      </c>
      <c r="V184" s="92">
        <f>IF(OR(SurveyRaw[[#This Row],[FCR]]="-",SurveyRaw[[#This Row],[FCR]]=""),0,1)</f>
        <v>1</v>
      </c>
      <c r="W184" s="121">
        <f>IF(SurveyRaw[[#This Row],[Valid FCR]]=1,IF(SurveyRaw[[#This Row],[FCR]]=1,1,0),0)</f>
        <v>1</v>
      </c>
      <c r="X184" s="93">
        <f>IF(SurveyRaw[[#This Row],[CSAT]]="","",SurveyRaw[[#This Row],[CSAT]]/5)</f>
        <v>1</v>
      </c>
      <c r="Y184" s="120" t="str">
        <f>IF(OR(SurveyRaw[[#This Row],[Language Points]]="-",SurveyRaw[[#This Row],[Language Points]]="N/A",SurveyRaw[[#This Row],[Language Points]]=""),"No","Yes")</f>
        <v>Yes</v>
      </c>
      <c r="Z184" s="93">
        <f>IF(ISBLANK(SurveyRaw[[#This Row],[Language Points]]),"",SurveyRaw[[#This Row],[Language Points]]/5)</f>
        <v>1</v>
      </c>
    </row>
    <row r="185" spans="1:26" x14ac:dyDescent="0.25">
      <c r="A185" s="82" t="s">
        <v>83</v>
      </c>
      <c r="B185" s="83" t="s">
        <v>75</v>
      </c>
      <c r="C185" s="84">
        <v>45447</v>
      </c>
      <c r="D185" s="83">
        <v>195067897</v>
      </c>
      <c r="E185" s="82" t="s">
        <v>777</v>
      </c>
      <c r="F185" s="118">
        <v>112087</v>
      </c>
      <c r="G185" s="82">
        <v>5</v>
      </c>
      <c r="H185" s="85">
        <v>1</v>
      </c>
      <c r="I185" s="83">
        <v>5</v>
      </c>
      <c r="J185" s="86">
        <f t="shared" si="6"/>
        <v>45447</v>
      </c>
      <c r="K185" s="87">
        <f t="shared" si="7"/>
        <v>45473</v>
      </c>
      <c r="L185" s="88" t="str">
        <f>_xlfn.CONCAT("Week"," ",_xlfn.ISOWEEKNUM(SurveyRaw[[#This Row],[Date]]))</f>
        <v>Week 23</v>
      </c>
      <c r="M185" s="89" t="str">
        <f>CONCATENATE(YEAR(SurveyRaw[[#This Row],[Month]])," Q",ROUNDUP(MONTH(SurveyRaw[[#This Row],[Month]])/3,0))</f>
        <v>2024 Q2</v>
      </c>
      <c r="N185" s="90" t="str">
        <f>INDEX(Roster[Team Manager],MATCH(SurveyRaw[[#This Row],[UID]],Roster[UID],0))</f>
        <v>Daniel Alexe</v>
      </c>
      <c r="O185" s="91" t="str">
        <f>INDEX(Roster[Site],MATCH(SurveyRaw[[#This Row],[UID]],Roster[UID],0))</f>
        <v>BUC</v>
      </c>
      <c r="P185" s="91" t="str">
        <f>INDEX(Config!R:R,MATCH(SurveyRaw[[#This Row],[App name]],Config!Q:Q,0))</f>
        <v>FR</v>
      </c>
      <c r="Q185" s="91" t="str">
        <f>INDEX(Config!J:J,MATCH(Survey!$P185,Config!G:G,0))</f>
        <v>EU</v>
      </c>
      <c r="R185" s="94">
        <f t="shared" si="8"/>
        <v>1</v>
      </c>
      <c r="S185" s="119">
        <f>IF(ISBLANK(SurveyRaw[[#This Row],[CSAT]]),0,IF(AND(SurveyRaw[[#This Row],[CSAT]]&lt;=3,SurveyRaw[[#This Row],[CSAT]]&gt;=1),1,0))</f>
        <v>0</v>
      </c>
      <c r="T185" s="120">
        <f>IF(SurveyRaw[[#This Row],[CSAT]]=4,1,0)</f>
        <v>0</v>
      </c>
      <c r="U185" s="121">
        <f>IF(SurveyRaw[[#This Row],[CSAT]]=5,1,0)</f>
        <v>1</v>
      </c>
      <c r="V185" s="92">
        <f>IF(OR(SurveyRaw[[#This Row],[FCR]]="-",SurveyRaw[[#This Row],[FCR]]=""),0,1)</f>
        <v>1</v>
      </c>
      <c r="W185" s="121">
        <f>IF(SurveyRaw[[#This Row],[Valid FCR]]=1,IF(SurveyRaw[[#This Row],[FCR]]=1,1,0),0)</f>
        <v>1</v>
      </c>
      <c r="X185" s="93">
        <f>IF(SurveyRaw[[#This Row],[CSAT]]="","",SurveyRaw[[#This Row],[CSAT]]/5)</f>
        <v>1</v>
      </c>
      <c r="Y185" s="120" t="str">
        <f>IF(OR(SurveyRaw[[#This Row],[Language Points]]="-",SurveyRaw[[#This Row],[Language Points]]="N/A",SurveyRaw[[#This Row],[Language Points]]=""),"No","Yes")</f>
        <v>Yes</v>
      </c>
      <c r="Z185" s="93">
        <f>IF(ISBLANK(SurveyRaw[[#This Row],[Language Points]]),"",SurveyRaw[[#This Row],[Language Points]]/5)</f>
        <v>1</v>
      </c>
    </row>
    <row r="186" spans="1:26" x14ac:dyDescent="0.25">
      <c r="A186" s="82" t="s">
        <v>83</v>
      </c>
      <c r="B186" s="83" t="s">
        <v>75</v>
      </c>
      <c r="C186" s="84">
        <v>45447</v>
      </c>
      <c r="D186" s="83">
        <v>195067257</v>
      </c>
      <c r="E186" s="82" t="s">
        <v>76</v>
      </c>
      <c r="F186" s="118">
        <v>108734</v>
      </c>
      <c r="G186" s="82">
        <v>5</v>
      </c>
      <c r="H186" s="85">
        <v>1</v>
      </c>
      <c r="I186" s="83">
        <v>5</v>
      </c>
      <c r="J186" s="86">
        <f t="shared" si="6"/>
        <v>45447</v>
      </c>
      <c r="K186" s="87">
        <f t="shared" si="7"/>
        <v>45473</v>
      </c>
      <c r="L186" s="88" t="str">
        <f>_xlfn.CONCAT("Week"," ",_xlfn.ISOWEEKNUM(SurveyRaw[[#This Row],[Date]]))</f>
        <v>Week 23</v>
      </c>
      <c r="M186" s="89" t="str">
        <f>CONCATENATE(YEAR(SurveyRaw[[#This Row],[Month]])," Q",ROUNDUP(MONTH(SurveyRaw[[#This Row],[Month]])/3,0))</f>
        <v>2024 Q2</v>
      </c>
      <c r="N186" s="90" t="str">
        <f>INDEX(Roster[Team Manager],MATCH(SurveyRaw[[#This Row],[UID]],Roster[UID],0))</f>
        <v>Daniel Alexe</v>
      </c>
      <c r="O186" s="91" t="str">
        <f>INDEX(Roster[Site],MATCH(SurveyRaw[[#This Row],[UID]],Roster[UID],0))</f>
        <v>BUC</v>
      </c>
      <c r="P186" s="91" t="str">
        <f>INDEX(Config!R:R,MATCH(SurveyRaw[[#This Row],[App name]],Config!Q:Q,0))</f>
        <v>FR</v>
      </c>
      <c r="Q186" s="91" t="str">
        <f>INDEX(Config!J:J,MATCH(Survey!$P186,Config!G:G,0))</f>
        <v>EU</v>
      </c>
      <c r="R186" s="94">
        <f t="shared" si="8"/>
        <v>1</v>
      </c>
      <c r="S186" s="119">
        <f>IF(ISBLANK(SurveyRaw[[#This Row],[CSAT]]),0,IF(AND(SurveyRaw[[#This Row],[CSAT]]&lt;=3,SurveyRaw[[#This Row],[CSAT]]&gt;=1),1,0))</f>
        <v>0</v>
      </c>
      <c r="T186" s="120">
        <f>IF(SurveyRaw[[#This Row],[CSAT]]=4,1,0)</f>
        <v>0</v>
      </c>
      <c r="U186" s="121">
        <f>IF(SurveyRaw[[#This Row],[CSAT]]=5,1,0)</f>
        <v>1</v>
      </c>
      <c r="V186" s="92">
        <f>IF(OR(SurveyRaw[[#This Row],[FCR]]="-",SurveyRaw[[#This Row],[FCR]]=""),0,1)</f>
        <v>1</v>
      </c>
      <c r="W186" s="121">
        <f>IF(SurveyRaw[[#This Row],[Valid FCR]]=1,IF(SurveyRaw[[#This Row],[FCR]]=1,1,0),0)</f>
        <v>1</v>
      </c>
      <c r="X186" s="93">
        <f>IF(SurveyRaw[[#This Row],[CSAT]]="","",SurveyRaw[[#This Row],[CSAT]]/5)</f>
        <v>1</v>
      </c>
      <c r="Y186" s="120" t="str">
        <f>IF(OR(SurveyRaw[[#This Row],[Language Points]]="-",SurveyRaw[[#This Row],[Language Points]]="N/A",SurveyRaw[[#This Row],[Language Points]]=""),"No","Yes")</f>
        <v>Yes</v>
      </c>
      <c r="Z186" s="93">
        <f>IF(ISBLANK(SurveyRaw[[#This Row],[Language Points]]),"",SurveyRaw[[#This Row],[Language Points]]/5)</f>
        <v>1</v>
      </c>
    </row>
    <row r="187" spans="1:26" x14ac:dyDescent="0.25">
      <c r="A187" s="82" t="s">
        <v>83</v>
      </c>
      <c r="B187" s="83" t="s">
        <v>75</v>
      </c>
      <c r="C187" s="84">
        <v>45447</v>
      </c>
      <c r="D187" s="83">
        <v>195141297</v>
      </c>
      <c r="E187" s="82" t="s">
        <v>780</v>
      </c>
      <c r="F187" s="118">
        <v>112377</v>
      </c>
      <c r="G187" s="82">
        <v>5</v>
      </c>
      <c r="H187" s="85">
        <v>1</v>
      </c>
      <c r="I187" s="83">
        <v>5</v>
      </c>
      <c r="J187" s="86">
        <f t="shared" si="6"/>
        <v>45447</v>
      </c>
      <c r="K187" s="87">
        <f t="shared" si="7"/>
        <v>45473</v>
      </c>
      <c r="L187" s="88" t="str">
        <f>_xlfn.CONCAT("Week"," ",_xlfn.ISOWEEKNUM(SurveyRaw[[#This Row],[Date]]))</f>
        <v>Week 23</v>
      </c>
      <c r="M187" s="89" t="str">
        <f>CONCATENATE(YEAR(SurveyRaw[[#This Row],[Month]])," Q",ROUNDUP(MONTH(SurveyRaw[[#This Row],[Month]])/3,0))</f>
        <v>2024 Q2</v>
      </c>
      <c r="N187" s="90" t="str">
        <f>INDEX(Roster[Team Manager],MATCH(SurveyRaw[[#This Row],[UID]],Roster[UID],0))</f>
        <v>Daniel Alexe</v>
      </c>
      <c r="O187" s="91" t="str">
        <f>INDEX(Roster[Site],MATCH(SurveyRaw[[#This Row],[UID]],Roster[UID],0))</f>
        <v>BUC</v>
      </c>
      <c r="P187" s="91" t="str">
        <f>INDEX(Config!R:R,MATCH(SurveyRaw[[#This Row],[App name]],Config!Q:Q,0))</f>
        <v>FR</v>
      </c>
      <c r="Q187" s="91" t="str">
        <f>INDEX(Config!J:J,MATCH(Survey!$P187,Config!G:G,0))</f>
        <v>EU</v>
      </c>
      <c r="R187" s="94">
        <f t="shared" si="8"/>
        <v>1</v>
      </c>
      <c r="S187" s="119">
        <f>IF(ISBLANK(SurveyRaw[[#This Row],[CSAT]]),0,IF(AND(SurveyRaw[[#This Row],[CSAT]]&lt;=3,SurveyRaw[[#This Row],[CSAT]]&gt;=1),1,0))</f>
        <v>0</v>
      </c>
      <c r="T187" s="120">
        <f>IF(SurveyRaw[[#This Row],[CSAT]]=4,1,0)</f>
        <v>0</v>
      </c>
      <c r="U187" s="121">
        <f>IF(SurveyRaw[[#This Row],[CSAT]]=5,1,0)</f>
        <v>1</v>
      </c>
      <c r="V187" s="92">
        <f>IF(OR(SurveyRaw[[#This Row],[FCR]]="-",SurveyRaw[[#This Row],[FCR]]=""),0,1)</f>
        <v>1</v>
      </c>
      <c r="W187" s="121">
        <f>IF(SurveyRaw[[#This Row],[Valid FCR]]=1,IF(SurveyRaw[[#This Row],[FCR]]=1,1,0),0)</f>
        <v>1</v>
      </c>
      <c r="X187" s="93">
        <f>IF(SurveyRaw[[#This Row],[CSAT]]="","",SurveyRaw[[#This Row],[CSAT]]/5)</f>
        <v>1</v>
      </c>
      <c r="Y187" s="120" t="str">
        <f>IF(OR(SurveyRaw[[#This Row],[Language Points]]="-",SurveyRaw[[#This Row],[Language Points]]="N/A",SurveyRaw[[#This Row],[Language Points]]=""),"No","Yes")</f>
        <v>Yes</v>
      </c>
      <c r="Z187" s="93">
        <f>IF(ISBLANK(SurveyRaw[[#This Row],[Language Points]]),"",SurveyRaw[[#This Row],[Language Points]]/5)</f>
        <v>1</v>
      </c>
    </row>
    <row r="188" spans="1:26" x14ac:dyDescent="0.25">
      <c r="A188" s="82" t="s">
        <v>83</v>
      </c>
      <c r="B188" s="83" t="s">
        <v>75</v>
      </c>
      <c r="C188" s="84">
        <v>45447</v>
      </c>
      <c r="D188" s="83">
        <v>195070457</v>
      </c>
      <c r="E188" s="82" t="s">
        <v>76</v>
      </c>
      <c r="F188" s="118">
        <v>108734</v>
      </c>
      <c r="G188" s="82">
        <v>5</v>
      </c>
      <c r="H188" s="85">
        <v>1</v>
      </c>
      <c r="I188" s="83">
        <v>5</v>
      </c>
      <c r="J188" s="86">
        <f t="shared" si="6"/>
        <v>45447</v>
      </c>
      <c r="K188" s="87">
        <f t="shared" si="7"/>
        <v>45473</v>
      </c>
      <c r="L188" s="88" t="str">
        <f>_xlfn.CONCAT("Week"," ",_xlfn.ISOWEEKNUM(SurveyRaw[[#This Row],[Date]]))</f>
        <v>Week 23</v>
      </c>
      <c r="M188" s="89" t="str">
        <f>CONCATENATE(YEAR(SurveyRaw[[#This Row],[Month]])," Q",ROUNDUP(MONTH(SurveyRaw[[#This Row],[Month]])/3,0))</f>
        <v>2024 Q2</v>
      </c>
      <c r="N188" s="90" t="str">
        <f>INDEX(Roster[Team Manager],MATCH(SurveyRaw[[#This Row],[UID]],Roster[UID],0))</f>
        <v>Daniel Alexe</v>
      </c>
      <c r="O188" s="91" t="str">
        <f>INDEX(Roster[Site],MATCH(SurveyRaw[[#This Row],[UID]],Roster[UID],0))</f>
        <v>BUC</v>
      </c>
      <c r="P188" s="91" t="str">
        <f>INDEX(Config!R:R,MATCH(SurveyRaw[[#This Row],[App name]],Config!Q:Q,0))</f>
        <v>FR</v>
      </c>
      <c r="Q188" s="91" t="str">
        <f>INDEX(Config!J:J,MATCH(Survey!$P188,Config!G:G,0))</f>
        <v>EU</v>
      </c>
      <c r="R188" s="94">
        <f t="shared" si="8"/>
        <v>1</v>
      </c>
      <c r="S188" s="119">
        <f>IF(ISBLANK(SurveyRaw[[#This Row],[CSAT]]),0,IF(AND(SurveyRaw[[#This Row],[CSAT]]&lt;=3,SurveyRaw[[#This Row],[CSAT]]&gt;=1),1,0))</f>
        <v>0</v>
      </c>
      <c r="T188" s="120">
        <f>IF(SurveyRaw[[#This Row],[CSAT]]=4,1,0)</f>
        <v>0</v>
      </c>
      <c r="U188" s="121">
        <f>IF(SurveyRaw[[#This Row],[CSAT]]=5,1,0)</f>
        <v>1</v>
      </c>
      <c r="V188" s="92">
        <f>IF(OR(SurveyRaw[[#This Row],[FCR]]="-",SurveyRaw[[#This Row],[FCR]]=""),0,1)</f>
        <v>1</v>
      </c>
      <c r="W188" s="121">
        <f>IF(SurveyRaw[[#This Row],[Valid FCR]]=1,IF(SurveyRaw[[#This Row],[FCR]]=1,1,0),0)</f>
        <v>1</v>
      </c>
      <c r="X188" s="93">
        <f>IF(SurveyRaw[[#This Row],[CSAT]]="","",SurveyRaw[[#This Row],[CSAT]]/5)</f>
        <v>1</v>
      </c>
      <c r="Y188" s="120" t="str">
        <f>IF(OR(SurveyRaw[[#This Row],[Language Points]]="-",SurveyRaw[[#This Row],[Language Points]]="N/A",SurveyRaw[[#This Row],[Language Points]]=""),"No","Yes")</f>
        <v>Yes</v>
      </c>
      <c r="Z188" s="93">
        <f>IF(ISBLANK(SurveyRaw[[#This Row],[Language Points]]),"",SurveyRaw[[#This Row],[Language Points]]/5)</f>
        <v>1</v>
      </c>
    </row>
    <row r="189" spans="1:26" x14ac:dyDescent="0.25">
      <c r="A189" s="82" t="s">
        <v>83</v>
      </c>
      <c r="B189" s="83" t="s">
        <v>75</v>
      </c>
      <c r="C189" s="84">
        <v>45447</v>
      </c>
      <c r="D189" s="83">
        <v>195138337</v>
      </c>
      <c r="E189" s="82" t="s">
        <v>780</v>
      </c>
      <c r="F189" s="118">
        <v>112377</v>
      </c>
      <c r="G189" s="82">
        <v>5</v>
      </c>
      <c r="H189" s="85">
        <v>1</v>
      </c>
      <c r="I189" s="83">
        <v>5</v>
      </c>
      <c r="J189" s="86">
        <f t="shared" si="6"/>
        <v>45447</v>
      </c>
      <c r="K189" s="87">
        <f t="shared" si="7"/>
        <v>45473</v>
      </c>
      <c r="L189" s="88" t="str">
        <f>_xlfn.CONCAT("Week"," ",_xlfn.ISOWEEKNUM(SurveyRaw[[#This Row],[Date]]))</f>
        <v>Week 23</v>
      </c>
      <c r="M189" s="89" t="str">
        <f>CONCATENATE(YEAR(SurveyRaw[[#This Row],[Month]])," Q",ROUNDUP(MONTH(SurveyRaw[[#This Row],[Month]])/3,0))</f>
        <v>2024 Q2</v>
      </c>
      <c r="N189" s="90" t="str">
        <f>INDEX(Roster[Team Manager],MATCH(SurveyRaw[[#This Row],[UID]],Roster[UID],0))</f>
        <v>Daniel Alexe</v>
      </c>
      <c r="O189" s="91" t="str">
        <f>INDEX(Roster[Site],MATCH(SurveyRaw[[#This Row],[UID]],Roster[UID],0))</f>
        <v>BUC</v>
      </c>
      <c r="P189" s="91" t="str">
        <f>INDEX(Config!R:R,MATCH(SurveyRaw[[#This Row],[App name]],Config!Q:Q,0))</f>
        <v>FR</v>
      </c>
      <c r="Q189" s="91" t="str">
        <f>INDEX(Config!J:J,MATCH(Survey!$P189,Config!G:G,0))</f>
        <v>EU</v>
      </c>
      <c r="R189" s="94">
        <f t="shared" si="8"/>
        <v>1</v>
      </c>
      <c r="S189" s="119">
        <f>IF(ISBLANK(SurveyRaw[[#This Row],[CSAT]]),0,IF(AND(SurveyRaw[[#This Row],[CSAT]]&lt;=3,SurveyRaw[[#This Row],[CSAT]]&gt;=1),1,0))</f>
        <v>0</v>
      </c>
      <c r="T189" s="120">
        <f>IF(SurveyRaw[[#This Row],[CSAT]]=4,1,0)</f>
        <v>0</v>
      </c>
      <c r="U189" s="121">
        <f>IF(SurveyRaw[[#This Row],[CSAT]]=5,1,0)</f>
        <v>1</v>
      </c>
      <c r="V189" s="92">
        <f>IF(OR(SurveyRaw[[#This Row],[FCR]]="-",SurveyRaw[[#This Row],[FCR]]=""),0,1)</f>
        <v>1</v>
      </c>
      <c r="W189" s="121">
        <f>IF(SurveyRaw[[#This Row],[Valid FCR]]=1,IF(SurveyRaw[[#This Row],[FCR]]=1,1,0),0)</f>
        <v>1</v>
      </c>
      <c r="X189" s="93">
        <f>IF(SurveyRaw[[#This Row],[CSAT]]="","",SurveyRaw[[#This Row],[CSAT]]/5)</f>
        <v>1</v>
      </c>
      <c r="Y189" s="120" t="str">
        <f>IF(OR(SurveyRaw[[#This Row],[Language Points]]="-",SurveyRaw[[#This Row],[Language Points]]="N/A",SurveyRaw[[#This Row],[Language Points]]=""),"No","Yes")</f>
        <v>Yes</v>
      </c>
      <c r="Z189" s="93">
        <f>IF(ISBLANK(SurveyRaw[[#This Row],[Language Points]]),"",SurveyRaw[[#This Row],[Language Points]]/5)</f>
        <v>1</v>
      </c>
    </row>
    <row r="190" spans="1:26" x14ac:dyDescent="0.25">
      <c r="A190" s="82" t="s">
        <v>83</v>
      </c>
      <c r="B190" s="83" t="s">
        <v>75</v>
      </c>
      <c r="C190" s="84">
        <v>45447</v>
      </c>
      <c r="D190" s="83">
        <v>195137377</v>
      </c>
      <c r="E190" s="82" t="s">
        <v>76</v>
      </c>
      <c r="F190" s="118">
        <v>108734</v>
      </c>
      <c r="G190" s="82">
        <v>5</v>
      </c>
      <c r="H190" s="85">
        <v>1</v>
      </c>
      <c r="I190" s="83">
        <v>5</v>
      </c>
      <c r="J190" s="86">
        <f t="shared" si="6"/>
        <v>45447</v>
      </c>
      <c r="K190" s="87">
        <f t="shared" si="7"/>
        <v>45473</v>
      </c>
      <c r="L190" s="88" t="str">
        <f>_xlfn.CONCAT("Week"," ",_xlfn.ISOWEEKNUM(SurveyRaw[[#This Row],[Date]]))</f>
        <v>Week 23</v>
      </c>
      <c r="M190" s="89" t="str">
        <f>CONCATENATE(YEAR(SurveyRaw[[#This Row],[Month]])," Q",ROUNDUP(MONTH(SurveyRaw[[#This Row],[Month]])/3,0))</f>
        <v>2024 Q2</v>
      </c>
      <c r="N190" s="90" t="str">
        <f>INDEX(Roster[Team Manager],MATCH(SurveyRaw[[#This Row],[UID]],Roster[UID],0))</f>
        <v>Daniel Alexe</v>
      </c>
      <c r="O190" s="91" t="str">
        <f>INDEX(Roster[Site],MATCH(SurveyRaw[[#This Row],[UID]],Roster[UID],0))</f>
        <v>BUC</v>
      </c>
      <c r="P190" s="91" t="str">
        <f>INDEX(Config!R:R,MATCH(SurveyRaw[[#This Row],[App name]],Config!Q:Q,0))</f>
        <v>FR</v>
      </c>
      <c r="Q190" s="91" t="str">
        <f>INDEX(Config!J:J,MATCH(Survey!$P190,Config!G:G,0))</f>
        <v>EU</v>
      </c>
      <c r="R190" s="94">
        <f t="shared" si="8"/>
        <v>1</v>
      </c>
      <c r="S190" s="119">
        <f>IF(ISBLANK(SurveyRaw[[#This Row],[CSAT]]),0,IF(AND(SurveyRaw[[#This Row],[CSAT]]&lt;=3,SurveyRaw[[#This Row],[CSAT]]&gt;=1),1,0))</f>
        <v>0</v>
      </c>
      <c r="T190" s="120">
        <f>IF(SurveyRaw[[#This Row],[CSAT]]=4,1,0)</f>
        <v>0</v>
      </c>
      <c r="U190" s="121">
        <f>IF(SurveyRaw[[#This Row],[CSAT]]=5,1,0)</f>
        <v>1</v>
      </c>
      <c r="V190" s="92">
        <f>IF(OR(SurveyRaw[[#This Row],[FCR]]="-",SurveyRaw[[#This Row],[FCR]]=""),0,1)</f>
        <v>1</v>
      </c>
      <c r="W190" s="121">
        <f>IF(SurveyRaw[[#This Row],[Valid FCR]]=1,IF(SurveyRaw[[#This Row],[FCR]]=1,1,0),0)</f>
        <v>1</v>
      </c>
      <c r="X190" s="93">
        <f>IF(SurveyRaw[[#This Row],[CSAT]]="","",SurveyRaw[[#This Row],[CSAT]]/5)</f>
        <v>1</v>
      </c>
      <c r="Y190" s="120" t="str">
        <f>IF(OR(SurveyRaw[[#This Row],[Language Points]]="-",SurveyRaw[[#This Row],[Language Points]]="N/A",SurveyRaw[[#This Row],[Language Points]]=""),"No","Yes")</f>
        <v>Yes</v>
      </c>
      <c r="Z190" s="93">
        <f>IF(ISBLANK(SurveyRaw[[#This Row],[Language Points]]),"",SurveyRaw[[#This Row],[Language Points]]/5)</f>
        <v>1</v>
      </c>
    </row>
    <row r="191" spans="1:26" x14ac:dyDescent="0.25">
      <c r="A191" s="82" t="s">
        <v>83</v>
      </c>
      <c r="B191" s="83" t="s">
        <v>75</v>
      </c>
      <c r="C191" s="84">
        <v>45447</v>
      </c>
      <c r="D191" s="83">
        <v>195137097</v>
      </c>
      <c r="E191" s="82" t="s">
        <v>777</v>
      </c>
      <c r="F191" s="118">
        <v>112087</v>
      </c>
      <c r="G191" s="82">
        <v>5</v>
      </c>
      <c r="H191" s="85">
        <v>1</v>
      </c>
      <c r="I191" s="83">
        <v>5</v>
      </c>
      <c r="J191" s="86">
        <f t="shared" si="6"/>
        <v>45447</v>
      </c>
      <c r="K191" s="87">
        <f t="shared" si="7"/>
        <v>45473</v>
      </c>
      <c r="L191" s="88" t="str">
        <f>_xlfn.CONCAT("Week"," ",_xlfn.ISOWEEKNUM(SurveyRaw[[#This Row],[Date]]))</f>
        <v>Week 23</v>
      </c>
      <c r="M191" s="89" t="str">
        <f>CONCATENATE(YEAR(SurveyRaw[[#This Row],[Month]])," Q",ROUNDUP(MONTH(SurveyRaw[[#This Row],[Month]])/3,0))</f>
        <v>2024 Q2</v>
      </c>
      <c r="N191" s="90" t="str">
        <f>INDEX(Roster[Team Manager],MATCH(SurveyRaw[[#This Row],[UID]],Roster[UID],0))</f>
        <v>Daniel Alexe</v>
      </c>
      <c r="O191" s="91" t="str">
        <f>INDEX(Roster[Site],MATCH(SurveyRaw[[#This Row],[UID]],Roster[UID],0))</f>
        <v>BUC</v>
      </c>
      <c r="P191" s="91" t="str">
        <f>INDEX(Config!R:R,MATCH(SurveyRaw[[#This Row],[App name]],Config!Q:Q,0))</f>
        <v>FR</v>
      </c>
      <c r="Q191" s="91" t="str">
        <f>INDEX(Config!J:J,MATCH(Survey!$P191,Config!G:G,0))</f>
        <v>EU</v>
      </c>
      <c r="R191" s="94">
        <f t="shared" si="8"/>
        <v>1</v>
      </c>
      <c r="S191" s="119">
        <f>IF(ISBLANK(SurveyRaw[[#This Row],[CSAT]]),0,IF(AND(SurveyRaw[[#This Row],[CSAT]]&lt;=3,SurveyRaw[[#This Row],[CSAT]]&gt;=1),1,0))</f>
        <v>0</v>
      </c>
      <c r="T191" s="120">
        <f>IF(SurveyRaw[[#This Row],[CSAT]]=4,1,0)</f>
        <v>0</v>
      </c>
      <c r="U191" s="121">
        <f>IF(SurveyRaw[[#This Row],[CSAT]]=5,1,0)</f>
        <v>1</v>
      </c>
      <c r="V191" s="92">
        <f>IF(OR(SurveyRaw[[#This Row],[FCR]]="-",SurveyRaw[[#This Row],[FCR]]=""),0,1)</f>
        <v>1</v>
      </c>
      <c r="W191" s="121">
        <f>IF(SurveyRaw[[#This Row],[Valid FCR]]=1,IF(SurveyRaw[[#This Row],[FCR]]=1,1,0),0)</f>
        <v>1</v>
      </c>
      <c r="X191" s="93">
        <f>IF(SurveyRaw[[#This Row],[CSAT]]="","",SurveyRaw[[#This Row],[CSAT]]/5)</f>
        <v>1</v>
      </c>
      <c r="Y191" s="120" t="str">
        <f>IF(OR(SurveyRaw[[#This Row],[Language Points]]="-",SurveyRaw[[#This Row],[Language Points]]="N/A",SurveyRaw[[#This Row],[Language Points]]=""),"No","Yes")</f>
        <v>Yes</v>
      </c>
      <c r="Z191" s="93">
        <f>IF(ISBLANK(SurveyRaw[[#This Row],[Language Points]]),"",SurveyRaw[[#This Row],[Language Points]]/5)</f>
        <v>1</v>
      </c>
    </row>
    <row r="192" spans="1:26" x14ac:dyDescent="0.25">
      <c r="A192" s="82" t="s">
        <v>83</v>
      </c>
      <c r="B192" s="83" t="s">
        <v>75</v>
      </c>
      <c r="C192" s="84">
        <v>45447</v>
      </c>
      <c r="D192" s="83">
        <v>195081347</v>
      </c>
      <c r="E192" s="82" t="s">
        <v>76</v>
      </c>
      <c r="F192" s="118">
        <v>108734</v>
      </c>
      <c r="G192" s="82">
        <v>5</v>
      </c>
      <c r="H192" s="85">
        <v>1</v>
      </c>
      <c r="I192" s="83">
        <v>5</v>
      </c>
      <c r="J192" s="86">
        <f t="shared" si="6"/>
        <v>45447</v>
      </c>
      <c r="K192" s="87">
        <f t="shared" si="7"/>
        <v>45473</v>
      </c>
      <c r="L192" s="88" t="str">
        <f>_xlfn.CONCAT("Week"," ",_xlfn.ISOWEEKNUM(SurveyRaw[[#This Row],[Date]]))</f>
        <v>Week 23</v>
      </c>
      <c r="M192" s="89" t="str">
        <f>CONCATENATE(YEAR(SurveyRaw[[#This Row],[Month]])," Q",ROUNDUP(MONTH(SurveyRaw[[#This Row],[Month]])/3,0))</f>
        <v>2024 Q2</v>
      </c>
      <c r="N192" s="90" t="str">
        <f>INDEX(Roster[Team Manager],MATCH(SurveyRaw[[#This Row],[UID]],Roster[UID],0))</f>
        <v>Daniel Alexe</v>
      </c>
      <c r="O192" s="91" t="str">
        <f>INDEX(Roster[Site],MATCH(SurveyRaw[[#This Row],[UID]],Roster[UID],0))</f>
        <v>BUC</v>
      </c>
      <c r="P192" s="91" t="str">
        <f>INDEX(Config!R:R,MATCH(SurveyRaw[[#This Row],[App name]],Config!Q:Q,0))</f>
        <v>FR</v>
      </c>
      <c r="Q192" s="91" t="str">
        <f>INDEX(Config!J:J,MATCH(Survey!$P192,Config!G:G,0))</f>
        <v>EU</v>
      </c>
      <c r="R192" s="94">
        <f t="shared" si="8"/>
        <v>1</v>
      </c>
      <c r="S192" s="119">
        <f>IF(ISBLANK(SurveyRaw[[#This Row],[CSAT]]),0,IF(AND(SurveyRaw[[#This Row],[CSAT]]&lt;=3,SurveyRaw[[#This Row],[CSAT]]&gt;=1),1,0))</f>
        <v>0</v>
      </c>
      <c r="T192" s="120">
        <f>IF(SurveyRaw[[#This Row],[CSAT]]=4,1,0)</f>
        <v>0</v>
      </c>
      <c r="U192" s="121">
        <f>IF(SurveyRaw[[#This Row],[CSAT]]=5,1,0)</f>
        <v>1</v>
      </c>
      <c r="V192" s="92">
        <f>IF(OR(SurveyRaw[[#This Row],[FCR]]="-",SurveyRaw[[#This Row],[FCR]]=""),0,1)</f>
        <v>1</v>
      </c>
      <c r="W192" s="121">
        <f>IF(SurveyRaw[[#This Row],[Valid FCR]]=1,IF(SurveyRaw[[#This Row],[FCR]]=1,1,0),0)</f>
        <v>1</v>
      </c>
      <c r="X192" s="93">
        <f>IF(SurveyRaw[[#This Row],[CSAT]]="","",SurveyRaw[[#This Row],[CSAT]]/5)</f>
        <v>1</v>
      </c>
      <c r="Y192" s="120" t="str">
        <f>IF(OR(SurveyRaw[[#This Row],[Language Points]]="-",SurveyRaw[[#This Row],[Language Points]]="N/A",SurveyRaw[[#This Row],[Language Points]]=""),"No","Yes")</f>
        <v>Yes</v>
      </c>
      <c r="Z192" s="93">
        <f>IF(ISBLANK(SurveyRaw[[#This Row],[Language Points]]),"",SurveyRaw[[#This Row],[Language Points]]/5)</f>
        <v>1</v>
      </c>
    </row>
    <row r="193" spans="1:26" x14ac:dyDescent="0.25">
      <c r="A193" s="82" t="s">
        <v>83</v>
      </c>
      <c r="B193" s="83" t="s">
        <v>75</v>
      </c>
      <c r="C193" s="84">
        <v>45447</v>
      </c>
      <c r="D193" s="83">
        <v>195081857</v>
      </c>
      <c r="E193" s="82" t="s">
        <v>76</v>
      </c>
      <c r="F193" s="118">
        <v>108734</v>
      </c>
      <c r="G193" s="82">
        <v>5</v>
      </c>
      <c r="H193" s="85">
        <v>1</v>
      </c>
      <c r="I193" s="83">
        <v>5</v>
      </c>
      <c r="J193" s="86">
        <f t="shared" si="6"/>
        <v>45447</v>
      </c>
      <c r="K193" s="87">
        <f t="shared" si="7"/>
        <v>45473</v>
      </c>
      <c r="L193" s="88" t="str">
        <f>_xlfn.CONCAT("Week"," ",_xlfn.ISOWEEKNUM(SurveyRaw[[#This Row],[Date]]))</f>
        <v>Week 23</v>
      </c>
      <c r="M193" s="89" t="str">
        <f>CONCATENATE(YEAR(SurveyRaw[[#This Row],[Month]])," Q",ROUNDUP(MONTH(SurveyRaw[[#This Row],[Month]])/3,0))</f>
        <v>2024 Q2</v>
      </c>
      <c r="N193" s="90" t="str">
        <f>INDEX(Roster[Team Manager],MATCH(SurveyRaw[[#This Row],[UID]],Roster[UID],0))</f>
        <v>Daniel Alexe</v>
      </c>
      <c r="O193" s="91" t="str">
        <f>INDEX(Roster[Site],MATCH(SurveyRaw[[#This Row],[UID]],Roster[UID],0))</f>
        <v>BUC</v>
      </c>
      <c r="P193" s="91" t="str">
        <f>INDEX(Config!R:R,MATCH(SurveyRaw[[#This Row],[App name]],Config!Q:Q,0))</f>
        <v>FR</v>
      </c>
      <c r="Q193" s="91" t="str">
        <f>INDEX(Config!J:J,MATCH(Survey!$P193,Config!G:G,0))</f>
        <v>EU</v>
      </c>
      <c r="R193" s="94">
        <f t="shared" si="8"/>
        <v>1</v>
      </c>
      <c r="S193" s="119">
        <f>IF(ISBLANK(SurveyRaw[[#This Row],[CSAT]]),0,IF(AND(SurveyRaw[[#This Row],[CSAT]]&lt;=3,SurveyRaw[[#This Row],[CSAT]]&gt;=1),1,0))</f>
        <v>0</v>
      </c>
      <c r="T193" s="120">
        <f>IF(SurveyRaw[[#This Row],[CSAT]]=4,1,0)</f>
        <v>0</v>
      </c>
      <c r="U193" s="121">
        <f>IF(SurveyRaw[[#This Row],[CSAT]]=5,1,0)</f>
        <v>1</v>
      </c>
      <c r="V193" s="92">
        <f>IF(OR(SurveyRaw[[#This Row],[FCR]]="-",SurveyRaw[[#This Row],[FCR]]=""),0,1)</f>
        <v>1</v>
      </c>
      <c r="W193" s="121">
        <f>IF(SurveyRaw[[#This Row],[Valid FCR]]=1,IF(SurveyRaw[[#This Row],[FCR]]=1,1,0),0)</f>
        <v>1</v>
      </c>
      <c r="X193" s="93">
        <f>IF(SurveyRaw[[#This Row],[CSAT]]="","",SurveyRaw[[#This Row],[CSAT]]/5)</f>
        <v>1</v>
      </c>
      <c r="Y193" s="120" t="str">
        <f>IF(OR(SurveyRaw[[#This Row],[Language Points]]="-",SurveyRaw[[#This Row],[Language Points]]="N/A",SurveyRaw[[#This Row],[Language Points]]=""),"No","Yes")</f>
        <v>Yes</v>
      </c>
      <c r="Z193" s="93">
        <f>IF(ISBLANK(SurveyRaw[[#This Row],[Language Points]]),"",SurveyRaw[[#This Row],[Language Points]]/5)</f>
        <v>1</v>
      </c>
    </row>
    <row r="194" spans="1:26" x14ac:dyDescent="0.25">
      <c r="A194" s="82" t="s">
        <v>83</v>
      </c>
      <c r="B194" s="83" t="s">
        <v>75</v>
      </c>
      <c r="C194" s="84">
        <v>45447</v>
      </c>
      <c r="D194" s="83">
        <v>195136277</v>
      </c>
      <c r="E194" s="82" t="s">
        <v>777</v>
      </c>
      <c r="F194" s="118">
        <v>112087</v>
      </c>
      <c r="G194" s="82">
        <v>5</v>
      </c>
      <c r="H194" s="85">
        <v>1</v>
      </c>
      <c r="I194" s="83">
        <v>5</v>
      </c>
      <c r="J194" s="86">
        <f t="shared" si="6"/>
        <v>45447</v>
      </c>
      <c r="K194" s="87">
        <f t="shared" si="7"/>
        <v>45473</v>
      </c>
      <c r="L194" s="88" t="str">
        <f>_xlfn.CONCAT("Week"," ",_xlfn.ISOWEEKNUM(SurveyRaw[[#This Row],[Date]]))</f>
        <v>Week 23</v>
      </c>
      <c r="M194" s="89" t="str">
        <f>CONCATENATE(YEAR(SurveyRaw[[#This Row],[Month]])," Q",ROUNDUP(MONTH(SurveyRaw[[#This Row],[Month]])/3,0))</f>
        <v>2024 Q2</v>
      </c>
      <c r="N194" s="90" t="str">
        <f>INDEX(Roster[Team Manager],MATCH(SurveyRaw[[#This Row],[UID]],Roster[UID],0))</f>
        <v>Daniel Alexe</v>
      </c>
      <c r="O194" s="91" t="str">
        <f>INDEX(Roster[Site],MATCH(SurveyRaw[[#This Row],[UID]],Roster[UID],0))</f>
        <v>BUC</v>
      </c>
      <c r="P194" s="91" t="str">
        <f>INDEX(Config!R:R,MATCH(SurveyRaw[[#This Row],[App name]],Config!Q:Q,0))</f>
        <v>FR</v>
      </c>
      <c r="Q194" s="91" t="str">
        <f>INDEX(Config!J:J,MATCH(Survey!$P194,Config!G:G,0))</f>
        <v>EU</v>
      </c>
      <c r="R194" s="94">
        <f t="shared" si="8"/>
        <v>1</v>
      </c>
      <c r="S194" s="119">
        <f>IF(ISBLANK(SurveyRaw[[#This Row],[CSAT]]),0,IF(AND(SurveyRaw[[#This Row],[CSAT]]&lt;=3,SurveyRaw[[#This Row],[CSAT]]&gt;=1),1,0))</f>
        <v>0</v>
      </c>
      <c r="T194" s="120">
        <f>IF(SurveyRaw[[#This Row],[CSAT]]=4,1,0)</f>
        <v>0</v>
      </c>
      <c r="U194" s="121">
        <f>IF(SurveyRaw[[#This Row],[CSAT]]=5,1,0)</f>
        <v>1</v>
      </c>
      <c r="V194" s="92">
        <f>IF(OR(SurveyRaw[[#This Row],[FCR]]="-",SurveyRaw[[#This Row],[FCR]]=""),0,1)</f>
        <v>1</v>
      </c>
      <c r="W194" s="121">
        <f>IF(SurveyRaw[[#This Row],[Valid FCR]]=1,IF(SurveyRaw[[#This Row],[FCR]]=1,1,0),0)</f>
        <v>1</v>
      </c>
      <c r="X194" s="93">
        <f>IF(SurveyRaw[[#This Row],[CSAT]]="","",SurveyRaw[[#This Row],[CSAT]]/5)</f>
        <v>1</v>
      </c>
      <c r="Y194" s="120" t="str">
        <f>IF(OR(SurveyRaw[[#This Row],[Language Points]]="-",SurveyRaw[[#This Row],[Language Points]]="N/A",SurveyRaw[[#This Row],[Language Points]]=""),"No","Yes")</f>
        <v>Yes</v>
      </c>
      <c r="Z194" s="93">
        <f>IF(ISBLANK(SurveyRaw[[#This Row],[Language Points]]),"",SurveyRaw[[#This Row],[Language Points]]/5)</f>
        <v>1</v>
      </c>
    </row>
    <row r="195" spans="1:26" x14ac:dyDescent="0.25">
      <c r="A195" s="82" t="s">
        <v>83</v>
      </c>
      <c r="B195" s="83" t="s">
        <v>75</v>
      </c>
      <c r="C195" s="84">
        <v>45447</v>
      </c>
      <c r="D195" s="83">
        <v>195090377</v>
      </c>
      <c r="E195" s="82" t="s">
        <v>76</v>
      </c>
      <c r="F195" s="118">
        <v>108734</v>
      </c>
      <c r="G195" s="82">
        <v>5</v>
      </c>
      <c r="H195" s="85">
        <v>1</v>
      </c>
      <c r="I195" s="83">
        <v>5</v>
      </c>
      <c r="J195" s="86">
        <f t="shared" si="6"/>
        <v>45447</v>
      </c>
      <c r="K195" s="87">
        <f t="shared" si="7"/>
        <v>45473</v>
      </c>
      <c r="L195" s="88" t="str">
        <f>_xlfn.CONCAT("Week"," ",_xlfn.ISOWEEKNUM(SurveyRaw[[#This Row],[Date]]))</f>
        <v>Week 23</v>
      </c>
      <c r="M195" s="89" t="str">
        <f>CONCATENATE(YEAR(SurveyRaw[[#This Row],[Month]])," Q",ROUNDUP(MONTH(SurveyRaw[[#This Row],[Month]])/3,0))</f>
        <v>2024 Q2</v>
      </c>
      <c r="N195" s="90" t="str">
        <f>INDEX(Roster[Team Manager],MATCH(SurveyRaw[[#This Row],[UID]],Roster[UID],0))</f>
        <v>Daniel Alexe</v>
      </c>
      <c r="O195" s="91" t="str">
        <f>INDEX(Roster[Site],MATCH(SurveyRaw[[#This Row],[UID]],Roster[UID],0))</f>
        <v>BUC</v>
      </c>
      <c r="P195" s="91" t="str">
        <f>INDEX(Config!R:R,MATCH(SurveyRaw[[#This Row],[App name]],Config!Q:Q,0))</f>
        <v>FR</v>
      </c>
      <c r="Q195" s="91" t="str">
        <f>INDEX(Config!J:J,MATCH(Survey!$P195,Config!G:G,0))</f>
        <v>EU</v>
      </c>
      <c r="R195" s="94">
        <f t="shared" si="8"/>
        <v>1</v>
      </c>
      <c r="S195" s="119">
        <f>IF(ISBLANK(SurveyRaw[[#This Row],[CSAT]]),0,IF(AND(SurveyRaw[[#This Row],[CSAT]]&lt;=3,SurveyRaw[[#This Row],[CSAT]]&gt;=1),1,0))</f>
        <v>0</v>
      </c>
      <c r="T195" s="120">
        <f>IF(SurveyRaw[[#This Row],[CSAT]]=4,1,0)</f>
        <v>0</v>
      </c>
      <c r="U195" s="121">
        <f>IF(SurveyRaw[[#This Row],[CSAT]]=5,1,0)</f>
        <v>1</v>
      </c>
      <c r="V195" s="92">
        <f>IF(OR(SurveyRaw[[#This Row],[FCR]]="-",SurveyRaw[[#This Row],[FCR]]=""),0,1)</f>
        <v>1</v>
      </c>
      <c r="W195" s="121">
        <f>IF(SurveyRaw[[#This Row],[Valid FCR]]=1,IF(SurveyRaw[[#This Row],[FCR]]=1,1,0),0)</f>
        <v>1</v>
      </c>
      <c r="X195" s="93">
        <f>IF(SurveyRaw[[#This Row],[CSAT]]="","",SurveyRaw[[#This Row],[CSAT]]/5)</f>
        <v>1</v>
      </c>
      <c r="Y195" s="120" t="str">
        <f>IF(OR(SurveyRaw[[#This Row],[Language Points]]="-",SurveyRaw[[#This Row],[Language Points]]="N/A",SurveyRaw[[#This Row],[Language Points]]=""),"No","Yes")</f>
        <v>Yes</v>
      </c>
      <c r="Z195" s="93">
        <f>IF(ISBLANK(SurveyRaw[[#This Row],[Language Points]]),"",SurveyRaw[[#This Row],[Language Points]]/5)</f>
        <v>1</v>
      </c>
    </row>
    <row r="196" spans="1:26" x14ac:dyDescent="0.25">
      <c r="A196" s="82" t="s">
        <v>83</v>
      </c>
      <c r="B196" s="83" t="s">
        <v>75</v>
      </c>
      <c r="C196" s="84">
        <v>45447</v>
      </c>
      <c r="D196" s="83">
        <v>195115487</v>
      </c>
      <c r="E196" s="82" t="s">
        <v>780</v>
      </c>
      <c r="F196" s="118">
        <v>112377</v>
      </c>
      <c r="G196" s="82">
        <v>5</v>
      </c>
      <c r="H196" s="85">
        <v>1</v>
      </c>
      <c r="I196" s="83">
        <v>5</v>
      </c>
      <c r="J196" s="86">
        <f t="shared" ref="J196:J259" si="9">INT(C196)</f>
        <v>45447</v>
      </c>
      <c r="K196" s="87">
        <f t="shared" ref="K196:K259" si="10">EOMONTH(C196,0)</f>
        <v>45473</v>
      </c>
      <c r="L196" s="88" t="str">
        <f>_xlfn.CONCAT("Week"," ",_xlfn.ISOWEEKNUM(SurveyRaw[[#This Row],[Date]]))</f>
        <v>Week 23</v>
      </c>
      <c r="M196" s="89" t="str">
        <f>CONCATENATE(YEAR(SurveyRaw[[#This Row],[Month]])," Q",ROUNDUP(MONTH(SurveyRaw[[#This Row],[Month]])/3,0))</f>
        <v>2024 Q2</v>
      </c>
      <c r="N196" s="90" t="str">
        <f>INDEX(Roster[Team Manager],MATCH(SurveyRaw[[#This Row],[UID]],Roster[UID],0))</f>
        <v>Daniel Alexe</v>
      </c>
      <c r="O196" s="91" t="str">
        <f>INDEX(Roster[Site],MATCH(SurveyRaw[[#This Row],[UID]],Roster[UID],0))</f>
        <v>BUC</v>
      </c>
      <c r="P196" s="91" t="str">
        <f>INDEX(Config!R:R,MATCH(SurveyRaw[[#This Row],[App name]],Config!Q:Q,0))</f>
        <v>FR</v>
      </c>
      <c r="Q196" s="91" t="str">
        <f>INDEX(Config!J:J,MATCH(Survey!$P196,Config!G:G,0))</f>
        <v>EU</v>
      </c>
      <c r="R196" s="94">
        <f t="shared" ref="R196:R259" si="11">IF(SUM($G196:$I196)&gt;=1, 1, 0)</f>
        <v>1</v>
      </c>
      <c r="S196" s="119">
        <f>IF(ISBLANK(SurveyRaw[[#This Row],[CSAT]]),0,IF(AND(SurveyRaw[[#This Row],[CSAT]]&lt;=3,SurveyRaw[[#This Row],[CSAT]]&gt;=1),1,0))</f>
        <v>0</v>
      </c>
      <c r="T196" s="120">
        <f>IF(SurveyRaw[[#This Row],[CSAT]]=4,1,0)</f>
        <v>0</v>
      </c>
      <c r="U196" s="121">
        <f>IF(SurveyRaw[[#This Row],[CSAT]]=5,1,0)</f>
        <v>1</v>
      </c>
      <c r="V196" s="92">
        <f>IF(OR(SurveyRaw[[#This Row],[FCR]]="-",SurveyRaw[[#This Row],[FCR]]=""),0,1)</f>
        <v>1</v>
      </c>
      <c r="W196" s="121">
        <f>IF(SurveyRaw[[#This Row],[Valid FCR]]=1,IF(SurveyRaw[[#This Row],[FCR]]=1,1,0),0)</f>
        <v>1</v>
      </c>
      <c r="X196" s="93">
        <f>IF(SurveyRaw[[#This Row],[CSAT]]="","",SurveyRaw[[#This Row],[CSAT]]/5)</f>
        <v>1</v>
      </c>
      <c r="Y196" s="120" t="str">
        <f>IF(OR(SurveyRaw[[#This Row],[Language Points]]="-",SurveyRaw[[#This Row],[Language Points]]="N/A",SurveyRaw[[#This Row],[Language Points]]=""),"No","Yes")</f>
        <v>Yes</v>
      </c>
      <c r="Z196" s="93">
        <f>IF(ISBLANK(SurveyRaw[[#This Row],[Language Points]]),"",SurveyRaw[[#This Row],[Language Points]]/5)</f>
        <v>1</v>
      </c>
    </row>
    <row r="197" spans="1:26" x14ac:dyDescent="0.25">
      <c r="A197" s="82" t="s">
        <v>84</v>
      </c>
      <c r="B197" s="83" t="s">
        <v>85</v>
      </c>
      <c r="C197" s="84">
        <v>45447</v>
      </c>
      <c r="D197" s="83">
        <v>119007426</v>
      </c>
      <c r="E197" s="82" t="s">
        <v>86</v>
      </c>
      <c r="F197" s="118">
        <v>108235</v>
      </c>
      <c r="G197" s="82">
        <v>5</v>
      </c>
      <c r="H197" s="85">
        <v>1</v>
      </c>
      <c r="I197" s="83">
        <v>5</v>
      </c>
      <c r="J197" s="86">
        <f t="shared" si="9"/>
        <v>45447</v>
      </c>
      <c r="K197" s="87">
        <f t="shared" si="10"/>
        <v>45473</v>
      </c>
      <c r="L197" s="88" t="str">
        <f>_xlfn.CONCAT("Week"," ",_xlfn.ISOWEEKNUM(SurveyRaw[[#This Row],[Date]]))</f>
        <v>Week 23</v>
      </c>
      <c r="M197" s="89" t="str">
        <f>CONCATENATE(YEAR(SurveyRaw[[#This Row],[Month]])," Q",ROUNDUP(MONTH(SurveyRaw[[#This Row],[Month]])/3,0))</f>
        <v>2024 Q2</v>
      </c>
      <c r="N197" s="90" t="str">
        <f>INDEX(Roster[Team Manager],MATCH(SurveyRaw[[#This Row],[UID]],Roster[UID],0))</f>
        <v>Eden Loyola</v>
      </c>
      <c r="O197" s="91" t="str">
        <f>INDEX(Roster[Site],MATCH(SurveyRaw[[#This Row],[UID]],Roster[UID],0))</f>
        <v>DVO</v>
      </c>
      <c r="P197" s="91" t="str">
        <f>INDEX(Config!R:R,MATCH(SurveyRaw[[#This Row],[App name]],Config!Q:Q,0))</f>
        <v>MX</v>
      </c>
      <c r="Q197" s="91" t="str">
        <f>INDEX(Config!J:J,MATCH(Survey!$P197,Config!G:G,0))</f>
        <v>APAC</v>
      </c>
      <c r="R197" s="94">
        <f t="shared" si="11"/>
        <v>1</v>
      </c>
      <c r="S197" s="119">
        <f>IF(ISBLANK(SurveyRaw[[#This Row],[CSAT]]),0,IF(AND(SurveyRaw[[#This Row],[CSAT]]&lt;=3,SurveyRaw[[#This Row],[CSAT]]&gt;=1),1,0))</f>
        <v>0</v>
      </c>
      <c r="T197" s="120">
        <f>IF(SurveyRaw[[#This Row],[CSAT]]=4,1,0)</f>
        <v>0</v>
      </c>
      <c r="U197" s="121">
        <f>IF(SurveyRaw[[#This Row],[CSAT]]=5,1,0)</f>
        <v>1</v>
      </c>
      <c r="V197" s="92">
        <f>IF(OR(SurveyRaw[[#This Row],[FCR]]="-",SurveyRaw[[#This Row],[FCR]]=""),0,1)</f>
        <v>1</v>
      </c>
      <c r="W197" s="121">
        <f>IF(SurveyRaw[[#This Row],[Valid FCR]]=1,IF(SurveyRaw[[#This Row],[FCR]]=1,1,0),0)</f>
        <v>1</v>
      </c>
      <c r="X197" s="93">
        <f>IF(SurveyRaw[[#This Row],[CSAT]]="","",SurveyRaw[[#This Row],[CSAT]]/5)</f>
        <v>1</v>
      </c>
      <c r="Y197" s="120" t="str">
        <f>IF(OR(SurveyRaw[[#This Row],[Language Points]]="-",SurveyRaw[[#This Row],[Language Points]]="N/A",SurveyRaw[[#This Row],[Language Points]]=""),"No","Yes")</f>
        <v>Yes</v>
      </c>
      <c r="Z197" s="93">
        <f>IF(ISBLANK(SurveyRaw[[#This Row],[Language Points]]),"",SurveyRaw[[#This Row],[Language Points]]/5)</f>
        <v>1</v>
      </c>
    </row>
    <row r="198" spans="1:26" x14ac:dyDescent="0.25">
      <c r="A198" s="82" t="s">
        <v>84</v>
      </c>
      <c r="B198" s="83" t="s">
        <v>85</v>
      </c>
      <c r="C198" s="84">
        <v>45447</v>
      </c>
      <c r="D198" s="83">
        <v>119011846</v>
      </c>
      <c r="E198" s="82" t="s">
        <v>781</v>
      </c>
      <c r="F198" s="118">
        <v>108519</v>
      </c>
      <c r="G198" s="82">
        <v>5</v>
      </c>
      <c r="H198" s="85">
        <v>1</v>
      </c>
      <c r="I198" s="83">
        <v>5</v>
      </c>
      <c r="J198" s="86">
        <f t="shared" si="9"/>
        <v>45447</v>
      </c>
      <c r="K198" s="87">
        <f t="shared" si="10"/>
        <v>45473</v>
      </c>
      <c r="L198" s="88" t="str">
        <f>_xlfn.CONCAT("Week"," ",_xlfn.ISOWEEKNUM(SurveyRaw[[#This Row],[Date]]))</f>
        <v>Week 23</v>
      </c>
      <c r="M198" s="89" t="str">
        <f>CONCATENATE(YEAR(SurveyRaw[[#This Row],[Month]])," Q",ROUNDUP(MONTH(SurveyRaw[[#This Row],[Month]])/3,0))</f>
        <v>2024 Q2</v>
      </c>
      <c r="N198" s="90" t="str">
        <f>INDEX(Roster[Team Manager],MATCH(SurveyRaw[[#This Row],[UID]],Roster[UID],0))</f>
        <v>Eden Loyola</v>
      </c>
      <c r="O198" s="91" t="str">
        <f>INDEX(Roster[Site],MATCH(SurveyRaw[[#This Row],[UID]],Roster[UID],0))</f>
        <v>DVO</v>
      </c>
      <c r="P198" s="91" t="str">
        <f>INDEX(Config!R:R,MATCH(SurveyRaw[[#This Row],[App name]],Config!Q:Q,0))</f>
        <v>MX</v>
      </c>
      <c r="Q198" s="91" t="str">
        <f>INDEX(Config!J:J,MATCH(Survey!$P198,Config!G:G,0))</f>
        <v>APAC</v>
      </c>
      <c r="R198" s="94">
        <f t="shared" si="11"/>
        <v>1</v>
      </c>
      <c r="S198" s="119">
        <f>IF(ISBLANK(SurveyRaw[[#This Row],[CSAT]]),0,IF(AND(SurveyRaw[[#This Row],[CSAT]]&lt;=3,SurveyRaw[[#This Row],[CSAT]]&gt;=1),1,0))</f>
        <v>0</v>
      </c>
      <c r="T198" s="120">
        <f>IF(SurveyRaw[[#This Row],[CSAT]]=4,1,0)</f>
        <v>0</v>
      </c>
      <c r="U198" s="121">
        <f>IF(SurveyRaw[[#This Row],[CSAT]]=5,1,0)</f>
        <v>1</v>
      </c>
      <c r="V198" s="92">
        <f>IF(OR(SurveyRaw[[#This Row],[FCR]]="-",SurveyRaw[[#This Row],[FCR]]=""),0,1)</f>
        <v>1</v>
      </c>
      <c r="W198" s="121">
        <f>IF(SurveyRaw[[#This Row],[Valid FCR]]=1,IF(SurveyRaw[[#This Row],[FCR]]=1,1,0),0)</f>
        <v>1</v>
      </c>
      <c r="X198" s="93">
        <f>IF(SurveyRaw[[#This Row],[CSAT]]="","",SurveyRaw[[#This Row],[CSAT]]/5)</f>
        <v>1</v>
      </c>
      <c r="Y198" s="120" t="str">
        <f>IF(OR(SurveyRaw[[#This Row],[Language Points]]="-",SurveyRaw[[#This Row],[Language Points]]="N/A",SurveyRaw[[#This Row],[Language Points]]=""),"No","Yes")</f>
        <v>Yes</v>
      </c>
      <c r="Z198" s="93">
        <f>IF(ISBLANK(SurveyRaw[[#This Row],[Language Points]]),"",SurveyRaw[[#This Row],[Language Points]]/5)</f>
        <v>1</v>
      </c>
    </row>
    <row r="199" spans="1:26" x14ac:dyDescent="0.25">
      <c r="A199" s="82" t="s">
        <v>84</v>
      </c>
      <c r="B199" s="83" t="s">
        <v>85</v>
      </c>
      <c r="C199" s="84">
        <v>45447</v>
      </c>
      <c r="D199" s="83">
        <v>119033376</v>
      </c>
      <c r="E199" s="82" t="s">
        <v>86</v>
      </c>
      <c r="F199" s="118">
        <v>108235</v>
      </c>
      <c r="G199" s="82">
        <v>5</v>
      </c>
      <c r="H199" s="85">
        <v>1</v>
      </c>
      <c r="I199" s="83">
        <v>5</v>
      </c>
      <c r="J199" s="86">
        <f t="shared" si="9"/>
        <v>45447</v>
      </c>
      <c r="K199" s="87">
        <f t="shared" si="10"/>
        <v>45473</v>
      </c>
      <c r="L199" s="88" t="str">
        <f>_xlfn.CONCAT("Week"," ",_xlfn.ISOWEEKNUM(SurveyRaw[[#This Row],[Date]]))</f>
        <v>Week 23</v>
      </c>
      <c r="M199" s="89" t="str">
        <f>CONCATENATE(YEAR(SurveyRaw[[#This Row],[Month]])," Q",ROUNDUP(MONTH(SurveyRaw[[#This Row],[Month]])/3,0))</f>
        <v>2024 Q2</v>
      </c>
      <c r="N199" s="90" t="str">
        <f>INDEX(Roster[Team Manager],MATCH(SurveyRaw[[#This Row],[UID]],Roster[UID],0))</f>
        <v>Eden Loyola</v>
      </c>
      <c r="O199" s="91" t="str">
        <f>INDEX(Roster[Site],MATCH(SurveyRaw[[#This Row],[UID]],Roster[UID],0))</f>
        <v>DVO</v>
      </c>
      <c r="P199" s="91" t="str">
        <f>INDEX(Config!R:R,MATCH(SurveyRaw[[#This Row],[App name]],Config!Q:Q,0))</f>
        <v>MX</v>
      </c>
      <c r="Q199" s="91" t="str">
        <f>INDEX(Config!J:J,MATCH(Survey!$P199,Config!G:G,0))</f>
        <v>APAC</v>
      </c>
      <c r="R199" s="94">
        <f t="shared" si="11"/>
        <v>1</v>
      </c>
      <c r="S199" s="119">
        <f>IF(ISBLANK(SurveyRaw[[#This Row],[CSAT]]),0,IF(AND(SurveyRaw[[#This Row],[CSAT]]&lt;=3,SurveyRaw[[#This Row],[CSAT]]&gt;=1),1,0))</f>
        <v>0</v>
      </c>
      <c r="T199" s="120">
        <f>IF(SurveyRaw[[#This Row],[CSAT]]=4,1,0)</f>
        <v>0</v>
      </c>
      <c r="U199" s="121">
        <f>IF(SurveyRaw[[#This Row],[CSAT]]=5,1,0)</f>
        <v>1</v>
      </c>
      <c r="V199" s="92">
        <f>IF(OR(SurveyRaw[[#This Row],[FCR]]="-",SurveyRaw[[#This Row],[FCR]]=""),0,1)</f>
        <v>1</v>
      </c>
      <c r="W199" s="121">
        <f>IF(SurveyRaw[[#This Row],[Valid FCR]]=1,IF(SurveyRaw[[#This Row],[FCR]]=1,1,0),0)</f>
        <v>1</v>
      </c>
      <c r="X199" s="93">
        <f>IF(SurveyRaw[[#This Row],[CSAT]]="","",SurveyRaw[[#This Row],[CSAT]]/5)</f>
        <v>1</v>
      </c>
      <c r="Y199" s="120" t="str">
        <f>IF(OR(SurveyRaw[[#This Row],[Language Points]]="-",SurveyRaw[[#This Row],[Language Points]]="N/A",SurveyRaw[[#This Row],[Language Points]]=""),"No","Yes")</f>
        <v>Yes</v>
      </c>
      <c r="Z199" s="93">
        <f>IF(ISBLANK(SurveyRaw[[#This Row],[Language Points]]),"",SurveyRaw[[#This Row],[Language Points]]/5)</f>
        <v>1</v>
      </c>
    </row>
    <row r="200" spans="1:26" x14ac:dyDescent="0.25">
      <c r="A200" s="82" t="s">
        <v>84</v>
      </c>
      <c r="B200" s="83" t="s">
        <v>85</v>
      </c>
      <c r="C200" s="84">
        <v>45447</v>
      </c>
      <c r="D200" s="83">
        <v>119027456</v>
      </c>
      <c r="E200" s="82" t="s">
        <v>116</v>
      </c>
      <c r="F200" s="118">
        <v>113451</v>
      </c>
      <c r="G200" s="82">
        <v>5</v>
      </c>
      <c r="H200" s="85">
        <v>1</v>
      </c>
      <c r="I200" s="83">
        <v>5</v>
      </c>
      <c r="J200" s="86">
        <f t="shared" si="9"/>
        <v>45447</v>
      </c>
      <c r="K200" s="87">
        <f t="shared" si="10"/>
        <v>45473</v>
      </c>
      <c r="L200" s="88" t="str">
        <f>_xlfn.CONCAT("Week"," ",_xlfn.ISOWEEKNUM(SurveyRaw[[#This Row],[Date]]))</f>
        <v>Week 23</v>
      </c>
      <c r="M200" s="89" t="str">
        <f>CONCATENATE(YEAR(SurveyRaw[[#This Row],[Month]])," Q",ROUNDUP(MONTH(SurveyRaw[[#This Row],[Month]])/3,0))</f>
        <v>2024 Q2</v>
      </c>
      <c r="N200" s="90" t="str">
        <f>INDEX(Roster[Team Manager],MATCH(SurveyRaw[[#This Row],[UID]],Roster[UID],0))</f>
        <v>Megan Gutierrez Guerrero</v>
      </c>
      <c r="O200" s="91" t="str">
        <f>INDEX(Roster[Site],MATCH(SurveyRaw[[#This Row],[UID]],Roster[UID],0))</f>
        <v>COL</v>
      </c>
      <c r="P200" s="91" t="str">
        <f>INDEX(Config!R:R,MATCH(SurveyRaw[[#This Row],[App name]],Config!Q:Q,0))</f>
        <v>MX</v>
      </c>
      <c r="Q200" s="91" t="str">
        <f>INDEX(Config!J:J,MATCH(Survey!$P200,Config!G:G,0))</f>
        <v>APAC</v>
      </c>
      <c r="R200" s="94">
        <f t="shared" si="11"/>
        <v>1</v>
      </c>
      <c r="S200" s="119">
        <f>IF(ISBLANK(SurveyRaw[[#This Row],[CSAT]]),0,IF(AND(SurveyRaw[[#This Row],[CSAT]]&lt;=3,SurveyRaw[[#This Row],[CSAT]]&gt;=1),1,0))</f>
        <v>0</v>
      </c>
      <c r="T200" s="120">
        <f>IF(SurveyRaw[[#This Row],[CSAT]]=4,1,0)</f>
        <v>0</v>
      </c>
      <c r="U200" s="121">
        <f>IF(SurveyRaw[[#This Row],[CSAT]]=5,1,0)</f>
        <v>1</v>
      </c>
      <c r="V200" s="92">
        <f>IF(OR(SurveyRaw[[#This Row],[FCR]]="-",SurveyRaw[[#This Row],[FCR]]=""),0,1)</f>
        <v>1</v>
      </c>
      <c r="W200" s="121">
        <f>IF(SurveyRaw[[#This Row],[Valid FCR]]=1,IF(SurveyRaw[[#This Row],[FCR]]=1,1,0),0)</f>
        <v>1</v>
      </c>
      <c r="X200" s="93">
        <f>IF(SurveyRaw[[#This Row],[CSAT]]="","",SurveyRaw[[#This Row],[CSAT]]/5)</f>
        <v>1</v>
      </c>
      <c r="Y200" s="120" t="str">
        <f>IF(OR(SurveyRaw[[#This Row],[Language Points]]="-",SurveyRaw[[#This Row],[Language Points]]="N/A",SurveyRaw[[#This Row],[Language Points]]=""),"No","Yes")</f>
        <v>Yes</v>
      </c>
      <c r="Z200" s="93">
        <f>IF(ISBLANK(SurveyRaw[[#This Row],[Language Points]]),"",SurveyRaw[[#This Row],[Language Points]]/5)</f>
        <v>1</v>
      </c>
    </row>
    <row r="201" spans="1:26" x14ac:dyDescent="0.25">
      <c r="A201" s="82" t="s">
        <v>84</v>
      </c>
      <c r="B201" s="83" t="s">
        <v>85</v>
      </c>
      <c r="C201" s="84">
        <v>45447</v>
      </c>
      <c r="D201" s="83">
        <v>119020716</v>
      </c>
      <c r="E201" s="82" t="s">
        <v>91</v>
      </c>
      <c r="F201" s="118">
        <v>108518</v>
      </c>
      <c r="G201" s="82">
        <v>5</v>
      </c>
      <c r="H201" s="85">
        <v>1</v>
      </c>
      <c r="I201" s="83">
        <v>5</v>
      </c>
      <c r="J201" s="86">
        <f t="shared" si="9"/>
        <v>45447</v>
      </c>
      <c r="K201" s="87">
        <f t="shared" si="10"/>
        <v>45473</v>
      </c>
      <c r="L201" s="88" t="str">
        <f>_xlfn.CONCAT("Week"," ",_xlfn.ISOWEEKNUM(SurveyRaw[[#This Row],[Date]]))</f>
        <v>Week 23</v>
      </c>
      <c r="M201" s="89" t="str">
        <f>CONCATENATE(YEAR(SurveyRaw[[#This Row],[Month]])," Q",ROUNDUP(MONTH(SurveyRaw[[#This Row],[Month]])/3,0))</f>
        <v>2024 Q2</v>
      </c>
      <c r="N201" s="90" t="str">
        <f>INDEX(Roster[Team Manager],MATCH(SurveyRaw[[#This Row],[UID]],Roster[UID],0))</f>
        <v>Eden Loyola</v>
      </c>
      <c r="O201" s="91" t="str">
        <f>INDEX(Roster[Site],MATCH(SurveyRaw[[#This Row],[UID]],Roster[UID],0))</f>
        <v>DVO</v>
      </c>
      <c r="P201" s="91" t="str">
        <f>INDEX(Config!R:R,MATCH(SurveyRaw[[#This Row],[App name]],Config!Q:Q,0))</f>
        <v>MX</v>
      </c>
      <c r="Q201" s="91" t="str">
        <f>INDEX(Config!J:J,MATCH(Survey!$P201,Config!G:G,0))</f>
        <v>APAC</v>
      </c>
      <c r="R201" s="94">
        <f t="shared" si="11"/>
        <v>1</v>
      </c>
      <c r="S201" s="119">
        <f>IF(ISBLANK(SurveyRaw[[#This Row],[CSAT]]),0,IF(AND(SurveyRaw[[#This Row],[CSAT]]&lt;=3,SurveyRaw[[#This Row],[CSAT]]&gt;=1),1,0))</f>
        <v>0</v>
      </c>
      <c r="T201" s="120">
        <f>IF(SurveyRaw[[#This Row],[CSAT]]=4,1,0)</f>
        <v>0</v>
      </c>
      <c r="U201" s="121">
        <f>IF(SurveyRaw[[#This Row],[CSAT]]=5,1,0)</f>
        <v>1</v>
      </c>
      <c r="V201" s="92">
        <f>IF(OR(SurveyRaw[[#This Row],[FCR]]="-",SurveyRaw[[#This Row],[FCR]]=""),0,1)</f>
        <v>1</v>
      </c>
      <c r="W201" s="121">
        <f>IF(SurveyRaw[[#This Row],[Valid FCR]]=1,IF(SurveyRaw[[#This Row],[FCR]]=1,1,0),0)</f>
        <v>1</v>
      </c>
      <c r="X201" s="93">
        <f>IF(SurveyRaw[[#This Row],[CSAT]]="","",SurveyRaw[[#This Row],[CSAT]]/5)</f>
        <v>1</v>
      </c>
      <c r="Y201" s="120" t="str">
        <f>IF(OR(SurveyRaw[[#This Row],[Language Points]]="-",SurveyRaw[[#This Row],[Language Points]]="N/A",SurveyRaw[[#This Row],[Language Points]]=""),"No","Yes")</f>
        <v>Yes</v>
      </c>
      <c r="Z201" s="93">
        <f>IF(ISBLANK(SurveyRaw[[#This Row],[Language Points]]),"",SurveyRaw[[#This Row],[Language Points]]/5)</f>
        <v>1</v>
      </c>
    </row>
    <row r="202" spans="1:26" x14ac:dyDescent="0.25">
      <c r="A202" s="82" t="s">
        <v>84</v>
      </c>
      <c r="B202" s="83" t="s">
        <v>85</v>
      </c>
      <c r="C202" s="84">
        <v>45447</v>
      </c>
      <c r="D202" s="83">
        <v>119003026</v>
      </c>
      <c r="E202" s="82" t="s">
        <v>87</v>
      </c>
      <c r="F202" s="118">
        <v>107941</v>
      </c>
      <c r="G202" s="82">
        <v>5</v>
      </c>
      <c r="H202" s="85">
        <v>1</v>
      </c>
      <c r="I202" s="83">
        <v>5</v>
      </c>
      <c r="J202" s="86">
        <f t="shared" si="9"/>
        <v>45447</v>
      </c>
      <c r="K202" s="87">
        <f t="shared" si="10"/>
        <v>45473</v>
      </c>
      <c r="L202" s="88" t="str">
        <f>_xlfn.CONCAT("Week"," ",_xlfn.ISOWEEKNUM(SurveyRaw[[#This Row],[Date]]))</f>
        <v>Week 23</v>
      </c>
      <c r="M202" s="89" t="str">
        <f>CONCATENATE(YEAR(SurveyRaw[[#This Row],[Month]])," Q",ROUNDUP(MONTH(SurveyRaw[[#This Row],[Month]])/3,0))</f>
        <v>2024 Q2</v>
      </c>
      <c r="N202" s="90" t="str">
        <f>INDEX(Roster[Team Manager],MATCH(SurveyRaw[[#This Row],[UID]],Roster[UID],0))</f>
        <v>Eden Loyola</v>
      </c>
      <c r="O202" s="91" t="str">
        <f>INDEX(Roster[Site],MATCH(SurveyRaw[[#This Row],[UID]],Roster[UID],0))</f>
        <v>DVO</v>
      </c>
      <c r="P202" s="91" t="str">
        <f>INDEX(Config!R:R,MATCH(SurveyRaw[[#This Row],[App name]],Config!Q:Q,0))</f>
        <v>MX</v>
      </c>
      <c r="Q202" s="91" t="str">
        <f>INDEX(Config!J:J,MATCH(Survey!$P202,Config!G:G,0))</f>
        <v>APAC</v>
      </c>
      <c r="R202" s="94">
        <f t="shared" si="11"/>
        <v>1</v>
      </c>
      <c r="S202" s="119">
        <f>IF(ISBLANK(SurveyRaw[[#This Row],[CSAT]]),0,IF(AND(SurveyRaw[[#This Row],[CSAT]]&lt;=3,SurveyRaw[[#This Row],[CSAT]]&gt;=1),1,0))</f>
        <v>0</v>
      </c>
      <c r="T202" s="120">
        <f>IF(SurveyRaw[[#This Row],[CSAT]]=4,1,0)</f>
        <v>0</v>
      </c>
      <c r="U202" s="121">
        <f>IF(SurveyRaw[[#This Row],[CSAT]]=5,1,0)</f>
        <v>1</v>
      </c>
      <c r="V202" s="92">
        <f>IF(OR(SurveyRaw[[#This Row],[FCR]]="-",SurveyRaw[[#This Row],[FCR]]=""),0,1)</f>
        <v>1</v>
      </c>
      <c r="W202" s="121">
        <f>IF(SurveyRaw[[#This Row],[Valid FCR]]=1,IF(SurveyRaw[[#This Row],[FCR]]=1,1,0),0)</f>
        <v>1</v>
      </c>
      <c r="X202" s="93">
        <f>IF(SurveyRaw[[#This Row],[CSAT]]="","",SurveyRaw[[#This Row],[CSAT]]/5)</f>
        <v>1</v>
      </c>
      <c r="Y202" s="120" t="str">
        <f>IF(OR(SurveyRaw[[#This Row],[Language Points]]="-",SurveyRaw[[#This Row],[Language Points]]="N/A",SurveyRaw[[#This Row],[Language Points]]=""),"No","Yes")</f>
        <v>Yes</v>
      </c>
      <c r="Z202" s="93">
        <f>IF(ISBLANK(SurveyRaw[[#This Row],[Language Points]]),"",SurveyRaw[[#This Row],[Language Points]]/5)</f>
        <v>1</v>
      </c>
    </row>
    <row r="203" spans="1:26" x14ac:dyDescent="0.25">
      <c r="A203" s="82" t="s">
        <v>84</v>
      </c>
      <c r="B203" s="83" t="s">
        <v>85</v>
      </c>
      <c r="C203" s="84">
        <v>45447</v>
      </c>
      <c r="D203" s="83">
        <v>119035496</v>
      </c>
      <c r="E203" s="82" t="s">
        <v>781</v>
      </c>
      <c r="F203" s="118">
        <v>108519</v>
      </c>
      <c r="G203" s="82">
        <v>5</v>
      </c>
      <c r="H203" s="85">
        <v>1</v>
      </c>
      <c r="I203" s="83">
        <v>5</v>
      </c>
      <c r="J203" s="86">
        <f t="shared" si="9"/>
        <v>45447</v>
      </c>
      <c r="K203" s="87">
        <f t="shared" si="10"/>
        <v>45473</v>
      </c>
      <c r="L203" s="88" t="str">
        <f>_xlfn.CONCAT("Week"," ",_xlfn.ISOWEEKNUM(SurveyRaw[[#This Row],[Date]]))</f>
        <v>Week 23</v>
      </c>
      <c r="M203" s="89" t="str">
        <f>CONCATENATE(YEAR(SurveyRaw[[#This Row],[Month]])," Q",ROUNDUP(MONTH(SurveyRaw[[#This Row],[Month]])/3,0))</f>
        <v>2024 Q2</v>
      </c>
      <c r="N203" s="90" t="str">
        <f>INDEX(Roster[Team Manager],MATCH(SurveyRaw[[#This Row],[UID]],Roster[UID],0))</f>
        <v>Eden Loyola</v>
      </c>
      <c r="O203" s="91" t="str">
        <f>INDEX(Roster[Site],MATCH(SurveyRaw[[#This Row],[UID]],Roster[UID],0))</f>
        <v>DVO</v>
      </c>
      <c r="P203" s="91" t="str">
        <f>INDEX(Config!R:R,MATCH(SurveyRaw[[#This Row],[App name]],Config!Q:Q,0))</f>
        <v>MX</v>
      </c>
      <c r="Q203" s="91" t="str">
        <f>INDEX(Config!J:J,MATCH(Survey!$P203,Config!G:G,0))</f>
        <v>APAC</v>
      </c>
      <c r="R203" s="94">
        <f t="shared" si="11"/>
        <v>1</v>
      </c>
      <c r="S203" s="119">
        <f>IF(ISBLANK(SurveyRaw[[#This Row],[CSAT]]),0,IF(AND(SurveyRaw[[#This Row],[CSAT]]&lt;=3,SurveyRaw[[#This Row],[CSAT]]&gt;=1),1,0))</f>
        <v>0</v>
      </c>
      <c r="T203" s="120">
        <f>IF(SurveyRaw[[#This Row],[CSAT]]=4,1,0)</f>
        <v>0</v>
      </c>
      <c r="U203" s="121">
        <f>IF(SurveyRaw[[#This Row],[CSAT]]=5,1,0)</f>
        <v>1</v>
      </c>
      <c r="V203" s="92">
        <f>IF(OR(SurveyRaw[[#This Row],[FCR]]="-",SurveyRaw[[#This Row],[FCR]]=""),0,1)</f>
        <v>1</v>
      </c>
      <c r="W203" s="121">
        <f>IF(SurveyRaw[[#This Row],[Valid FCR]]=1,IF(SurveyRaw[[#This Row],[FCR]]=1,1,0),0)</f>
        <v>1</v>
      </c>
      <c r="X203" s="93">
        <f>IF(SurveyRaw[[#This Row],[CSAT]]="","",SurveyRaw[[#This Row],[CSAT]]/5)</f>
        <v>1</v>
      </c>
      <c r="Y203" s="120" t="str">
        <f>IF(OR(SurveyRaw[[#This Row],[Language Points]]="-",SurveyRaw[[#This Row],[Language Points]]="N/A",SurveyRaw[[#This Row],[Language Points]]=""),"No","Yes")</f>
        <v>Yes</v>
      </c>
      <c r="Z203" s="93">
        <f>IF(ISBLANK(SurveyRaw[[#This Row],[Language Points]]),"",SurveyRaw[[#This Row],[Language Points]]/5)</f>
        <v>1</v>
      </c>
    </row>
    <row r="204" spans="1:26" x14ac:dyDescent="0.25">
      <c r="A204" s="82" t="s">
        <v>84</v>
      </c>
      <c r="B204" s="83" t="s">
        <v>85</v>
      </c>
      <c r="C204" s="84">
        <v>45447</v>
      </c>
      <c r="D204" s="83">
        <v>119032006</v>
      </c>
      <c r="E204" s="82" t="s">
        <v>86</v>
      </c>
      <c r="F204" s="118">
        <v>108235</v>
      </c>
      <c r="G204" s="82">
        <v>5</v>
      </c>
      <c r="H204" s="85">
        <v>1</v>
      </c>
      <c r="I204" s="83">
        <v>5</v>
      </c>
      <c r="J204" s="86">
        <f t="shared" si="9"/>
        <v>45447</v>
      </c>
      <c r="K204" s="87">
        <f t="shared" si="10"/>
        <v>45473</v>
      </c>
      <c r="L204" s="88" t="str">
        <f>_xlfn.CONCAT("Week"," ",_xlfn.ISOWEEKNUM(SurveyRaw[[#This Row],[Date]]))</f>
        <v>Week 23</v>
      </c>
      <c r="M204" s="89" t="str">
        <f>CONCATENATE(YEAR(SurveyRaw[[#This Row],[Month]])," Q",ROUNDUP(MONTH(SurveyRaw[[#This Row],[Month]])/3,0))</f>
        <v>2024 Q2</v>
      </c>
      <c r="N204" s="90" t="str">
        <f>INDEX(Roster[Team Manager],MATCH(SurveyRaw[[#This Row],[UID]],Roster[UID],0))</f>
        <v>Eden Loyola</v>
      </c>
      <c r="O204" s="91" t="str">
        <f>INDEX(Roster[Site],MATCH(SurveyRaw[[#This Row],[UID]],Roster[UID],0))</f>
        <v>DVO</v>
      </c>
      <c r="P204" s="91" t="str">
        <f>INDEX(Config!R:R,MATCH(SurveyRaw[[#This Row],[App name]],Config!Q:Q,0))</f>
        <v>MX</v>
      </c>
      <c r="Q204" s="91" t="str">
        <f>INDEX(Config!J:J,MATCH(Survey!$P204,Config!G:G,0))</f>
        <v>APAC</v>
      </c>
      <c r="R204" s="94">
        <f t="shared" si="11"/>
        <v>1</v>
      </c>
      <c r="S204" s="119">
        <f>IF(ISBLANK(SurveyRaw[[#This Row],[CSAT]]),0,IF(AND(SurveyRaw[[#This Row],[CSAT]]&lt;=3,SurveyRaw[[#This Row],[CSAT]]&gt;=1),1,0))</f>
        <v>0</v>
      </c>
      <c r="T204" s="120">
        <f>IF(SurveyRaw[[#This Row],[CSAT]]=4,1,0)</f>
        <v>0</v>
      </c>
      <c r="U204" s="121">
        <f>IF(SurveyRaw[[#This Row],[CSAT]]=5,1,0)</f>
        <v>1</v>
      </c>
      <c r="V204" s="92">
        <f>IF(OR(SurveyRaw[[#This Row],[FCR]]="-",SurveyRaw[[#This Row],[FCR]]=""),0,1)</f>
        <v>1</v>
      </c>
      <c r="W204" s="121">
        <f>IF(SurveyRaw[[#This Row],[Valid FCR]]=1,IF(SurveyRaw[[#This Row],[FCR]]=1,1,0),0)</f>
        <v>1</v>
      </c>
      <c r="X204" s="93">
        <f>IF(SurveyRaw[[#This Row],[CSAT]]="","",SurveyRaw[[#This Row],[CSAT]]/5)</f>
        <v>1</v>
      </c>
      <c r="Y204" s="120" t="str">
        <f>IF(OR(SurveyRaw[[#This Row],[Language Points]]="-",SurveyRaw[[#This Row],[Language Points]]="N/A",SurveyRaw[[#This Row],[Language Points]]=""),"No","Yes")</f>
        <v>Yes</v>
      </c>
      <c r="Z204" s="93">
        <f>IF(ISBLANK(SurveyRaw[[#This Row],[Language Points]]),"",SurveyRaw[[#This Row],[Language Points]]/5)</f>
        <v>1</v>
      </c>
    </row>
    <row r="205" spans="1:26" x14ac:dyDescent="0.25">
      <c r="A205" s="82" t="s">
        <v>84</v>
      </c>
      <c r="B205" s="83" t="s">
        <v>85</v>
      </c>
      <c r="C205" s="84">
        <v>45447</v>
      </c>
      <c r="D205" s="83">
        <v>119006596</v>
      </c>
      <c r="E205" s="82" t="s">
        <v>87</v>
      </c>
      <c r="F205" s="118">
        <v>107941</v>
      </c>
      <c r="G205" s="82">
        <v>5</v>
      </c>
      <c r="H205" s="85">
        <v>1</v>
      </c>
      <c r="I205" s="83">
        <v>5</v>
      </c>
      <c r="J205" s="86">
        <f t="shared" si="9"/>
        <v>45447</v>
      </c>
      <c r="K205" s="87">
        <f t="shared" si="10"/>
        <v>45473</v>
      </c>
      <c r="L205" s="88" t="str">
        <f>_xlfn.CONCAT("Week"," ",_xlfn.ISOWEEKNUM(SurveyRaw[[#This Row],[Date]]))</f>
        <v>Week 23</v>
      </c>
      <c r="M205" s="89" t="str">
        <f>CONCATENATE(YEAR(SurveyRaw[[#This Row],[Month]])," Q",ROUNDUP(MONTH(SurveyRaw[[#This Row],[Month]])/3,0))</f>
        <v>2024 Q2</v>
      </c>
      <c r="N205" s="90" t="str">
        <f>INDEX(Roster[Team Manager],MATCH(SurveyRaw[[#This Row],[UID]],Roster[UID],0))</f>
        <v>Eden Loyola</v>
      </c>
      <c r="O205" s="91" t="str">
        <f>INDEX(Roster[Site],MATCH(SurveyRaw[[#This Row],[UID]],Roster[UID],0))</f>
        <v>DVO</v>
      </c>
      <c r="P205" s="91" t="str">
        <f>INDEX(Config!R:R,MATCH(SurveyRaw[[#This Row],[App name]],Config!Q:Q,0))</f>
        <v>MX</v>
      </c>
      <c r="Q205" s="91" t="str">
        <f>INDEX(Config!J:J,MATCH(Survey!$P205,Config!G:G,0))</f>
        <v>APAC</v>
      </c>
      <c r="R205" s="94">
        <f t="shared" si="11"/>
        <v>1</v>
      </c>
      <c r="S205" s="119">
        <f>IF(ISBLANK(SurveyRaw[[#This Row],[CSAT]]),0,IF(AND(SurveyRaw[[#This Row],[CSAT]]&lt;=3,SurveyRaw[[#This Row],[CSAT]]&gt;=1),1,0))</f>
        <v>0</v>
      </c>
      <c r="T205" s="120">
        <f>IF(SurveyRaw[[#This Row],[CSAT]]=4,1,0)</f>
        <v>0</v>
      </c>
      <c r="U205" s="121">
        <f>IF(SurveyRaw[[#This Row],[CSAT]]=5,1,0)</f>
        <v>1</v>
      </c>
      <c r="V205" s="92">
        <f>IF(OR(SurveyRaw[[#This Row],[FCR]]="-",SurveyRaw[[#This Row],[FCR]]=""),0,1)</f>
        <v>1</v>
      </c>
      <c r="W205" s="121">
        <f>IF(SurveyRaw[[#This Row],[Valid FCR]]=1,IF(SurveyRaw[[#This Row],[FCR]]=1,1,0),0)</f>
        <v>1</v>
      </c>
      <c r="X205" s="93">
        <f>IF(SurveyRaw[[#This Row],[CSAT]]="","",SurveyRaw[[#This Row],[CSAT]]/5)</f>
        <v>1</v>
      </c>
      <c r="Y205" s="120" t="str">
        <f>IF(OR(SurveyRaw[[#This Row],[Language Points]]="-",SurveyRaw[[#This Row],[Language Points]]="N/A",SurveyRaw[[#This Row],[Language Points]]=""),"No","Yes")</f>
        <v>Yes</v>
      </c>
      <c r="Z205" s="93">
        <f>IF(ISBLANK(SurveyRaw[[#This Row],[Language Points]]),"",SurveyRaw[[#This Row],[Language Points]]/5)</f>
        <v>1</v>
      </c>
    </row>
    <row r="206" spans="1:26" x14ac:dyDescent="0.25">
      <c r="A206" s="82" t="s">
        <v>84</v>
      </c>
      <c r="B206" s="83" t="s">
        <v>85</v>
      </c>
      <c r="C206" s="84">
        <v>45447</v>
      </c>
      <c r="D206" s="83">
        <v>119031986</v>
      </c>
      <c r="E206" s="82" t="s">
        <v>781</v>
      </c>
      <c r="F206" s="118">
        <v>108519</v>
      </c>
      <c r="G206" s="82">
        <v>5</v>
      </c>
      <c r="H206" s="85">
        <v>1</v>
      </c>
      <c r="I206" s="83">
        <v>5</v>
      </c>
      <c r="J206" s="86">
        <f t="shared" si="9"/>
        <v>45447</v>
      </c>
      <c r="K206" s="87">
        <f t="shared" si="10"/>
        <v>45473</v>
      </c>
      <c r="L206" s="88" t="str">
        <f>_xlfn.CONCAT("Week"," ",_xlfn.ISOWEEKNUM(SurveyRaw[[#This Row],[Date]]))</f>
        <v>Week 23</v>
      </c>
      <c r="M206" s="89" t="str">
        <f>CONCATENATE(YEAR(SurveyRaw[[#This Row],[Month]])," Q",ROUNDUP(MONTH(SurveyRaw[[#This Row],[Month]])/3,0))</f>
        <v>2024 Q2</v>
      </c>
      <c r="N206" s="90" t="str">
        <f>INDEX(Roster[Team Manager],MATCH(SurveyRaw[[#This Row],[UID]],Roster[UID],0))</f>
        <v>Eden Loyola</v>
      </c>
      <c r="O206" s="91" t="str">
        <f>INDEX(Roster[Site],MATCH(SurveyRaw[[#This Row],[UID]],Roster[UID],0))</f>
        <v>DVO</v>
      </c>
      <c r="P206" s="91" t="str">
        <f>INDEX(Config!R:R,MATCH(SurveyRaw[[#This Row],[App name]],Config!Q:Q,0))</f>
        <v>MX</v>
      </c>
      <c r="Q206" s="91" t="str">
        <f>INDEX(Config!J:J,MATCH(Survey!$P206,Config!G:G,0))</f>
        <v>APAC</v>
      </c>
      <c r="R206" s="94">
        <f t="shared" si="11"/>
        <v>1</v>
      </c>
      <c r="S206" s="119">
        <f>IF(ISBLANK(SurveyRaw[[#This Row],[CSAT]]),0,IF(AND(SurveyRaw[[#This Row],[CSAT]]&lt;=3,SurveyRaw[[#This Row],[CSAT]]&gt;=1),1,0))</f>
        <v>0</v>
      </c>
      <c r="T206" s="120">
        <f>IF(SurveyRaw[[#This Row],[CSAT]]=4,1,0)</f>
        <v>0</v>
      </c>
      <c r="U206" s="121">
        <f>IF(SurveyRaw[[#This Row],[CSAT]]=5,1,0)</f>
        <v>1</v>
      </c>
      <c r="V206" s="92">
        <f>IF(OR(SurveyRaw[[#This Row],[FCR]]="-",SurveyRaw[[#This Row],[FCR]]=""),0,1)</f>
        <v>1</v>
      </c>
      <c r="W206" s="121">
        <f>IF(SurveyRaw[[#This Row],[Valid FCR]]=1,IF(SurveyRaw[[#This Row],[FCR]]=1,1,0),0)</f>
        <v>1</v>
      </c>
      <c r="X206" s="93">
        <f>IF(SurveyRaw[[#This Row],[CSAT]]="","",SurveyRaw[[#This Row],[CSAT]]/5)</f>
        <v>1</v>
      </c>
      <c r="Y206" s="120" t="str">
        <f>IF(OR(SurveyRaw[[#This Row],[Language Points]]="-",SurveyRaw[[#This Row],[Language Points]]="N/A",SurveyRaw[[#This Row],[Language Points]]=""),"No","Yes")</f>
        <v>Yes</v>
      </c>
      <c r="Z206" s="93">
        <f>IF(ISBLANK(SurveyRaw[[#This Row],[Language Points]]),"",SurveyRaw[[#This Row],[Language Points]]/5)</f>
        <v>1</v>
      </c>
    </row>
    <row r="207" spans="1:26" x14ac:dyDescent="0.25">
      <c r="A207" s="82" t="s">
        <v>84</v>
      </c>
      <c r="B207" s="83" t="s">
        <v>85</v>
      </c>
      <c r="C207" s="84">
        <v>45447</v>
      </c>
      <c r="D207" s="83">
        <v>119006626</v>
      </c>
      <c r="E207" s="82" t="s">
        <v>86</v>
      </c>
      <c r="F207" s="118">
        <v>108235</v>
      </c>
      <c r="G207" s="82">
        <v>5</v>
      </c>
      <c r="H207" s="85">
        <v>1</v>
      </c>
      <c r="I207" s="83">
        <v>5</v>
      </c>
      <c r="J207" s="86">
        <f t="shared" si="9"/>
        <v>45447</v>
      </c>
      <c r="K207" s="87">
        <f t="shared" si="10"/>
        <v>45473</v>
      </c>
      <c r="L207" s="88" t="str">
        <f>_xlfn.CONCAT("Week"," ",_xlfn.ISOWEEKNUM(SurveyRaw[[#This Row],[Date]]))</f>
        <v>Week 23</v>
      </c>
      <c r="M207" s="89" t="str">
        <f>CONCATENATE(YEAR(SurveyRaw[[#This Row],[Month]])," Q",ROUNDUP(MONTH(SurveyRaw[[#This Row],[Month]])/3,0))</f>
        <v>2024 Q2</v>
      </c>
      <c r="N207" s="90" t="str">
        <f>INDEX(Roster[Team Manager],MATCH(SurveyRaw[[#This Row],[UID]],Roster[UID],0))</f>
        <v>Eden Loyola</v>
      </c>
      <c r="O207" s="91" t="str">
        <f>INDEX(Roster[Site],MATCH(SurveyRaw[[#This Row],[UID]],Roster[UID],0))</f>
        <v>DVO</v>
      </c>
      <c r="P207" s="91" t="str">
        <f>INDEX(Config!R:R,MATCH(SurveyRaw[[#This Row],[App name]],Config!Q:Q,0))</f>
        <v>MX</v>
      </c>
      <c r="Q207" s="91" t="str">
        <f>INDEX(Config!J:J,MATCH(Survey!$P207,Config!G:G,0))</f>
        <v>APAC</v>
      </c>
      <c r="R207" s="94">
        <f t="shared" si="11"/>
        <v>1</v>
      </c>
      <c r="S207" s="119">
        <f>IF(ISBLANK(SurveyRaw[[#This Row],[CSAT]]),0,IF(AND(SurveyRaw[[#This Row],[CSAT]]&lt;=3,SurveyRaw[[#This Row],[CSAT]]&gt;=1),1,0))</f>
        <v>0</v>
      </c>
      <c r="T207" s="120">
        <f>IF(SurveyRaw[[#This Row],[CSAT]]=4,1,0)</f>
        <v>0</v>
      </c>
      <c r="U207" s="121">
        <f>IF(SurveyRaw[[#This Row],[CSAT]]=5,1,0)</f>
        <v>1</v>
      </c>
      <c r="V207" s="92">
        <f>IF(OR(SurveyRaw[[#This Row],[FCR]]="-",SurveyRaw[[#This Row],[FCR]]=""),0,1)</f>
        <v>1</v>
      </c>
      <c r="W207" s="121">
        <f>IF(SurveyRaw[[#This Row],[Valid FCR]]=1,IF(SurveyRaw[[#This Row],[FCR]]=1,1,0),0)</f>
        <v>1</v>
      </c>
      <c r="X207" s="93">
        <f>IF(SurveyRaw[[#This Row],[CSAT]]="","",SurveyRaw[[#This Row],[CSAT]]/5)</f>
        <v>1</v>
      </c>
      <c r="Y207" s="120" t="str">
        <f>IF(OR(SurveyRaw[[#This Row],[Language Points]]="-",SurveyRaw[[#This Row],[Language Points]]="N/A",SurveyRaw[[#This Row],[Language Points]]=""),"No","Yes")</f>
        <v>Yes</v>
      </c>
      <c r="Z207" s="93">
        <f>IF(ISBLANK(SurveyRaw[[#This Row],[Language Points]]),"",SurveyRaw[[#This Row],[Language Points]]/5)</f>
        <v>1</v>
      </c>
    </row>
    <row r="208" spans="1:26" x14ac:dyDescent="0.25">
      <c r="A208" s="82" t="s">
        <v>84</v>
      </c>
      <c r="B208" s="83" t="s">
        <v>85</v>
      </c>
      <c r="C208" s="84">
        <v>45447</v>
      </c>
      <c r="D208" s="83">
        <v>119034176</v>
      </c>
      <c r="E208" s="82" t="s">
        <v>91</v>
      </c>
      <c r="F208" s="118">
        <v>108518</v>
      </c>
      <c r="G208" s="82">
        <v>5</v>
      </c>
      <c r="H208" s="85">
        <v>1</v>
      </c>
      <c r="I208" s="83">
        <v>5</v>
      </c>
      <c r="J208" s="86">
        <f t="shared" si="9"/>
        <v>45447</v>
      </c>
      <c r="K208" s="87">
        <f t="shared" si="10"/>
        <v>45473</v>
      </c>
      <c r="L208" s="88" t="str">
        <f>_xlfn.CONCAT("Week"," ",_xlfn.ISOWEEKNUM(SurveyRaw[[#This Row],[Date]]))</f>
        <v>Week 23</v>
      </c>
      <c r="M208" s="89" t="str">
        <f>CONCATENATE(YEAR(SurveyRaw[[#This Row],[Month]])," Q",ROUNDUP(MONTH(SurveyRaw[[#This Row],[Month]])/3,0))</f>
        <v>2024 Q2</v>
      </c>
      <c r="N208" s="90" t="str">
        <f>INDEX(Roster[Team Manager],MATCH(SurveyRaw[[#This Row],[UID]],Roster[UID],0))</f>
        <v>Eden Loyola</v>
      </c>
      <c r="O208" s="91" t="str">
        <f>INDEX(Roster[Site],MATCH(SurveyRaw[[#This Row],[UID]],Roster[UID],0))</f>
        <v>DVO</v>
      </c>
      <c r="P208" s="91" t="str">
        <f>INDEX(Config!R:R,MATCH(SurveyRaw[[#This Row],[App name]],Config!Q:Q,0))</f>
        <v>MX</v>
      </c>
      <c r="Q208" s="91" t="str">
        <f>INDEX(Config!J:J,MATCH(Survey!$P208,Config!G:G,0))</f>
        <v>APAC</v>
      </c>
      <c r="R208" s="94">
        <f t="shared" si="11"/>
        <v>1</v>
      </c>
      <c r="S208" s="119">
        <f>IF(ISBLANK(SurveyRaw[[#This Row],[CSAT]]),0,IF(AND(SurveyRaw[[#This Row],[CSAT]]&lt;=3,SurveyRaw[[#This Row],[CSAT]]&gt;=1),1,0))</f>
        <v>0</v>
      </c>
      <c r="T208" s="120">
        <f>IF(SurveyRaw[[#This Row],[CSAT]]=4,1,0)</f>
        <v>0</v>
      </c>
      <c r="U208" s="121">
        <f>IF(SurveyRaw[[#This Row],[CSAT]]=5,1,0)</f>
        <v>1</v>
      </c>
      <c r="V208" s="92">
        <f>IF(OR(SurveyRaw[[#This Row],[FCR]]="-",SurveyRaw[[#This Row],[FCR]]=""),0,1)</f>
        <v>1</v>
      </c>
      <c r="W208" s="121">
        <f>IF(SurveyRaw[[#This Row],[Valid FCR]]=1,IF(SurveyRaw[[#This Row],[FCR]]=1,1,0),0)</f>
        <v>1</v>
      </c>
      <c r="X208" s="93">
        <f>IF(SurveyRaw[[#This Row],[CSAT]]="","",SurveyRaw[[#This Row],[CSAT]]/5)</f>
        <v>1</v>
      </c>
      <c r="Y208" s="120" t="str">
        <f>IF(OR(SurveyRaw[[#This Row],[Language Points]]="-",SurveyRaw[[#This Row],[Language Points]]="N/A",SurveyRaw[[#This Row],[Language Points]]=""),"No","Yes")</f>
        <v>Yes</v>
      </c>
      <c r="Z208" s="93">
        <f>IF(ISBLANK(SurveyRaw[[#This Row],[Language Points]]),"",SurveyRaw[[#This Row],[Language Points]]/5)</f>
        <v>1</v>
      </c>
    </row>
    <row r="209" spans="1:26" x14ac:dyDescent="0.25">
      <c r="A209" s="82" t="s">
        <v>84</v>
      </c>
      <c r="B209" s="83" t="s">
        <v>85</v>
      </c>
      <c r="C209" s="84">
        <v>45447</v>
      </c>
      <c r="D209" s="83">
        <v>119029246</v>
      </c>
      <c r="E209" s="82" t="s">
        <v>86</v>
      </c>
      <c r="F209" s="118">
        <v>108235</v>
      </c>
      <c r="G209" s="82">
        <v>5</v>
      </c>
      <c r="H209" s="85">
        <v>1</v>
      </c>
      <c r="I209" s="83">
        <v>5</v>
      </c>
      <c r="J209" s="86">
        <f t="shared" si="9"/>
        <v>45447</v>
      </c>
      <c r="K209" s="87">
        <f t="shared" si="10"/>
        <v>45473</v>
      </c>
      <c r="L209" s="88" t="str">
        <f>_xlfn.CONCAT("Week"," ",_xlfn.ISOWEEKNUM(SurveyRaw[[#This Row],[Date]]))</f>
        <v>Week 23</v>
      </c>
      <c r="M209" s="89" t="str">
        <f>CONCATENATE(YEAR(SurveyRaw[[#This Row],[Month]])," Q",ROUNDUP(MONTH(SurveyRaw[[#This Row],[Month]])/3,0))</f>
        <v>2024 Q2</v>
      </c>
      <c r="N209" s="90" t="str">
        <f>INDEX(Roster[Team Manager],MATCH(SurveyRaw[[#This Row],[UID]],Roster[UID],0))</f>
        <v>Eden Loyola</v>
      </c>
      <c r="O209" s="91" t="str">
        <f>INDEX(Roster[Site],MATCH(SurveyRaw[[#This Row],[UID]],Roster[UID],0))</f>
        <v>DVO</v>
      </c>
      <c r="P209" s="91" t="str">
        <f>INDEX(Config!R:R,MATCH(SurveyRaw[[#This Row],[App name]],Config!Q:Q,0))</f>
        <v>MX</v>
      </c>
      <c r="Q209" s="91" t="str">
        <f>INDEX(Config!J:J,MATCH(Survey!$P209,Config!G:G,0))</f>
        <v>APAC</v>
      </c>
      <c r="R209" s="94">
        <f t="shared" si="11"/>
        <v>1</v>
      </c>
      <c r="S209" s="119">
        <f>IF(ISBLANK(SurveyRaw[[#This Row],[CSAT]]),0,IF(AND(SurveyRaw[[#This Row],[CSAT]]&lt;=3,SurveyRaw[[#This Row],[CSAT]]&gt;=1),1,0))</f>
        <v>0</v>
      </c>
      <c r="T209" s="120">
        <f>IF(SurveyRaw[[#This Row],[CSAT]]=4,1,0)</f>
        <v>0</v>
      </c>
      <c r="U209" s="121">
        <f>IF(SurveyRaw[[#This Row],[CSAT]]=5,1,0)</f>
        <v>1</v>
      </c>
      <c r="V209" s="92">
        <f>IF(OR(SurveyRaw[[#This Row],[FCR]]="-",SurveyRaw[[#This Row],[FCR]]=""),0,1)</f>
        <v>1</v>
      </c>
      <c r="W209" s="121">
        <f>IF(SurveyRaw[[#This Row],[Valid FCR]]=1,IF(SurveyRaw[[#This Row],[FCR]]=1,1,0),0)</f>
        <v>1</v>
      </c>
      <c r="X209" s="93">
        <f>IF(SurveyRaw[[#This Row],[CSAT]]="","",SurveyRaw[[#This Row],[CSAT]]/5)</f>
        <v>1</v>
      </c>
      <c r="Y209" s="120" t="str">
        <f>IF(OR(SurveyRaw[[#This Row],[Language Points]]="-",SurveyRaw[[#This Row],[Language Points]]="N/A",SurveyRaw[[#This Row],[Language Points]]=""),"No","Yes")</f>
        <v>Yes</v>
      </c>
      <c r="Z209" s="93">
        <f>IF(ISBLANK(SurveyRaw[[#This Row],[Language Points]]),"",SurveyRaw[[#This Row],[Language Points]]/5)</f>
        <v>1</v>
      </c>
    </row>
    <row r="210" spans="1:26" x14ac:dyDescent="0.25">
      <c r="A210" s="82" t="s">
        <v>89</v>
      </c>
      <c r="B210" s="83" t="s">
        <v>85</v>
      </c>
      <c r="C210" s="84">
        <v>45447</v>
      </c>
      <c r="D210" s="83">
        <v>119035906</v>
      </c>
      <c r="E210" s="82" t="s">
        <v>91</v>
      </c>
      <c r="F210" s="118">
        <v>108518</v>
      </c>
      <c r="G210" s="82">
        <v>5</v>
      </c>
      <c r="H210" s="85">
        <v>1</v>
      </c>
      <c r="I210" s="83">
        <v>5</v>
      </c>
      <c r="J210" s="86">
        <f t="shared" si="9"/>
        <v>45447</v>
      </c>
      <c r="K210" s="87">
        <f t="shared" si="10"/>
        <v>45473</v>
      </c>
      <c r="L210" s="88" t="str">
        <f>_xlfn.CONCAT("Week"," ",_xlfn.ISOWEEKNUM(SurveyRaw[[#This Row],[Date]]))</f>
        <v>Week 23</v>
      </c>
      <c r="M210" s="89" t="str">
        <f>CONCATENATE(YEAR(SurveyRaw[[#This Row],[Month]])," Q",ROUNDUP(MONTH(SurveyRaw[[#This Row],[Month]])/3,0))</f>
        <v>2024 Q2</v>
      </c>
      <c r="N210" s="90" t="str">
        <f>INDEX(Roster[Team Manager],MATCH(SurveyRaw[[#This Row],[UID]],Roster[UID],0))</f>
        <v>Eden Loyola</v>
      </c>
      <c r="O210" s="91" t="str">
        <f>INDEX(Roster[Site],MATCH(SurveyRaw[[#This Row],[UID]],Roster[UID],0))</f>
        <v>DVO</v>
      </c>
      <c r="P210" s="91" t="str">
        <f>INDEX(Config!R:R,MATCH(SurveyRaw[[#This Row],[App name]],Config!Q:Q,0))</f>
        <v>MX</v>
      </c>
      <c r="Q210" s="91" t="str">
        <f>INDEX(Config!J:J,MATCH(Survey!$P210,Config!G:G,0))</f>
        <v>APAC</v>
      </c>
      <c r="R210" s="94">
        <f t="shared" si="11"/>
        <v>1</v>
      </c>
      <c r="S210" s="119">
        <f>IF(ISBLANK(SurveyRaw[[#This Row],[CSAT]]),0,IF(AND(SurveyRaw[[#This Row],[CSAT]]&lt;=3,SurveyRaw[[#This Row],[CSAT]]&gt;=1),1,0))</f>
        <v>0</v>
      </c>
      <c r="T210" s="120">
        <f>IF(SurveyRaw[[#This Row],[CSAT]]=4,1,0)</f>
        <v>0</v>
      </c>
      <c r="U210" s="121">
        <f>IF(SurveyRaw[[#This Row],[CSAT]]=5,1,0)</f>
        <v>1</v>
      </c>
      <c r="V210" s="92">
        <f>IF(OR(SurveyRaw[[#This Row],[FCR]]="-",SurveyRaw[[#This Row],[FCR]]=""),0,1)</f>
        <v>1</v>
      </c>
      <c r="W210" s="121">
        <f>IF(SurveyRaw[[#This Row],[Valid FCR]]=1,IF(SurveyRaw[[#This Row],[FCR]]=1,1,0),0)</f>
        <v>1</v>
      </c>
      <c r="X210" s="93">
        <f>IF(SurveyRaw[[#This Row],[CSAT]]="","",SurveyRaw[[#This Row],[CSAT]]/5)</f>
        <v>1</v>
      </c>
      <c r="Y210" s="120" t="str">
        <f>IF(OR(SurveyRaw[[#This Row],[Language Points]]="-",SurveyRaw[[#This Row],[Language Points]]="N/A",SurveyRaw[[#This Row],[Language Points]]=""),"No","Yes")</f>
        <v>Yes</v>
      </c>
      <c r="Z210" s="93">
        <f>IF(ISBLANK(SurveyRaw[[#This Row],[Language Points]]),"",SurveyRaw[[#This Row],[Language Points]]/5)</f>
        <v>1</v>
      </c>
    </row>
    <row r="211" spans="1:26" x14ac:dyDescent="0.25">
      <c r="A211" s="82" t="s">
        <v>89</v>
      </c>
      <c r="B211" s="83" t="s">
        <v>85</v>
      </c>
      <c r="C211" s="84">
        <v>45447</v>
      </c>
      <c r="D211" s="83">
        <v>119030856</v>
      </c>
      <c r="E211" s="82" t="s">
        <v>86</v>
      </c>
      <c r="F211" s="118">
        <v>108235</v>
      </c>
      <c r="G211" s="82">
        <v>5</v>
      </c>
      <c r="H211" s="85">
        <v>1</v>
      </c>
      <c r="I211" s="83">
        <v>5</v>
      </c>
      <c r="J211" s="86">
        <f t="shared" si="9"/>
        <v>45447</v>
      </c>
      <c r="K211" s="87">
        <f t="shared" si="10"/>
        <v>45473</v>
      </c>
      <c r="L211" s="88" t="str">
        <f>_xlfn.CONCAT("Week"," ",_xlfn.ISOWEEKNUM(SurveyRaw[[#This Row],[Date]]))</f>
        <v>Week 23</v>
      </c>
      <c r="M211" s="89" t="str">
        <f>CONCATENATE(YEAR(SurveyRaw[[#This Row],[Month]])," Q",ROUNDUP(MONTH(SurveyRaw[[#This Row],[Month]])/3,0))</f>
        <v>2024 Q2</v>
      </c>
      <c r="N211" s="90" t="str">
        <f>INDEX(Roster[Team Manager],MATCH(SurveyRaw[[#This Row],[UID]],Roster[UID],0))</f>
        <v>Eden Loyola</v>
      </c>
      <c r="O211" s="91" t="str">
        <f>INDEX(Roster[Site],MATCH(SurveyRaw[[#This Row],[UID]],Roster[UID],0))</f>
        <v>DVO</v>
      </c>
      <c r="P211" s="91" t="str">
        <f>INDEX(Config!R:R,MATCH(SurveyRaw[[#This Row],[App name]],Config!Q:Q,0))</f>
        <v>MX</v>
      </c>
      <c r="Q211" s="91" t="str">
        <f>INDEX(Config!J:J,MATCH(Survey!$P211,Config!G:G,0))</f>
        <v>APAC</v>
      </c>
      <c r="R211" s="94">
        <f t="shared" si="11"/>
        <v>1</v>
      </c>
      <c r="S211" s="119">
        <f>IF(ISBLANK(SurveyRaw[[#This Row],[CSAT]]),0,IF(AND(SurveyRaw[[#This Row],[CSAT]]&lt;=3,SurveyRaw[[#This Row],[CSAT]]&gt;=1),1,0))</f>
        <v>0</v>
      </c>
      <c r="T211" s="120">
        <f>IF(SurveyRaw[[#This Row],[CSAT]]=4,1,0)</f>
        <v>0</v>
      </c>
      <c r="U211" s="121">
        <f>IF(SurveyRaw[[#This Row],[CSAT]]=5,1,0)</f>
        <v>1</v>
      </c>
      <c r="V211" s="92">
        <f>IF(OR(SurveyRaw[[#This Row],[FCR]]="-",SurveyRaw[[#This Row],[FCR]]=""),0,1)</f>
        <v>1</v>
      </c>
      <c r="W211" s="121">
        <f>IF(SurveyRaw[[#This Row],[Valid FCR]]=1,IF(SurveyRaw[[#This Row],[FCR]]=1,1,0),0)</f>
        <v>1</v>
      </c>
      <c r="X211" s="93">
        <f>IF(SurveyRaw[[#This Row],[CSAT]]="","",SurveyRaw[[#This Row],[CSAT]]/5)</f>
        <v>1</v>
      </c>
      <c r="Y211" s="120" t="str">
        <f>IF(OR(SurveyRaw[[#This Row],[Language Points]]="-",SurveyRaw[[#This Row],[Language Points]]="N/A",SurveyRaw[[#This Row],[Language Points]]=""),"No","Yes")</f>
        <v>Yes</v>
      </c>
      <c r="Z211" s="93">
        <f>IF(ISBLANK(SurveyRaw[[#This Row],[Language Points]]),"",SurveyRaw[[#This Row],[Language Points]]/5)</f>
        <v>1</v>
      </c>
    </row>
    <row r="212" spans="1:26" x14ac:dyDescent="0.25">
      <c r="A212" s="82" t="s">
        <v>107</v>
      </c>
      <c r="B212" s="83" t="s">
        <v>72</v>
      </c>
      <c r="C212" s="84">
        <v>45447</v>
      </c>
      <c r="D212" s="83">
        <v>195121317</v>
      </c>
      <c r="E212" s="82" t="s">
        <v>82</v>
      </c>
      <c r="F212" s="118">
        <v>111567</v>
      </c>
      <c r="G212" s="82">
        <v>5</v>
      </c>
      <c r="H212" s="85">
        <v>1</v>
      </c>
      <c r="I212" s="83">
        <v>5</v>
      </c>
      <c r="J212" s="86">
        <f t="shared" si="9"/>
        <v>45447</v>
      </c>
      <c r="K212" s="87">
        <f t="shared" si="10"/>
        <v>45473</v>
      </c>
      <c r="L212" s="88" t="str">
        <f>_xlfn.CONCAT("Week"," ",_xlfn.ISOWEEKNUM(SurveyRaw[[#This Row],[Date]]))</f>
        <v>Week 23</v>
      </c>
      <c r="M212" s="89" t="str">
        <f>CONCATENATE(YEAR(SurveyRaw[[#This Row],[Month]])," Q",ROUNDUP(MONTH(SurveyRaw[[#This Row],[Month]])/3,0))</f>
        <v>2024 Q2</v>
      </c>
      <c r="N212" s="90" t="str">
        <f>INDEX(Roster[Team Manager],MATCH(SurveyRaw[[#This Row],[UID]],Roster[UID],0))</f>
        <v>Daniel Alexe</v>
      </c>
      <c r="O212" s="91" t="str">
        <f>INDEX(Roster[Site],MATCH(SurveyRaw[[#This Row],[UID]],Roster[UID],0))</f>
        <v>BUC</v>
      </c>
      <c r="P212" s="91" t="str">
        <f>INDEX(Config!R:R,MATCH(SurveyRaw[[#This Row],[App name]],Config!Q:Q,0))</f>
        <v>UK</v>
      </c>
      <c r="Q212" s="91" t="str">
        <f>INDEX(Config!J:J,MATCH(Survey!$P212,Config!G:G,0))</f>
        <v>EU</v>
      </c>
      <c r="R212" s="94">
        <f t="shared" si="11"/>
        <v>1</v>
      </c>
      <c r="S212" s="119">
        <f>IF(ISBLANK(SurveyRaw[[#This Row],[CSAT]]),0,IF(AND(SurveyRaw[[#This Row],[CSAT]]&lt;=3,SurveyRaw[[#This Row],[CSAT]]&gt;=1),1,0))</f>
        <v>0</v>
      </c>
      <c r="T212" s="120">
        <f>IF(SurveyRaw[[#This Row],[CSAT]]=4,1,0)</f>
        <v>0</v>
      </c>
      <c r="U212" s="121">
        <f>IF(SurveyRaw[[#This Row],[CSAT]]=5,1,0)</f>
        <v>1</v>
      </c>
      <c r="V212" s="92">
        <f>IF(OR(SurveyRaw[[#This Row],[FCR]]="-",SurveyRaw[[#This Row],[FCR]]=""),0,1)</f>
        <v>1</v>
      </c>
      <c r="W212" s="121">
        <f>IF(SurveyRaw[[#This Row],[Valid FCR]]=1,IF(SurveyRaw[[#This Row],[FCR]]=1,1,0),0)</f>
        <v>1</v>
      </c>
      <c r="X212" s="93">
        <f>IF(SurveyRaw[[#This Row],[CSAT]]="","",SurveyRaw[[#This Row],[CSAT]]/5)</f>
        <v>1</v>
      </c>
      <c r="Y212" s="120" t="str">
        <f>IF(OR(SurveyRaw[[#This Row],[Language Points]]="-",SurveyRaw[[#This Row],[Language Points]]="N/A",SurveyRaw[[#This Row],[Language Points]]=""),"No","Yes")</f>
        <v>Yes</v>
      </c>
      <c r="Z212" s="93">
        <f>IF(ISBLANK(SurveyRaw[[#This Row],[Language Points]]),"",SurveyRaw[[#This Row],[Language Points]]/5)</f>
        <v>1</v>
      </c>
    </row>
    <row r="213" spans="1:26" x14ac:dyDescent="0.25">
      <c r="A213" s="82" t="s">
        <v>92</v>
      </c>
      <c r="B213" s="83" t="s">
        <v>85</v>
      </c>
      <c r="C213" s="84">
        <v>45447</v>
      </c>
      <c r="D213" s="83">
        <v>1297853964</v>
      </c>
      <c r="E213" s="82" t="s">
        <v>781</v>
      </c>
      <c r="F213" s="118">
        <v>108519</v>
      </c>
      <c r="G213" s="82">
        <v>5</v>
      </c>
      <c r="H213" s="85">
        <v>1</v>
      </c>
      <c r="I213" s="83">
        <v>5</v>
      </c>
      <c r="J213" s="86">
        <f t="shared" si="9"/>
        <v>45447</v>
      </c>
      <c r="K213" s="87">
        <f t="shared" si="10"/>
        <v>45473</v>
      </c>
      <c r="L213" s="88" t="str">
        <f>_xlfn.CONCAT("Week"," ",_xlfn.ISOWEEKNUM(SurveyRaw[[#This Row],[Date]]))</f>
        <v>Week 23</v>
      </c>
      <c r="M213" s="89" t="str">
        <f>CONCATENATE(YEAR(SurveyRaw[[#This Row],[Month]])," Q",ROUNDUP(MONTH(SurveyRaw[[#This Row],[Month]])/3,0))</f>
        <v>2024 Q2</v>
      </c>
      <c r="N213" s="90" t="str">
        <f>INDEX(Roster[Team Manager],MATCH(SurveyRaw[[#This Row],[UID]],Roster[UID],0))</f>
        <v>Eden Loyola</v>
      </c>
      <c r="O213" s="91" t="str">
        <f>INDEX(Roster[Site],MATCH(SurveyRaw[[#This Row],[UID]],Roster[UID],0))</f>
        <v>DVO</v>
      </c>
      <c r="P213" s="91" t="str">
        <f>INDEX(Config!R:R,MATCH(SurveyRaw[[#This Row],[App name]],Config!Q:Q,0))</f>
        <v>ES</v>
      </c>
      <c r="Q213" s="91" t="str">
        <f>INDEX(Config!J:J,MATCH(Survey!$P213,Config!G:G,0))</f>
        <v>APAC</v>
      </c>
      <c r="R213" s="94">
        <f t="shared" si="11"/>
        <v>1</v>
      </c>
      <c r="S213" s="119">
        <f>IF(ISBLANK(SurveyRaw[[#This Row],[CSAT]]),0,IF(AND(SurveyRaw[[#This Row],[CSAT]]&lt;=3,SurveyRaw[[#This Row],[CSAT]]&gt;=1),1,0))</f>
        <v>0</v>
      </c>
      <c r="T213" s="120">
        <f>IF(SurveyRaw[[#This Row],[CSAT]]=4,1,0)</f>
        <v>0</v>
      </c>
      <c r="U213" s="121">
        <f>IF(SurveyRaw[[#This Row],[CSAT]]=5,1,0)</f>
        <v>1</v>
      </c>
      <c r="V213" s="92">
        <f>IF(OR(SurveyRaw[[#This Row],[FCR]]="-",SurveyRaw[[#This Row],[FCR]]=""),0,1)</f>
        <v>1</v>
      </c>
      <c r="W213" s="121">
        <f>IF(SurveyRaw[[#This Row],[Valid FCR]]=1,IF(SurveyRaw[[#This Row],[FCR]]=1,1,0),0)</f>
        <v>1</v>
      </c>
      <c r="X213" s="93">
        <f>IF(SurveyRaw[[#This Row],[CSAT]]="","",SurveyRaw[[#This Row],[CSAT]]/5)</f>
        <v>1</v>
      </c>
      <c r="Y213" s="120" t="str">
        <f>IF(OR(SurveyRaw[[#This Row],[Language Points]]="-",SurveyRaw[[#This Row],[Language Points]]="N/A",SurveyRaw[[#This Row],[Language Points]]=""),"No","Yes")</f>
        <v>Yes</v>
      </c>
      <c r="Z213" s="93">
        <f>IF(ISBLANK(SurveyRaw[[#This Row],[Language Points]]),"",SurveyRaw[[#This Row],[Language Points]]/5)</f>
        <v>1</v>
      </c>
    </row>
    <row r="214" spans="1:26" x14ac:dyDescent="0.25">
      <c r="A214" s="82" t="s">
        <v>92</v>
      </c>
      <c r="B214" s="83" t="s">
        <v>85</v>
      </c>
      <c r="C214" s="84">
        <v>45447</v>
      </c>
      <c r="D214" s="83">
        <v>1297911364</v>
      </c>
      <c r="E214" s="82" t="s">
        <v>88</v>
      </c>
      <c r="F214" s="118">
        <v>108520</v>
      </c>
      <c r="G214" s="82">
        <v>5</v>
      </c>
      <c r="H214" s="85">
        <v>1</v>
      </c>
      <c r="I214" s="83">
        <v>5</v>
      </c>
      <c r="J214" s="86">
        <f t="shared" si="9"/>
        <v>45447</v>
      </c>
      <c r="K214" s="87">
        <f t="shared" si="10"/>
        <v>45473</v>
      </c>
      <c r="L214" s="88" t="str">
        <f>_xlfn.CONCAT("Week"," ",_xlfn.ISOWEEKNUM(SurveyRaw[[#This Row],[Date]]))</f>
        <v>Week 23</v>
      </c>
      <c r="M214" s="89" t="str">
        <f>CONCATENATE(YEAR(SurveyRaw[[#This Row],[Month]])," Q",ROUNDUP(MONTH(SurveyRaw[[#This Row],[Month]])/3,0))</f>
        <v>2024 Q2</v>
      </c>
      <c r="N214" s="90" t="str">
        <f>INDEX(Roster[Team Manager],MATCH(SurveyRaw[[#This Row],[UID]],Roster[UID],0))</f>
        <v>Eden Loyola</v>
      </c>
      <c r="O214" s="91" t="str">
        <f>INDEX(Roster[Site],MATCH(SurveyRaw[[#This Row],[UID]],Roster[UID],0))</f>
        <v>ILO</v>
      </c>
      <c r="P214" s="91" t="str">
        <f>INDEX(Config!R:R,MATCH(SurveyRaw[[#This Row],[App name]],Config!Q:Q,0))</f>
        <v>ES</v>
      </c>
      <c r="Q214" s="91" t="str">
        <f>INDEX(Config!J:J,MATCH(Survey!$P214,Config!G:G,0))</f>
        <v>APAC</v>
      </c>
      <c r="R214" s="94">
        <f t="shared" si="11"/>
        <v>1</v>
      </c>
      <c r="S214" s="119">
        <f>IF(ISBLANK(SurveyRaw[[#This Row],[CSAT]]),0,IF(AND(SurveyRaw[[#This Row],[CSAT]]&lt;=3,SurveyRaw[[#This Row],[CSAT]]&gt;=1),1,0))</f>
        <v>0</v>
      </c>
      <c r="T214" s="120">
        <f>IF(SurveyRaw[[#This Row],[CSAT]]=4,1,0)</f>
        <v>0</v>
      </c>
      <c r="U214" s="121">
        <f>IF(SurveyRaw[[#This Row],[CSAT]]=5,1,0)</f>
        <v>1</v>
      </c>
      <c r="V214" s="92">
        <f>IF(OR(SurveyRaw[[#This Row],[FCR]]="-",SurveyRaw[[#This Row],[FCR]]=""),0,1)</f>
        <v>1</v>
      </c>
      <c r="W214" s="121">
        <f>IF(SurveyRaw[[#This Row],[Valid FCR]]=1,IF(SurveyRaw[[#This Row],[FCR]]=1,1,0),0)</f>
        <v>1</v>
      </c>
      <c r="X214" s="93">
        <f>IF(SurveyRaw[[#This Row],[CSAT]]="","",SurveyRaw[[#This Row],[CSAT]]/5)</f>
        <v>1</v>
      </c>
      <c r="Y214" s="120" t="str">
        <f>IF(OR(SurveyRaw[[#This Row],[Language Points]]="-",SurveyRaw[[#This Row],[Language Points]]="N/A",SurveyRaw[[#This Row],[Language Points]]=""),"No","Yes")</f>
        <v>Yes</v>
      </c>
      <c r="Z214" s="93">
        <f>IF(ISBLANK(SurveyRaw[[#This Row],[Language Points]]),"",SurveyRaw[[#This Row],[Language Points]]/5)</f>
        <v>1</v>
      </c>
    </row>
    <row r="215" spans="1:26" x14ac:dyDescent="0.25">
      <c r="A215" s="82" t="s">
        <v>92</v>
      </c>
      <c r="B215" s="83" t="s">
        <v>85</v>
      </c>
      <c r="C215" s="84">
        <v>45447</v>
      </c>
      <c r="D215" s="83">
        <v>1297857464</v>
      </c>
      <c r="E215" s="82" t="s">
        <v>87</v>
      </c>
      <c r="F215" s="118">
        <v>107941</v>
      </c>
      <c r="G215" s="82">
        <v>5</v>
      </c>
      <c r="H215" s="85">
        <v>1</v>
      </c>
      <c r="I215" s="83">
        <v>5</v>
      </c>
      <c r="J215" s="86">
        <f t="shared" si="9"/>
        <v>45447</v>
      </c>
      <c r="K215" s="87">
        <f t="shared" si="10"/>
        <v>45473</v>
      </c>
      <c r="L215" s="88" t="str">
        <f>_xlfn.CONCAT("Week"," ",_xlfn.ISOWEEKNUM(SurveyRaw[[#This Row],[Date]]))</f>
        <v>Week 23</v>
      </c>
      <c r="M215" s="89" t="str">
        <f>CONCATENATE(YEAR(SurveyRaw[[#This Row],[Month]])," Q",ROUNDUP(MONTH(SurveyRaw[[#This Row],[Month]])/3,0))</f>
        <v>2024 Q2</v>
      </c>
      <c r="N215" s="90" t="str">
        <f>INDEX(Roster[Team Manager],MATCH(SurveyRaw[[#This Row],[UID]],Roster[UID],0))</f>
        <v>Eden Loyola</v>
      </c>
      <c r="O215" s="91" t="str">
        <f>INDEX(Roster[Site],MATCH(SurveyRaw[[#This Row],[UID]],Roster[UID],0))</f>
        <v>DVO</v>
      </c>
      <c r="P215" s="91" t="str">
        <f>INDEX(Config!R:R,MATCH(SurveyRaw[[#This Row],[App name]],Config!Q:Q,0))</f>
        <v>ES</v>
      </c>
      <c r="Q215" s="91" t="str">
        <f>INDEX(Config!J:J,MATCH(Survey!$P215,Config!G:G,0))</f>
        <v>APAC</v>
      </c>
      <c r="R215" s="94">
        <f t="shared" si="11"/>
        <v>1</v>
      </c>
      <c r="S215" s="119">
        <f>IF(ISBLANK(SurveyRaw[[#This Row],[CSAT]]),0,IF(AND(SurveyRaw[[#This Row],[CSAT]]&lt;=3,SurveyRaw[[#This Row],[CSAT]]&gt;=1),1,0))</f>
        <v>0</v>
      </c>
      <c r="T215" s="120">
        <f>IF(SurveyRaw[[#This Row],[CSAT]]=4,1,0)</f>
        <v>0</v>
      </c>
      <c r="U215" s="121">
        <f>IF(SurveyRaw[[#This Row],[CSAT]]=5,1,0)</f>
        <v>1</v>
      </c>
      <c r="V215" s="92">
        <f>IF(OR(SurveyRaw[[#This Row],[FCR]]="-",SurveyRaw[[#This Row],[FCR]]=""),0,1)</f>
        <v>1</v>
      </c>
      <c r="W215" s="121">
        <f>IF(SurveyRaw[[#This Row],[Valid FCR]]=1,IF(SurveyRaw[[#This Row],[FCR]]=1,1,0),0)</f>
        <v>1</v>
      </c>
      <c r="X215" s="93">
        <f>IF(SurveyRaw[[#This Row],[CSAT]]="","",SurveyRaw[[#This Row],[CSAT]]/5)</f>
        <v>1</v>
      </c>
      <c r="Y215" s="120" t="str">
        <f>IF(OR(SurveyRaw[[#This Row],[Language Points]]="-",SurveyRaw[[#This Row],[Language Points]]="N/A",SurveyRaw[[#This Row],[Language Points]]=""),"No","Yes")</f>
        <v>Yes</v>
      </c>
      <c r="Z215" s="93">
        <f>IF(ISBLANK(SurveyRaw[[#This Row],[Language Points]]),"",SurveyRaw[[#This Row],[Language Points]]/5)</f>
        <v>1</v>
      </c>
    </row>
    <row r="216" spans="1:26" x14ac:dyDescent="0.25">
      <c r="A216" s="82" t="s">
        <v>92</v>
      </c>
      <c r="B216" s="83" t="s">
        <v>85</v>
      </c>
      <c r="C216" s="84">
        <v>45447</v>
      </c>
      <c r="D216" s="83">
        <v>1297886114</v>
      </c>
      <c r="E216" s="82" t="s">
        <v>91</v>
      </c>
      <c r="F216" s="118">
        <v>108518</v>
      </c>
      <c r="G216" s="82">
        <v>5</v>
      </c>
      <c r="H216" s="85">
        <v>1</v>
      </c>
      <c r="I216" s="83">
        <v>5</v>
      </c>
      <c r="J216" s="86">
        <f t="shared" si="9"/>
        <v>45447</v>
      </c>
      <c r="K216" s="87">
        <f t="shared" si="10"/>
        <v>45473</v>
      </c>
      <c r="L216" s="88" t="str">
        <f>_xlfn.CONCAT("Week"," ",_xlfn.ISOWEEKNUM(SurveyRaw[[#This Row],[Date]]))</f>
        <v>Week 23</v>
      </c>
      <c r="M216" s="89" t="str">
        <f>CONCATENATE(YEAR(SurveyRaw[[#This Row],[Month]])," Q",ROUNDUP(MONTH(SurveyRaw[[#This Row],[Month]])/3,0))</f>
        <v>2024 Q2</v>
      </c>
      <c r="N216" s="90" t="str">
        <f>INDEX(Roster[Team Manager],MATCH(SurveyRaw[[#This Row],[UID]],Roster[UID],0))</f>
        <v>Eden Loyola</v>
      </c>
      <c r="O216" s="91" t="str">
        <f>INDEX(Roster[Site],MATCH(SurveyRaw[[#This Row],[UID]],Roster[UID],0))</f>
        <v>DVO</v>
      </c>
      <c r="P216" s="91" t="str">
        <f>INDEX(Config!R:R,MATCH(SurveyRaw[[#This Row],[App name]],Config!Q:Q,0))</f>
        <v>ES</v>
      </c>
      <c r="Q216" s="91" t="str">
        <f>INDEX(Config!J:J,MATCH(Survey!$P216,Config!G:G,0))</f>
        <v>APAC</v>
      </c>
      <c r="R216" s="94">
        <f t="shared" si="11"/>
        <v>1</v>
      </c>
      <c r="S216" s="119">
        <f>IF(ISBLANK(SurveyRaw[[#This Row],[CSAT]]),0,IF(AND(SurveyRaw[[#This Row],[CSAT]]&lt;=3,SurveyRaw[[#This Row],[CSAT]]&gt;=1),1,0))</f>
        <v>0</v>
      </c>
      <c r="T216" s="120">
        <f>IF(SurveyRaw[[#This Row],[CSAT]]=4,1,0)</f>
        <v>0</v>
      </c>
      <c r="U216" s="121">
        <f>IF(SurveyRaw[[#This Row],[CSAT]]=5,1,0)</f>
        <v>1</v>
      </c>
      <c r="V216" s="92">
        <f>IF(OR(SurveyRaw[[#This Row],[FCR]]="-",SurveyRaw[[#This Row],[FCR]]=""),0,1)</f>
        <v>1</v>
      </c>
      <c r="W216" s="121">
        <f>IF(SurveyRaw[[#This Row],[Valid FCR]]=1,IF(SurveyRaw[[#This Row],[FCR]]=1,1,0),0)</f>
        <v>1</v>
      </c>
      <c r="X216" s="93">
        <f>IF(SurveyRaw[[#This Row],[CSAT]]="","",SurveyRaw[[#This Row],[CSAT]]/5)</f>
        <v>1</v>
      </c>
      <c r="Y216" s="120" t="str">
        <f>IF(OR(SurveyRaw[[#This Row],[Language Points]]="-",SurveyRaw[[#This Row],[Language Points]]="N/A",SurveyRaw[[#This Row],[Language Points]]=""),"No","Yes")</f>
        <v>Yes</v>
      </c>
      <c r="Z216" s="93">
        <f>IF(ISBLANK(SurveyRaw[[#This Row],[Language Points]]),"",SurveyRaw[[#This Row],[Language Points]]/5)</f>
        <v>1</v>
      </c>
    </row>
    <row r="217" spans="1:26" x14ac:dyDescent="0.25">
      <c r="A217" s="82" t="s">
        <v>92</v>
      </c>
      <c r="B217" s="83" t="s">
        <v>85</v>
      </c>
      <c r="C217" s="84">
        <v>45447</v>
      </c>
      <c r="D217" s="83">
        <v>1297858354</v>
      </c>
      <c r="E217" s="82" t="s">
        <v>86</v>
      </c>
      <c r="F217" s="118">
        <v>108235</v>
      </c>
      <c r="G217" s="82">
        <v>5</v>
      </c>
      <c r="H217" s="85">
        <v>1</v>
      </c>
      <c r="I217" s="83">
        <v>5</v>
      </c>
      <c r="J217" s="86">
        <f t="shared" si="9"/>
        <v>45447</v>
      </c>
      <c r="K217" s="87">
        <f t="shared" si="10"/>
        <v>45473</v>
      </c>
      <c r="L217" s="88" t="str">
        <f>_xlfn.CONCAT("Week"," ",_xlfn.ISOWEEKNUM(SurveyRaw[[#This Row],[Date]]))</f>
        <v>Week 23</v>
      </c>
      <c r="M217" s="89" t="str">
        <f>CONCATENATE(YEAR(SurveyRaw[[#This Row],[Month]])," Q",ROUNDUP(MONTH(SurveyRaw[[#This Row],[Month]])/3,0))</f>
        <v>2024 Q2</v>
      </c>
      <c r="N217" s="90" t="str">
        <f>INDEX(Roster[Team Manager],MATCH(SurveyRaw[[#This Row],[UID]],Roster[UID],0))</f>
        <v>Eden Loyola</v>
      </c>
      <c r="O217" s="91" t="str">
        <f>INDEX(Roster[Site],MATCH(SurveyRaw[[#This Row],[UID]],Roster[UID],0))</f>
        <v>DVO</v>
      </c>
      <c r="P217" s="91" t="str">
        <f>INDEX(Config!R:R,MATCH(SurveyRaw[[#This Row],[App name]],Config!Q:Q,0))</f>
        <v>ES</v>
      </c>
      <c r="Q217" s="91" t="str">
        <f>INDEX(Config!J:J,MATCH(Survey!$P217,Config!G:G,0))</f>
        <v>APAC</v>
      </c>
      <c r="R217" s="94">
        <f t="shared" si="11"/>
        <v>1</v>
      </c>
      <c r="S217" s="119">
        <f>IF(ISBLANK(SurveyRaw[[#This Row],[CSAT]]),0,IF(AND(SurveyRaw[[#This Row],[CSAT]]&lt;=3,SurveyRaw[[#This Row],[CSAT]]&gt;=1),1,0))</f>
        <v>0</v>
      </c>
      <c r="T217" s="120">
        <f>IF(SurveyRaw[[#This Row],[CSAT]]=4,1,0)</f>
        <v>0</v>
      </c>
      <c r="U217" s="121">
        <f>IF(SurveyRaw[[#This Row],[CSAT]]=5,1,0)</f>
        <v>1</v>
      </c>
      <c r="V217" s="92">
        <f>IF(OR(SurveyRaw[[#This Row],[FCR]]="-",SurveyRaw[[#This Row],[FCR]]=""),0,1)</f>
        <v>1</v>
      </c>
      <c r="W217" s="121">
        <f>IF(SurveyRaw[[#This Row],[Valid FCR]]=1,IF(SurveyRaw[[#This Row],[FCR]]=1,1,0),0)</f>
        <v>1</v>
      </c>
      <c r="X217" s="93">
        <f>IF(SurveyRaw[[#This Row],[CSAT]]="","",SurveyRaw[[#This Row],[CSAT]]/5)</f>
        <v>1</v>
      </c>
      <c r="Y217" s="120" t="str">
        <f>IF(OR(SurveyRaw[[#This Row],[Language Points]]="-",SurveyRaw[[#This Row],[Language Points]]="N/A",SurveyRaw[[#This Row],[Language Points]]=""),"No","Yes")</f>
        <v>Yes</v>
      </c>
      <c r="Z217" s="93">
        <f>IF(ISBLANK(SurveyRaw[[#This Row],[Language Points]]),"",SurveyRaw[[#This Row],[Language Points]]/5)</f>
        <v>1</v>
      </c>
    </row>
    <row r="218" spans="1:26" x14ac:dyDescent="0.25">
      <c r="A218" s="82" t="s">
        <v>92</v>
      </c>
      <c r="B218" s="83" t="s">
        <v>85</v>
      </c>
      <c r="C218" s="84">
        <v>45447</v>
      </c>
      <c r="D218" s="83">
        <v>1297842714</v>
      </c>
      <c r="E218" s="82" t="s">
        <v>88</v>
      </c>
      <c r="F218" s="118">
        <v>108520</v>
      </c>
      <c r="G218" s="82">
        <v>5</v>
      </c>
      <c r="H218" s="85">
        <v>1</v>
      </c>
      <c r="I218" s="83">
        <v>5</v>
      </c>
      <c r="J218" s="86">
        <f t="shared" si="9"/>
        <v>45447</v>
      </c>
      <c r="K218" s="87">
        <f t="shared" si="10"/>
        <v>45473</v>
      </c>
      <c r="L218" s="88" t="str">
        <f>_xlfn.CONCAT("Week"," ",_xlfn.ISOWEEKNUM(SurveyRaw[[#This Row],[Date]]))</f>
        <v>Week 23</v>
      </c>
      <c r="M218" s="89" t="str">
        <f>CONCATENATE(YEAR(SurveyRaw[[#This Row],[Month]])," Q",ROUNDUP(MONTH(SurveyRaw[[#This Row],[Month]])/3,0))</f>
        <v>2024 Q2</v>
      </c>
      <c r="N218" s="90" t="str">
        <f>INDEX(Roster[Team Manager],MATCH(SurveyRaw[[#This Row],[UID]],Roster[UID],0))</f>
        <v>Eden Loyola</v>
      </c>
      <c r="O218" s="91" t="str">
        <f>INDEX(Roster[Site],MATCH(SurveyRaw[[#This Row],[UID]],Roster[UID],0))</f>
        <v>ILO</v>
      </c>
      <c r="P218" s="91" t="str">
        <f>INDEX(Config!R:R,MATCH(SurveyRaw[[#This Row],[App name]],Config!Q:Q,0))</f>
        <v>ES</v>
      </c>
      <c r="Q218" s="91" t="str">
        <f>INDEX(Config!J:J,MATCH(Survey!$P218,Config!G:G,0))</f>
        <v>APAC</v>
      </c>
      <c r="R218" s="94">
        <f t="shared" si="11"/>
        <v>1</v>
      </c>
      <c r="S218" s="119">
        <f>IF(ISBLANK(SurveyRaw[[#This Row],[CSAT]]),0,IF(AND(SurveyRaw[[#This Row],[CSAT]]&lt;=3,SurveyRaw[[#This Row],[CSAT]]&gt;=1),1,0))</f>
        <v>0</v>
      </c>
      <c r="T218" s="120">
        <f>IF(SurveyRaw[[#This Row],[CSAT]]=4,1,0)</f>
        <v>0</v>
      </c>
      <c r="U218" s="121">
        <f>IF(SurveyRaw[[#This Row],[CSAT]]=5,1,0)</f>
        <v>1</v>
      </c>
      <c r="V218" s="92">
        <f>IF(OR(SurveyRaw[[#This Row],[FCR]]="-",SurveyRaw[[#This Row],[FCR]]=""),0,1)</f>
        <v>1</v>
      </c>
      <c r="W218" s="121">
        <f>IF(SurveyRaw[[#This Row],[Valid FCR]]=1,IF(SurveyRaw[[#This Row],[FCR]]=1,1,0),0)</f>
        <v>1</v>
      </c>
      <c r="X218" s="93">
        <f>IF(SurveyRaw[[#This Row],[CSAT]]="","",SurveyRaw[[#This Row],[CSAT]]/5)</f>
        <v>1</v>
      </c>
      <c r="Y218" s="120" t="str">
        <f>IF(OR(SurveyRaw[[#This Row],[Language Points]]="-",SurveyRaw[[#This Row],[Language Points]]="N/A",SurveyRaw[[#This Row],[Language Points]]=""),"No","Yes")</f>
        <v>Yes</v>
      </c>
      <c r="Z218" s="93">
        <f>IF(ISBLANK(SurveyRaw[[#This Row],[Language Points]]),"",SurveyRaw[[#This Row],[Language Points]]/5)</f>
        <v>1</v>
      </c>
    </row>
    <row r="219" spans="1:26" x14ac:dyDescent="0.25">
      <c r="A219" s="82" t="s">
        <v>92</v>
      </c>
      <c r="B219" s="83" t="s">
        <v>85</v>
      </c>
      <c r="C219" s="84">
        <v>45447</v>
      </c>
      <c r="D219" s="83">
        <v>1297840764</v>
      </c>
      <c r="E219" s="82" t="s">
        <v>88</v>
      </c>
      <c r="F219" s="118">
        <v>108520</v>
      </c>
      <c r="G219" s="82">
        <v>5</v>
      </c>
      <c r="H219" s="85">
        <v>1</v>
      </c>
      <c r="I219" s="83">
        <v>5</v>
      </c>
      <c r="J219" s="86">
        <f t="shared" si="9"/>
        <v>45447</v>
      </c>
      <c r="K219" s="87">
        <f t="shared" si="10"/>
        <v>45473</v>
      </c>
      <c r="L219" s="88" t="str">
        <f>_xlfn.CONCAT("Week"," ",_xlfn.ISOWEEKNUM(SurveyRaw[[#This Row],[Date]]))</f>
        <v>Week 23</v>
      </c>
      <c r="M219" s="89" t="str">
        <f>CONCATENATE(YEAR(SurveyRaw[[#This Row],[Month]])," Q",ROUNDUP(MONTH(SurveyRaw[[#This Row],[Month]])/3,0))</f>
        <v>2024 Q2</v>
      </c>
      <c r="N219" s="90" t="str">
        <f>INDEX(Roster[Team Manager],MATCH(SurveyRaw[[#This Row],[UID]],Roster[UID],0))</f>
        <v>Eden Loyola</v>
      </c>
      <c r="O219" s="91" t="str">
        <f>INDEX(Roster[Site],MATCH(SurveyRaw[[#This Row],[UID]],Roster[UID],0))</f>
        <v>ILO</v>
      </c>
      <c r="P219" s="91" t="str">
        <f>INDEX(Config!R:R,MATCH(SurveyRaw[[#This Row],[App name]],Config!Q:Q,0))</f>
        <v>ES</v>
      </c>
      <c r="Q219" s="91" t="str">
        <f>INDEX(Config!J:J,MATCH(Survey!$P219,Config!G:G,0))</f>
        <v>APAC</v>
      </c>
      <c r="R219" s="94">
        <f t="shared" si="11"/>
        <v>1</v>
      </c>
      <c r="S219" s="119">
        <f>IF(ISBLANK(SurveyRaw[[#This Row],[CSAT]]),0,IF(AND(SurveyRaw[[#This Row],[CSAT]]&lt;=3,SurveyRaw[[#This Row],[CSAT]]&gt;=1),1,0))</f>
        <v>0</v>
      </c>
      <c r="T219" s="120">
        <f>IF(SurveyRaw[[#This Row],[CSAT]]=4,1,0)</f>
        <v>0</v>
      </c>
      <c r="U219" s="121">
        <f>IF(SurveyRaw[[#This Row],[CSAT]]=5,1,0)</f>
        <v>1</v>
      </c>
      <c r="V219" s="92">
        <f>IF(OR(SurveyRaw[[#This Row],[FCR]]="-",SurveyRaw[[#This Row],[FCR]]=""),0,1)</f>
        <v>1</v>
      </c>
      <c r="W219" s="121">
        <f>IF(SurveyRaw[[#This Row],[Valid FCR]]=1,IF(SurveyRaw[[#This Row],[FCR]]=1,1,0),0)</f>
        <v>1</v>
      </c>
      <c r="X219" s="93">
        <f>IF(SurveyRaw[[#This Row],[CSAT]]="","",SurveyRaw[[#This Row],[CSAT]]/5)</f>
        <v>1</v>
      </c>
      <c r="Y219" s="120" t="str">
        <f>IF(OR(SurveyRaw[[#This Row],[Language Points]]="-",SurveyRaw[[#This Row],[Language Points]]="N/A",SurveyRaw[[#This Row],[Language Points]]=""),"No","Yes")</f>
        <v>Yes</v>
      </c>
      <c r="Z219" s="93">
        <f>IF(ISBLANK(SurveyRaw[[#This Row],[Language Points]]),"",SurveyRaw[[#This Row],[Language Points]]/5)</f>
        <v>1</v>
      </c>
    </row>
    <row r="220" spans="1:26" x14ac:dyDescent="0.25">
      <c r="A220" s="82" t="s">
        <v>92</v>
      </c>
      <c r="B220" s="83" t="s">
        <v>85</v>
      </c>
      <c r="C220" s="84">
        <v>45447</v>
      </c>
      <c r="D220" s="83">
        <v>1297904744</v>
      </c>
      <c r="E220" s="82" t="s">
        <v>781</v>
      </c>
      <c r="F220" s="118">
        <v>108519</v>
      </c>
      <c r="G220" s="82">
        <v>5</v>
      </c>
      <c r="H220" s="85">
        <v>1</v>
      </c>
      <c r="I220" s="83">
        <v>5</v>
      </c>
      <c r="J220" s="86">
        <f t="shared" si="9"/>
        <v>45447</v>
      </c>
      <c r="K220" s="87">
        <f t="shared" si="10"/>
        <v>45473</v>
      </c>
      <c r="L220" s="88" t="str">
        <f>_xlfn.CONCAT("Week"," ",_xlfn.ISOWEEKNUM(SurveyRaw[[#This Row],[Date]]))</f>
        <v>Week 23</v>
      </c>
      <c r="M220" s="89" t="str">
        <f>CONCATENATE(YEAR(SurveyRaw[[#This Row],[Month]])," Q",ROUNDUP(MONTH(SurveyRaw[[#This Row],[Month]])/3,0))</f>
        <v>2024 Q2</v>
      </c>
      <c r="N220" s="90" t="str">
        <f>INDEX(Roster[Team Manager],MATCH(SurveyRaw[[#This Row],[UID]],Roster[UID],0))</f>
        <v>Eden Loyola</v>
      </c>
      <c r="O220" s="91" t="str">
        <f>INDEX(Roster[Site],MATCH(SurveyRaw[[#This Row],[UID]],Roster[UID],0))</f>
        <v>DVO</v>
      </c>
      <c r="P220" s="91" t="str">
        <f>INDEX(Config!R:R,MATCH(SurveyRaw[[#This Row],[App name]],Config!Q:Q,0))</f>
        <v>ES</v>
      </c>
      <c r="Q220" s="91" t="str">
        <f>INDEX(Config!J:J,MATCH(Survey!$P220,Config!G:G,0))</f>
        <v>APAC</v>
      </c>
      <c r="R220" s="94">
        <f t="shared" si="11"/>
        <v>1</v>
      </c>
      <c r="S220" s="119">
        <f>IF(ISBLANK(SurveyRaw[[#This Row],[CSAT]]),0,IF(AND(SurveyRaw[[#This Row],[CSAT]]&lt;=3,SurveyRaw[[#This Row],[CSAT]]&gt;=1),1,0))</f>
        <v>0</v>
      </c>
      <c r="T220" s="120">
        <f>IF(SurveyRaw[[#This Row],[CSAT]]=4,1,0)</f>
        <v>0</v>
      </c>
      <c r="U220" s="121">
        <f>IF(SurveyRaw[[#This Row],[CSAT]]=5,1,0)</f>
        <v>1</v>
      </c>
      <c r="V220" s="92">
        <f>IF(OR(SurveyRaw[[#This Row],[FCR]]="-",SurveyRaw[[#This Row],[FCR]]=""),0,1)</f>
        <v>1</v>
      </c>
      <c r="W220" s="121">
        <f>IF(SurveyRaw[[#This Row],[Valid FCR]]=1,IF(SurveyRaw[[#This Row],[FCR]]=1,1,0),0)</f>
        <v>1</v>
      </c>
      <c r="X220" s="93">
        <f>IF(SurveyRaw[[#This Row],[CSAT]]="","",SurveyRaw[[#This Row],[CSAT]]/5)</f>
        <v>1</v>
      </c>
      <c r="Y220" s="120" t="str">
        <f>IF(OR(SurveyRaw[[#This Row],[Language Points]]="-",SurveyRaw[[#This Row],[Language Points]]="N/A",SurveyRaw[[#This Row],[Language Points]]=""),"No","Yes")</f>
        <v>Yes</v>
      </c>
      <c r="Z220" s="93">
        <f>IF(ISBLANK(SurveyRaw[[#This Row],[Language Points]]),"",SurveyRaw[[#This Row],[Language Points]]/5)</f>
        <v>1</v>
      </c>
    </row>
    <row r="221" spans="1:26" x14ac:dyDescent="0.25">
      <c r="A221" s="82" t="s">
        <v>92</v>
      </c>
      <c r="B221" s="83" t="s">
        <v>85</v>
      </c>
      <c r="C221" s="84">
        <v>45447</v>
      </c>
      <c r="D221" s="83">
        <v>1297847384</v>
      </c>
      <c r="E221" s="82" t="s">
        <v>88</v>
      </c>
      <c r="F221" s="118">
        <v>108520</v>
      </c>
      <c r="G221" s="82">
        <v>5</v>
      </c>
      <c r="H221" s="85">
        <v>1</v>
      </c>
      <c r="I221" s="83">
        <v>5</v>
      </c>
      <c r="J221" s="86">
        <f t="shared" si="9"/>
        <v>45447</v>
      </c>
      <c r="K221" s="87">
        <f t="shared" si="10"/>
        <v>45473</v>
      </c>
      <c r="L221" s="88" t="str">
        <f>_xlfn.CONCAT("Week"," ",_xlfn.ISOWEEKNUM(SurveyRaw[[#This Row],[Date]]))</f>
        <v>Week 23</v>
      </c>
      <c r="M221" s="89" t="str">
        <f>CONCATENATE(YEAR(SurveyRaw[[#This Row],[Month]])," Q",ROUNDUP(MONTH(SurveyRaw[[#This Row],[Month]])/3,0))</f>
        <v>2024 Q2</v>
      </c>
      <c r="N221" s="90" t="str">
        <f>INDEX(Roster[Team Manager],MATCH(SurveyRaw[[#This Row],[UID]],Roster[UID],0))</f>
        <v>Eden Loyola</v>
      </c>
      <c r="O221" s="91" t="str">
        <f>INDEX(Roster[Site],MATCH(SurveyRaw[[#This Row],[UID]],Roster[UID],0))</f>
        <v>ILO</v>
      </c>
      <c r="P221" s="91" t="str">
        <f>INDEX(Config!R:R,MATCH(SurveyRaw[[#This Row],[App name]],Config!Q:Q,0))</f>
        <v>ES</v>
      </c>
      <c r="Q221" s="91" t="str">
        <f>INDEX(Config!J:J,MATCH(Survey!$P221,Config!G:G,0))</f>
        <v>APAC</v>
      </c>
      <c r="R221" s="94">
        <f t="shared" si="11"/>
        <v>1</v>
      </c>
      <c r="S221" s="119">
        <f>IF(ISBLANK(SurveyRaw[[#This Row],[CSAT]]),0,IF(AND(SurveyRaw[[#This Row],[CSAT]]&lt;=3,SurveyRaw[[#This Row],[CSAT]]&gt;=1),1,0))</f>
        <v>0</v>
      </c>
      <c r="T221" s="120">
        <f>IF(SurveyRaw[[#This Row],[CSAT]]=4,1,0)</f>
        <v>0</v>
      </c>
      <c r="U221" s="121">
        <f>IF(SurveyRaw[[#This Row],[CSAT]]=5,1,0)</f>
        <v>1</v>
      </c>
      <c r="V221" s="92">
        <f>IF(OR(SurveyRaw[[#This Row],[FCR]]="-",SurveyRaw[[#This Row],[FCR]]=""),0,1)</f>
        <v>1</v>
      </c>
      <c r="W221" s="121">
        <f>IF(SurveyRaw[[#This Row],[Valid FCR]]=1,IF(SurveyRaw[[#This Row],[FCR]]=1,1,0),0)</f>
        <v>1</v>
      </c>
      <c r="X221" s="93">
        <f>IF(SurveyRaw[[#This Row],[CSAT]]="","",SurveyRaw[[#This Row],[CSAT]]/5)</f>
        <v>1</v>
      </c>
      <c r="Y221" s="120" t="str">
        <f>IF(OR(SurveyRaw[[#This Row],[Language Points]]="-",SurveyRaw[[#This Row],[Language Points]]="N/A",SurveyRaw[[#This Row],[Language Points]]=""),"No","Yes")</f>
        <v>Yes</v>
      </c>
      <c r="Z221" s="93">
        <f>IF(ISBLANK(SurveyRaw[[#This Row],[Language Points]]),"",SurveyRaw[[#This Row],[Language Points]]/5)</f>
        <v>1</v>
      </c>
    </row>
    <row r="222" spans="1:26" x14ac:dyDescent="0.25">
      <c r="A222" s="82" t="s">
        <v>92</v>
      </c>
      <c r="B222" s="83" t="s">
        <v>85</v>
      </c>
      <c r="C222" s="84">
        <v>45447</v>
      </c>
      <c r="D222" s="83">
        <v>1297913204</v>
      </c>
      <c r="E222" s="82" t="s">
        <v>86</v>
      </c>
      <c r="F222" s="118">
        <v>108235</v>
      </c>
      <c r="G222" s="82">
        <v>5</v>
      </c>
      <c r="H222" s="85">
        <v>1</v>
      </c>
      <c r="I222" s="83">
        <v>5</v>
      </c>
      <c r="J222" s="86">
        <f t="shared" si="9"/>
        <v>45447</v>
      </c>
      <c r="K222" s="87">
        <f t="shared" si="10"/>
        <v>45473</v>
      </c>
      <c r="L222" s="88" t="str">
        <f>_xlfn.CONCAT("Week"," ",_xlfn.ISOWEEKNUM(SurveyRaw[[#This Row],[Date]]))</f>
        <v>Week 23</v>
      </c>
      <c r="M222" s="89" t="str">
        <f>CONCATENATE(YEAR(SurveyRaw[[#This Row],[Month]])," Q",ROUNDUP(MONTH(SurveyRaw[[#This Row],[Month]])/3,0))</f>
        <v>2024 Q2</v>
      </c>
      <c r="N222" s="90" t="str">
        <f>INDEX(Roster[Team Manager],MATCH(SurveyRaw[[#This Row],[UID]],Roster[UID],0))</f>
        <v>Eden Loyola</v>
      </c>
      <c r="O222" s="91" t="str">
        <f>INDEX(Roster[Site],MATCH(SurveyRaw[[#This Row],[UID]],Roster[UID],0))</f>
        <v>DVO</v>
      </c>
      <c r="P222" s="91" t="str">
        <f>INDEX(Config!R:R,MATCH(SurveyRaw[[#This Row],[App name]],Config!Q:Q,0))</f>
        <v>ES</v>
      </c>
      <c r="Q222" s="91" t="str">
        <f>INDEX(Config!J:J,MATCH(Survey!$P222,Config!G:G,0))</f>
        <v>APAC</v>
      </c>
      <c r="R222" s="94">
        <f t="shared" si="11"/>
        <v>1</v>
      </c>
      <c r="S222" s="119">
        <f>IF(ISBLANK(SurveyRaw[[#This Row],[CSAT]]),0,IF(AND(SurveyRaw[[#This Row],[CSAT]]&lt;=3,SurveyRaw[[#This Row],[CSAT]]&gt;=1),1,0))</f>
        <v>0</v>
      </c>
      <c r="T222" s="120">
        <f>IF(SurveyRaw[[#This Row],[CSAT]]=4,1,0)</f>
        <v>0</v>
      </c>
      <c r="U222" s="121">
        <f>IF(SurveyRaw[[#This Row],[CSAT]]=5,1,0)</f>
        <v>1</v>
      </c>
      <c r="V222" s="92">
        <f>IF(OR(SurveyRaw[[#This Row],[FCR]]="-",SurveyRaw[[#This Row],[FCR]]=""),0,1)</f>
        <v>1</v>
      </c>
      <c r="W222" s="121">
        <f>IF(SurveyRaw[[#This Row],[Valid FCR]]=1,IF(SurveyRaw[[#This Row],[FCR]]=1,1,0),0)</f>
        <v>1</v>
      </c>
      <c r="X222" s="93">
        <f>IF(SurveyRaw[[#This Row],[CSAT]]="","",SurveyRaw[[#This Row],[CSAT]]/5)</f>
        <v>1</v>
      </c>
      <c r="Y222" s="120" t="str">
        <f>IF(OR(SurveyRaw[[#This Row],[Language Points]]="-",SurveyRaw[[#This Row],[Language Points]]="N/A",SurveyRaw[[#This Row],[Language Points]]=""),"No","Yes")</f>
        <v>Yes</v>
      </c>
      <c r="Z222" s="93">
        <f>IF(ISBLANK(SurveyRaw[[#This Row],[Language Points]]),"",SurveyRaw[[#This Row],[Language Points]]/5)</f>
        <v>1</v>
      </c>
    </row>
    <row r="223" spans="1:26" x14ac:dyDescent="0.25">
      <c r="A223" s="82" t="s">
        <v>92</v>
      </c>
      <c r="B223" s="83" t="s">
        <v>85</v>
      </c>
      <c r="C223" s="84">
        <v>45447</v>
      </c>
      <c r="D223" s="83">
        <v>1297899134</v>
      </c>
      <c r="E223" s="82" t="s">
        <v>88</v>
      </c>
      <c r="F223" s="118">
        <v>108520</v>
      </c>
      <c r="G223" s="82">
        <v>5</v>
      </c>
      <c r="H223" s="85">
        <v>1</v>
      </c>
      <c r="I223" s="83">
        <v>5</v>
      </c>
      <c r="J223" s="86">
        <f t="shared" si="9"/>
        <v>45447</v>
      </c>
      <c r="K223" s="87">
        <f t="shared" si="10"/>
        <v>45473</v>
      </c>
      <c r="L223" s="88" t="str">
        <f>_xlfn.CONCAT("Week"," ",_xlfn.ISOWEEKNUM(SurveyRaw[[#This Row],[Date]]))</f>
        <v>Week 23</v>
      </c>
      <c r="M223" s="89" t="str">
        <f>CONCATENATE(YEAR(SurveyRaw[[#This Row],[Month]])," Q",ROUNDUP(MONTH(SurveyRaw[[#This Row],[Month]])/3,0))</f>
        <v>2024 Q2</v>
      </c>
      <c r="N223" s="90" t="str">
        <f>INDEX(Roster[Team Manager],MATCH(SurveyRaw[[#This Row],[UID]],Roster[UID],0))</f>
        <v>Eden Loyola</v>
      </c>
      <c r="O223" s="91" t="str">
        <f>INDEX(Roster[Site],MATCH(SurveyRaw[[#This Row],[UID]],Roster[UID],0))</f>
        <v>ILO</v>
      </c>
      <c r="P223" s="91" t="str">
        <f>INDEX(Config!R:R,MATCH(SurveyRaw[[#This Row],[App name]],Config!Q:Q,0))</f>
        <v>ES</v>
      </c>
      <c r="Q223" s="91" t="str">
        <f>INDEX(Config!J:J,MATCH(Survey!$P223,Config!G:G,0))</f>
        <v>APAC</v>
      </c>
      <c r="R223" s="94">
        <f t="shared" si="11"/>
        <v>1</v>
      </c>
      <c r="S223" s="119">
        <f>IF(ISBLANK(SurveyRaw[[#This Row],[CSAT]]),0,IF(AND(SurveyRaw[[#This Row],[CSAT]]&lt;=3,SurveyRaw[[#This Row],[CSAT]]&gt;=1),1,0))</f>
        <v>0</v>
      </c>
      <c r="T223" s="120">
        <f>IF(SurveyRaw[[#This Row],[CSAT]]=4,1,0)</f>
        <v>0</v>
      </c>
      <c r="U223" s="121">
        <f>IF(SurveyRaw[[#This Row],[CSAT]]=5,1,0)</f>
        <v>1</v>
      </c>
      <c r="V223" s="92">
        <f>IF(OR(SurveyRaw[[#This Row],[FCR]]="-",SurveyRaw[[#This Row],[FCR]]=""),0,1)</f>
        <v>1</v>
      </c>
      <c r="W223" s="121">
        <f>IF(SurveyRaw[[#This Row],[Valid FCR]]=1,IF(SurveyRaw[[#This Row],[FCR]]=1,1,0),0)</f>
        <v>1</v>
      </c>
      <c r="X223" s="93">
        <f>IF(SurveyRaw[[#This Row],[CSAT]]="","",SurveyRaw[[#This Row],[CSAT]]/5)</f>
        <v>1</v>
      </c>
      <c r="Y223" s="120" t="str">
        <f>IF(OR(SurveyRaw[[#This Row],[Language Points]]="-",SurveyRaw[[#This Row],[Language Points]]="N/A",SurveyRaw[[#This Row],[Language Points]]=""),"No","Yes")</f>
        <v>Yes</v>
      </c>
      <c r="Z223" s="93">
        <f>IF(ISBLANK(SurveyRaw[[#This Row],[Language Points]]),"",SurveyRaw[[#This Row],[Language Points]]/5)</f>
        <v>1</v>
      </c>
    </row>
    <row r="224" spans="1:26" x14ac:dyDescent="0.25">
      <c r="A224" s="82" t="s">
        <v>92</v>
      </c>
      <c r="B224" s="83" t="s">
        <v>85</v>
      </c>
      <c r="C224" s="84">
        <v>45447</v>
      </c>
      <c r="D224" s="83">
        <v>1297853214</v>
      </c>
      <c r="E224" s="82" t="s">
        <v>88</v>
      </c>
      <c r="F224" s="118">
        <v>108520</v>
      </c>
      <c r="G224" s="82">
        <v>5</v>
      </c>
      <c r="H224" s="85">
        <v>1</v>
      </c>
      <c r="I224" s="83">
        <v>5</v>
      </c>
      <c r="J224" s="86">
        <f t="shared" si="9"/>
        <v>45447</v>
      </c>
      <c r="K224" s="87">
        <f t="shared" si="10"/>
        <v>45473</v>
      </c>
      <c r="L224" s="88" t="str">
        <f>_xlfn.CONCAT("Week"," ",_xlfn.ISOWEEKNUM(SurveyRaw[[#This Row],[Date]]))</f>
        <v>Week 23</v>
      </c>
      <c r="M224" s="89" t="str">
        <f>CONCATENATE(YEAR(SurveyRaw[[#This Row],[Month]])," Q",ROUNDUP(MONTH(SurveyRaw[[#This Row],[Month]])/3,0))</f>
        <v>2024 Q2</v>
      </c>
      <c r="N224" s="90" t="str">
        <f>INDEX(Roster[Team Manager],MATCH(SurveyRaw[[#This Row],[UID]],Roster[UID],0))</f>
        <v>Eden Loyola</v>
      </c>
      <c r="O224" s="91" t="str">
        <f>INDEX(Roster[Site],MATCH(SurveyRaw[[#This Row],[UID]],Roster[UID],0))</f>
        <v>ILO</v>
      </c>
      <c r="P224" s="91" t="str">
        <f>INDEX(Config!R:R,MATCH(SurveyRaw[[#This Row],[App name]],Config!Q:Q,0))</f>
        <v>ES</v>
      </c>
      <c r="Q224" s="91" t="str">
        <f>INDEX(Config!J:J,MATCH(Survey!$P224,Config!G:G,0))</f>
        <v>APAC</v>
      </c>
      <c r="R224" s="94">
        <f t="shared" si="11"/>
        <v>1</v>
      </c>
      <c r="S224" s="119">
        <f>IF(ISBLANK(SurveyRaw[[#This Row],[CSAT]]),0,IF(AND(SurveyRaw[[#This Row],[CSAT]]&lt;=3,SurveyRaw[[#This Row],[CSAT]]&gt;=1),1,0))</f>
        <v>0</v>
      </c>
      <c r="T224" s="120">
        <f>IF(SurveyRaw[[#This Row],[CSAT]]=4,1,0)</f>
        <v>0</v>
      </c>
      <c r="U224" s="121">
        <f>IF(SurveyRaw[[#This Row],[CSAT]]=5,1,0)</f>
        <v>1</v>
      </c>
      <c r="V224" s="92">
        <f>IF(OR(SurveyRaw[[#This Row],[FCR]]="-",SurveyRaw[[#This Row],[FCR]]=""),0,1)</f>
        <v>1</v>
      </c>
      <c r="W224" s="121">
        <f>IF(SurveyRaw[[#This Row],[Valid FCR]]=1,IF(SurveyRaw[[#This Row],[FCR]]=1,1,0),0)</f>
        <v>1</v>
      </c>
      <c r="X224" s="93">
        <f>IF(SurveyRaw[[#This Row],[CSAT]]="","",SurveyRaw[[#This Row],[CSAT]]/5)</f>
        <v>1</v>
      </c>
      <c r="Y224" s="120" t="str">
        <f>IF(OR(SurveyRaw[[#This Row],[Language Points]]="-",SurveyRaw[[#This Row],[Language Points]]="N/A",SurveyRaw[[#This Row],[Language Points]]=""),"No","Yes")</f>
        <v>Yes</v>
      </c>
      <c r="Z224" s="93">
        <f>IF(ISBLANK(SurveyRaw[[#This Row],[Language Points]]),"",SurveyRaw[[#This Row],[Language Points]]/5)</f>
        <v>1</v>
      </c>
    </row>
    <row r="225" spans="1:26" x14ac:dyDescent="0.25">
      <c r="A225" s="82" t="s">
        <v>92</v>
      </c>
      <c r="B225" s="83" t="s">
        <v>85</v>
      </c>
      <c r="C225" s="84">
        <v>45447</v>
      </c>
      <c r="D225" s="83">
        <v>1297922304</v>
      </c>
      <c r="E225" s="82" t="s">
        <v>86</v>
      </c>
      <c r="F225" s="118">
        <v>108235</v>
      </c>
      <c r="G225" s="82">
        <v>5</v>
      </c>
      <c r="H225" s="85">
        <v>1</v>
      </c>
      <c r="I225" s="83">
        <v>5</v>
      </c>
      <c r="J225" s="86">
        <f t="shared" si="9"/>
        <v>45447</v>
      </c>
      <c r="K225" s="87">
        <f t="shared" si="10"/>
        <v>45473</v>
      </c>
      <c r="L225" s="88" t="str">
        <f>_xlfn.CONCAT("Week"," ",_xlfn.ISOWEEKNUM(SurveyRaw[[#This Row],[Date]]))</f>
        <v>Week 23</v>
      </c>
      <c r="M225" s="89" t="str">
        <f>CONCATENATE(YEAR(SurveyRaw[[#This Row],[Month]])," Q",ROUNDUP(MONTH(SurveyRaw[[#This Row],[Month]])/3,0))</f>
        <v>2024 Q2</v>
      </c>
      <c r="N225" s="90" t="str">
        <f>INDEX(Roster[Team Manager],MATCH(SurveyRaw[[#This Row],[UID]],Roster[UID],0))</f>
        <v>Eden Loyola</v>
      </c>
      <c r="O225" s="91" t="str">
        <f>INDEX(Roster[Site],MATCH(SurveyRaw[[#This Row],[UID]],Roster[UID],0))</f>
        <v>DVO</v>
      </c>
      <c r="P225" s="91" t="str">
        <f>INDEX(Config!R:R,MATCH(SurveyRaw[[#This Row],[App name]],Config!Q:Q,0))</f>
        <v>ES</v>
      </c>
      <c r="Q225" s="91" t="str">
        <f>INDEX(Config!J:J,MATCH(Survey!$P225,Config!G:G,0))</f>
        <v>APAC</v>
      </c>
      <c r="R225" s="94">
        <f t="shared" si="11"/>
        <v>1</v>
      </c>
      <c r="S225" s="119">
        <f>IF(ISBLANK(SurveyRaw[[#This Row],[CSAT]]),0,IF(AND(SurveyRaw[[#This Row],[CSAT]]&lt;=3,SurveyRaw[[#This Row],[CSAT]]&gt;=1),1,0))</f>
        <v>0</v>
      </c>
      <c r="T225" s="120">
        <f>IF(SurveyRaw[[#This Row],[CSAT]]=4,1,0)</f>
        <v>0</v>
      </c>
      <c r="U225" s="121">
        <f>IF(SurveyRaw[[#This Row],[CSAT]]=5,1,0)</f>
        <v>1</v>
      </c>
      <c r="V225" s="92">
        <f>IF(OR(SurveyRaw[[#This Row],[FCR]]="-",SurveyRaw[[#This Row],[FCR]]=""),0,1)</f>
        <v>1</v>
      </c>
      <c r="W225" s="121">
        <f>IF(SurveyRaw[[#This Row],[Valid FCR]]=1,IF(SurveyRaw[[#This Row],[FCR]]=1,1,0),0)</f>
        <v>1</v>
      </c>
      <c r="X225" s="93">
        <f>IF(SurveyRaw[[#This Row],[CSAT]]="","",SurveyRaw[[#This Row],[CSAT]]/5)</f>
        <v>1</v>
      </c>
      <c r="Y225" s="120" t="str">
        <f>IF(OR(SurveyRaw[[#This Row],[Language Points]]="-",SurveyRaw[[#This Row],[Language Points]]="N/A",SurveyRaw[[#This Row],[Language Points]]=""),"No","Yes")</f>
        <v>Yes</v>
      </c>
      <c r="Z225" s="93">
        <f>IF(ISBLANK(SurveyRaw[[#This Row],[Language Points]]),"",SurveyRaw[[#This Row],[Language Points]]/5)</f>
        <v>1</v>
      </c>
    </row>
    <row r="226" spans="1:26" x14ac:dyDescent="0.25">
      <c r="A226" s="82" t="s">
        <v>92</v>
      </c>
      <c r="B226" s="83" t="s">
        <v>85</v>
      </c>
      <c r="C226" s="84">
        <v>45447</v>
      </c>
      <c r="D226" s="83">
        <v>1297936324</v>
      </c>
      <c r="E226" s="82" t="s">
        <v>91</v>
      </c>
      <c r="F226" s="118">
        <v>108518</v>
      </c>
      <c r="G226" s="82">
        <v>5</v>
      </c>
      <c r="H226" s="85">
        <v>1</v>
      </c>
      <c r="I226" s="83">
        <v>5</v>
      </c>
      <c r="J226" s="86">
        <f t="shared" si="9"/>
        <v>45447</v>
      </c>
      <c r="K226" s="87">
        <f t="shared" si="10"/>
        <v>45473</v>
      </c>
      <c r="L226" s="88" t="str">
        <f>_xlfn.CONCAT("Week"," ",_xlfn.ISOWEEKNUM(SurveyRaw[[#This Row],[Date]]))</f>
        <v>Week 23</v>
      </c>
      <c r="M226" s="89" t="str">
        <f>CONCATENATE(YEAR(SurveyRaw[[#This Row],[Month]])," Q",ROUNDUP(MONTH(SurveyRaw[[#This Row],[Month]])/3,0))</f>
        <v>2024 Q2</v>
      </c>
      <c r="N226" s="90" t="str">
        <f>INDEX(Roster[Team Manager],MATCH(SurveyRaw[[#This Row],[UID]],Roster[UID],0))</f>
        <v>Eden Loyola</v>
      </c>
      <c r="O226" s="91" t="str">
        <f>INDEX(Roster[Site],MATCH(SurveyRaw[[#This Row],[UID]],Roster[UID],0))</f>
        <v>DVO</v>
      </c>
      <c r="P226" s="91" t="str">
        <f>INDEX(Config!R:R,MATCH(SurveyRaw[[#This Row],[App name]],Config!Q:Q,0))</f>
        <v>ES</v>
      </c>
      <c r="Q226" s="91" t="str">
        <f>INDEX(Config!J:J,MATCH(Survey!$P226,Config!G:G,0))</f>
        <v>APAC</v>
      </c>
      <c r="R226" s="94">
        <f t="shared" si="11"/>
        <v>1</v>
      </c>
      <c r="S226" s="119">
        <f>IF(ISBLANK(SurveyRaw[[#This Row],[CSAT]]),0,IF(AND(SurveyRaw[[#This Row],[CSAT]]&lt;=3,SurveyRaw[[#This Row],[CSAT]]&gt;=1),1,0))</f>
        <v>0</v>
      </c>
      <c r="T226" s="120">
        <f>IF(SurveyRaw[[#This Row],[CSAT]]=4,1,0)</f>
        <v>0</v>
      </c>
      <c r="U226" s="121">
        <f>IF(SurveyRaw[[#This Row],[CSAT]]=5,1,0)</f>
        <v>1</v>
      </c>
      <c r="V226" s="92">
        <f>IF(OR(SurveyRaw[[#This Row],[FCR]]="-",SurveyRaw[[#This Row],[FCR]]=""),0,1)</f>
        <v>1</v>
      </c>
      <c r="W226" s="121">
        <f>IF(SurveyRaw[[#This Row],[Valid FCR]]=1,IF(SurveyRaw[[#This Row],[FCR]]=1,1,0),0)</f>
        <v>1</v>
      </c>
      <c r="X226" s="93">
        <f>IF(SurveyRaw[[#This Row],[CSAT]]="","",SurveyRaw[[#This Row],[CSAT]]/5)</f>
        <v>1</v>
      </c>
      <c r="Y226" s="120" t="str">
        <f>IF(OR(SurveyRaw[[#This Row],[Language Points]]="-",SurveyRaw[[#This Row],[Language Points]]="N/A",SurveyRaw[[#This Row],[Language Points]]=""),"No","Yes")</f>
        <v>Yes</v>
      </c>
      <c r="Z226" s="93">
        <f>IF(ISBLANK(SurveyRaw[[#This Row],[Language Points]]),"",SurveyRaw[[#This Row],[Language Points]]/5)</f>
        <v>1</v>
      </c>
    </row>
    <row r="227" spans="1:26" x14ac:dyDescent="0.25">
      <c r="A227" s="82" t="s">
        <v>92</v>
      </c>
      <c r="B227" s="83" t="s">
        <v>85</v>
      </c>
      <c r="C227" s="84">
        <v>45447</v>
      </c>
      <c r="D227" s="83">
        <v>1297935944</v>
      </c>
      <c r="E227" s="82" t="s">
        <v>91</v>
      </c>
      <c r="F227" s="118">
        <v>108518</v>
      </c>
      <c r="G227" s="82">
        <v>5</v>
      </c>
      <c r="H227" s="85">
        <v>1</v>
      </c>
      <c r="I227" s="83">
        <v>5</v>
      </c>
      <c r="J227" s="86">
        <f t="shared" si="9"/>
        <v>45447</v>
      </c>
      <c r="K227" s="87">
        <f t="shared" si="10"/>
        <v>45473</v>
      </c>
      <c r="L227" s="88" t="str">
        <f>_xlfn.CONCAT("Week"," ",_xlfn.ISOWEEKNUM(SurveyRaw[[#This Row],[Date]]))</f>
        <v>Week 23</v>
      </c>
      <c r="M227" s="89" t="str">
        <f>CONCATENATE(YEAR(SurveyRaw[[#This Row],[Month]])," Q",ROUNDUP(MONTH(SurveyRaw[[#This Row],[Month]])/3,0))</f>
        <v>2024 Q2</v>
      </c>
      <c r="N227" s="90" t="str">
        <f>INDEX(Roster[Team Manager],MATCH(SurveyRaw[[#This Row],[UID]],Roster[UID],0))</f>
        <v>Eden Loyola</v>
      </c>
      <c r="O227" s="91" t="str">
        <f>INDEX(Roster[Site],MATCH(SurveyRaw[[#This Row],[UID]],Roster[UID],0))</f>
        <v>DVO</v>
      </c>
      <c r="P227" s="91" t="str">
        <f>INDEX(Config!R:R,MATCH(SurveyRaw[[#This Row],[App name]],Config!Q:Q,0))</f>
        <v>ES</v>
      </c>
      <c r="Q227" s="91" t="str">
        <f>INDEX(Config!J:J,MATCH(Survey!$P227,Config!G:G,0))</f>
        <v>APAC</v>
      </c>
      <c r="R227" s="94">
        <f t="shared" si="11"/>
        <v>1</v>
      </c>
      <c r="S227" s="119">
        <f>IF(ISBLANK(SurveyRaw[[#This Row],[CSAT]]),0,IF(AND(SurveyRaw[[#This Row],[CSAT]]&lt;=3,SurveyRaw[[#This Row],[CSAT]]&gt;=1),1,0))</f>
        <v>0</v>
      </c>
      <c r="T227" s="120">
        <f>IF(SurveyRaw[[#This Row],[CSAT]]=4,1,0)</f>
        <v>0</v>
      </c>
      <c r="U227" s="121">
        <f>IF(SurveyRaw[[#This Row],[CSAT]]=5,1,0)</f>
        <v>1</v>
      </c>
      <c r="V227" s="92">
        <f>IF(OR(SurveyRaw[[#This Row],[FCR]]="-",SurveyRaw[[#This Row],[FCR]]=""),0,1)</f>
        <v>1</v>
      </c>
      <c r="W227" s="121">
        <f>IF(SurveyRaw[[#This Row],[Valid FCR]]=1,IF(SurveyRaw[[#This Row],[FCR]]=1,1,0),0)</f>
        <v>1</v>
      </c>
      <c r="X227" s="93">
        <f>IF(SurveyRaw[[#This Row],[CSAT]]="","",SurveyRaw[[#This Row],[CSAT]]/5)</f>
        <v>1</v>
      </c>
      <c r="Y227" s="120" t="str">
        <f>IF(OR(SurveyRaw[[#This Row],[Language Points]]="-",SurveyRaw[[#This Row],[Language Points]]="N/A",SurveyRaw[[#This Row],[Language Points]]=""),"No","Yes")</f>
        <v>Yes</v>
      </c>
      <c r="Z227" s="93">
        <f>IF(ISBLANK(SurveyRaw[[#This Row],[Language Points]]),"",SurveyRaw[[#This Row],[Language Points]]/5)</f>
        <v>1</v>
      </c>
    </row>
    <row r="228" spans="1:26" x14ac:dyDescent="0.25">
      <c r="A228" s="82" t="s">
        <v>92</v>
      </c>
      <c r="B228" s="83" t="s">
        <v>85</v>
      </c>
      <c r="C228" s="84">
        <v>45447</v>
      </c>
      <c r="D228" s="83">
        <v>1297933544</v>
      </c>
      <c r="E228" s="82" t="s">
        <v>91</v>
      </c>
      <c r="F228" s="118">
        <v>108518</v>
      </c>
      <c r="G228" s="82">
        <v>5</v>
      </c>
      <c r="H228" s="85">
        <v>1</v>
      </c>
      <c r="I228" s="83">
        <v>5</v>
      </c>
      <c r="J228" s="86">
        <f t="shared" si="9"/>
        <v>45447</v>
      </c>
      <c r="K228" s="87">
        <f t="shared" si="10"/>
        <v>45473</v>
      </c>
      <c r="L228" s="88" t="str">
        <f>_xlfn.CONCAT("Week"," ",_xlfn.ISOWEEKNUM(SurveyRaw[[#This Row],[Date]]))</f>
        <v>Week 23</v>
      </c>
      <c r="M228" s="89" t="str">
        <f>CONCATENATE(YEAR(SurveyRaw[[#This Row],[Month]])," Q",ROUNDUP(MONTH(SurveyRaw[[#This Row],[Month]])/3,0))</f>
        <v>2024 Q2</v>
      </c>
      <c r="N228" s="90" t="str">
        <f>INDEX(Roster[Team Manager],MATCH(SurveyRaw[[#This Row],[UID]],Roster[UID],0))</f>
        <v>Eden Loyola</v>
      </c>
      <c r="O228" s="91" t="str">
        <f>INDEX(Roster[Site],MATCH(SurveyRaw[[#This Row],[UID]],Roster[UID],0))</f>
        <v>DVO</v>
      </c>
      <c r="P228" s="91" t="str">
        <f>INDEX(Config!R:R,MATCH(SurveyRaw[[#This Row],[App name]],Config!Q:Q,0))</f>
        <v>ES</v>
      </c>
      <c r="Q228" s="91" t="str">
        <f>INDEX(Config!J:J,MATCH(Survey!$P228,Config!G:G,0))</f>
        <v>APAC</v>
      </c>
      <c r="R228" s="94">
        <f t="shared" si="11"/>
        <v>1</v>
      </c>
      <c r="S228" s="119">
        <f>IF(ISBLANK(SurveyRaw[[#This Row],[CSAT]]),0,IF(AND(SurveyRaw[[#This Row],[CSAT]]&lt;=3,SurveyRaw[[#This Row],[CSAT]]&gt;=1),1,0))</f>
        <v>0</v>
      </c>
      <c r="T228" s="120">
        <f>IF(SurveyRaw[[#This Row],[CSAT]]=4,1,0)</f>
        <v>0</v>
      </c>
      <c r="U228" s="121">
        <f>IF(SurveyRaw[[#This Row],[CSAT]]=5,1,0)</f>
        <v>1</v>
      </c>
      <c r="V228" s="92">
        <f>IF(OR(SurveyRaw[[#This Row],[FCR]]="-",SurveyRaw[[#This Row],[FCR]]=""),0,1)</f>
        <v>1</v>
      </c>
      <c r="W228" s="121">
        <f>IF(SurveyRaw[[#This Row],[Valid FCR]]=1,IF(SurveyRaw[[#This Row],[FCR]]=1,1,0),0)</f>
        <v>1</v>
      </c>
      <c r="X228" s="93">
        <f>IF(SurveyRaw[[#This Row],[CSAT]]="","",SurveyRaw[[#This Row],[CSAT]]/5)</f>
        <v>1</v>
      </c>
      <c r="Y228" s="120" t="str">
        <f>IF(OR(SurveyRaw[[#This Row],[Language Points]]="-",SurveyRaw[[#This Row],[Language Points]]="N/A",SurveyRaw[[#This Row],[Language Points]]=""),"No","Yes")</f>
        <v>Yes</v>
      </c>
      <c r="Z228" s="93">
        <f>IF(ISBLANK(SurveyRaw[[#This Row],[Language Points]]),"",SurveyRaw[[#This Row],[Language Points]]/5)</f>
        <v>1</v>
      </c>
    </row>
    <row r="229" spans="1:26" x14ac:dyDescent="0.25">
      <c r="A229" s="82" t="s">
        <v>92</v>
      </c>
      <c r="B229" s="83" t="s">
        <v>85</v>
      </c>
      <c r="C229" s="84">
        <v>45447</v>
      </c>
      <c r="D229" s="83">
        <v>1297933414</v>
      </c>
      <c r="E229" s="82" t="s">
        <v>781</v>
      </c>
      <c r="F229" s="118">
        <v>108519</v>
      </c>
      <c r="G229" s="82">
        <v>5</v>
      </c>
      <c r="H229" s="85">
        <v>1</v>
      </c>
      <c r="I229" s="83">
        <v>5</v>
      </c>
      <c r="J229" s="86">
        <f t="shared" si="9"/>
        <v>45447</v>
      </c>
      <c r="K229" s="87">
        <f t="shared" si="10"/>
        <v>45473</v>
      </c>
      <c r="L229" s="88" t="str">
        <f>_xlfn.CONCAT("Week"," ",_xlfn.ISOWEEKNUM(SurveyRaw[[#This Row],[Date]]))</f>
        <v>Week 23</v>
      </c>
      <c r="M229" s="89" t="str">
        <f>CONCATENATE(YEAR(SurveyRaw[[#This Row],[Month]])," Q",ROUNDUP(MONTH(SurveyRaw[[#This Row],[Month]])/3,0))</f>
        <v>2024 Q2</v>
      </c>
      <c r="N229" s="90" t="str">
        <f>INDEX(Roster[Team Manager],MATCH(SurveyRaw[[#This Row],[UID]],Roster[UID],0))</f>
        <v>Eden Loyola</v>
      </c>
      <c r="O229" s="91" t="str">
        <f>INDEX(Roster[Site],MATCH(SurveyRaw[[#This Row],[UID]],Roster[UID],0))</f>
        <v>DVO</v>
      </c>
      <c r="P229" s="91" t="str">
        <f>INDEX(Config!R:R,MATCH(SurveyRaw[[#This Row],[App name]],Config!Q:Q,0))</f>
        <v>ES</v>
      </c>
      <c r="Q229" s="91" t="str">
        <f>INDEX(Config!J:J,MATCH(Survey!$P229,Config!G:G,0))</f>
        <v>APAC</v>
      </c>
      <c r="R229" s="94">
        <f t="shared" si="11"/>
        <v>1</v>
      </c>
      <c r="S229" s="119">
        <f>IF(ISBLANK(SurveyRaw[[#This Row],[CSAT]]),0,IF(AND(SurveyRaw[[#This Row],[CSAT]]&lt;=3,SurveyRaw[[#This Row],[CSAT]]&gt;=1),1,0))</f>
        <v>0</v>
      </c>
      <c r="T229" s="120">
        <f>IF(SurveyRaw[[#This Row],[CSAT]]=4,1,0)</f>
        <v>0</v>
      </c>
      <c r="U229" s="121">
        <f>IF(SurveyRaw[[#This Row],[CSAT]]=5,1,0)</f>
        <v>1</v>
      </c>
      <c r="V229" s="92">
        <f>IF(OR(SurveyRaw[[#This Row],[FCR]]="-",SurveyRaw[[#This Row],[FCR]]=""),0,1)</f>
        <v>1</v>
      </c>
      <c r="W229" s="121">
        <f>IF(SurveyRaw[[#This Row],[Valid FCR]]=1,IF(SurveyRaw[[#This Row],[FCR]]=1,1,0),0)</f>
        <v>1</v>
      </c>
      <c r="X229" s="93">
        <f>IF(SurveyRaw[[#This Row],[CSAT]]="","",SurveyRaw[[#This Row],[CSAT]]/5)</f>
        <v>1</v>
      </c>
      <c r="Y229" s="120" t="str">
        <f>IF(OR(SurveyRaw[[#This Row],[Language Points]]="-",SurveyRaw[[#This Row],[Language Points]]="N/A",SurveyRaw[[#This Row],[Language Points]]=""),"No","Yes")</f>
        <v>Yes</v>
      </c>
      <c r="Z229" s="93">
        <f>IF(ISBLANK(SurveyRaw[[#This Row],[Language Points]]),"",SurveyRaw[[#This Row],[Language Points]]/5)</f>
        <v>1</v>
      </c>
    </row>
    <row r="230" spans="1:26" x14ac:dyDescent="0.25">
      <c r="A230" s="82" t="s">
        <v>92</v>
      </c>
      <c r="B230" s="83" t="s">
        <v>85</v>
      </c>
      <c r="C230" s="84">
        <v>45447</v>
      </c>
      <c r="D230" s="83">
        <v>1297933434</v>
      </c>
      <c r="E230" s="82" t="s">
        <v>88</v>
      </c>
      <c r="F230" s="118">
        <v>108520</v>
      </c>
      <c r="G230" s="82">
        <v>5</v>
      </c>
      <c r="H230" s="85">
        <v>1</v>
      </c>
      <c r="I230" s="83">
        <v>5</v>
      </c>
      <c r="J230" s="86">
        <f t="shared" si="9"/>
        <v>45447</v>
      </c>
      <c r="K230" s="87">
        <f t="shared" si="10"/>
        <v>45473</v>
      </c>
      <c r="L230" s="88" t="str">
        <f>_xlfn.CONCAT("Week"," ",_xlfn.ISOWEEKNUM(SurveyRaw[[#This Row],[Date]]))</f>
        <v>Week 23</v>
      </c>
      <c r="M230" s="89" t="str">
        <f>CONCATENATE(YEAR(SurveyRaw[[#This Row],[Month]])," Q",ROUNDUP(MONTH(SurveyRaw[[#This Row],[Month]])/3,0))</f>
        <v>2024 Q2</v>
      </c>
      <c r="N230" s="90" t="str">
        <f>INDEX(Roster[Team Manager],MATCH(SurveyRaw[[#This Row],[UID]],Roster[UID],0))</f>
        <v>Eden Loyola</v>
      </c>
      <c r="O230" s="91" t="str">
        <f>INDEX(Roster[Site],MATCH(SurveyRaw[[#This Row],[UID]],Roster[UID],0))</f>
        <v>ILO</v>
      </c>
      <c r="P230" s="91" t="str">
        <f>INDEX(Config!R:R,MATCH(SurveyRaw[[#This Row],[App name]],Config!Q:Q,0))</f>
        <v>ES</v>
      </c>
      <c r="Q230" s="91" t="str">
        <f>INDEX(Config!J:J,MATCH(Survey!$P230,Config!G:G,0))</f>
        <v>APAC</v>
      </c>
      <c r="R230" s="94">
        <f t="shared" si="11"/>
        <v>1</v>
      </c>
      <c r="S230" s="119">
        <f>IF(ISBLANK(SurveyRaw[[#This Row],[CSAT]]),0,IF(AND(SurveyRaw[[#This Row],[CSAT]]&lt;=3,SurveyRaw[[#This Row],[CSAT]]&gt;=1),1,0))</f>
        <v>0</v>
      </c>
      <c r="T230" s="120">
        <f>IF(SurveyRaw[[#This Row],[CSAT]]=4,1,0)</f>
        <v>0</v>
      </c>
      <c r="U230" s="121">
        <f>IF(SurveyRaw[[#This Row],[CSAT]]=5,1,0)</f>
        <v>1</v>
      </c>
      <c r="V230" s="92">
        <f>IF(OR(SurveyRaw[[#This Row],[FCR]]="-",SurveyRaw[[#This Row],[FCR]]=""),0,1)</f>
        <v>1</v>
      </c>
      <c r="W230" s="121">
        <f>IF(SurveyRaw[[#This Row],[Valid FCR]]=1,IF(SurveyRaw[[#This Row],[FCR]]=1,1,0),0)</f>
        <v>1</v>
      </c>
      <c r="X230" s="93">
        <f>IF(SurveyRaw[[#This Row],[CSAT]]="","",SurveyRaw[[#This Row],[CSAT]]/5)</f>
        <v>1</v>
      </c>
      <c r="Y230" s="120" t="str">
        <f>IF(OR(SurveyRaw[[#This Row],[Language Points]]="-",SurveyRaw[[#This Row],[Language Points]]="N/A",SurveyRaw[[#This Row],[Language Points]]=""),"No","Yes")</f>
        <v>Yes</v>
      </c>
      <c r="Z230" s="93">
        <f>IF(ISBLANK(SurveyRaw[[#This Row],[Language Points]]),"",SurveyRaw[[#This Row],[Language Points]]/5)</f>
        <v>1</v>
      </c>
    </row>
    <row r="231" spans="1:26" x14ac:dyDescent="0.25">
      <c r="A231" s="82" t="s">
        <v>92</v>
      </c>
      <c r="B231" s="83" t="s">
        <v>85</v>
      </c>
      <c r="C231" s="84">
        <v>45447</v>
      </c>
      <c r="D231" s="83">
        <v>1297863374</v>
      </c>
      <c r="E231" s="82" t="s">
        <v>91</v>
      </c>
      <c r="F231" s="118">
        <v>108518</v>
      </c>
      <c r="G231" s="82">
        <v>5</v>
      </c>
      <c r="H231" s="85">
        <v>1</v>
      </c>
      <c r="I231" s="83">
        <v>5</v>
      </c>
      <c r="J231" s="86">
        <f t="shared" si="9"/>
        <v>45447</v>
      </c>
      <c r="K231" s="87">
        <f t="shared" si="10"/>
        <v>45473</v>
      </c>
      <c r="L231" s="88" t="str">
        <f>_xlfn.CONCAT("Week"," ",_xlfn.ISOWEEKNUM(SurveyRaw[[#This Row],[Date]]))</f>
        <v>Week 23</v>
      </c>
      <c r="M231" s="89" t="str">
        <f>CONCATENATE(YEAR(SurveyRaw[[#This Row],[Month]])," Q",ROUNDUP(MONTH(SurveyRaw[[#This Row],[Month]])/3,0))</f>
        <v>2024 Q2</v>
      </c>
      <c r="N231" s="90" t="str">
        <f>INDEX(Roster[Team Manager],MATCH(SurveyRaw[[#This Row],[UID]],Roster[UID],0))</f>
        <v>Eden Loyola</v>
      </c>
      <c r="O231" s="91" t="str">
        <f>INDEX(Roster[Site],MATCH(SurveyRaw[[#This Row],[UID]],Roster[UID],0))</f>
        <v>DVO</v>
      </c>
      <c r="P231" s="91" t="str">
        <f>INDEX(Config!R:R,MATCH(SurveyRaw[[#This Row],[App name]],Config!Q:Q,0))</f>
        <v>ES</v>
      </c>
      <c r="Q231" s="91" t="str">
        <f>INDEX(Config!J:J,MATCH(Survey!$P231,Config!G:G,0))</f>
        <v>APAC</v>
      </c>
      <c r="R231" s="94">
        <f t="shared" si="11"/>
        <v>1</v>
      </c>
      <c r="S231" s="119">
        <f>IF(ISBLANK(SurveyRaw[[#This Row],[CSAT]]),0,IF(AND(SurveyRaw[[#This Row],[CSAT]]&lt;=3,SurveyRaw[[#This Row],[CSAT]]&gt;=1),1,0))</f>
        <v>0</v>
      </c>
      <c r="T231" s="120">
        <f>IF(SurveyRaw[[#This Row],[CSAT]]=4,1,0)</f>
        <v>0</v>
      </c>
      <c r="U231" s="121">
        <f>IF(SurveyRaw[[#This Row],[CSAT]]=5,1,0)</f>
        <v>1</v>
      </c>
      <c r="V231" s="92">
        <f>IF(OR(SurveyRaw[[#This Row],[FCR]]="-",SurveyRaw[[#This Row],[FCR]]=""),0,1)</f>
        <v>1</v>
      </c>
      <c r="W231" s="121">
        <f>IF(SurveyRaw[[#This Row],[Valid FCR]]=1,IF(SurveyRaw[[#This Row],[FCR]]=1,1,0),0)</f>
        <v>1</v>
      </c>
      <c r="X231" s="93">
        <f>IF(SurveyRaw[[#This Row],[CSAT]]="","",SurveyRaw[[#This Row],[CSAT]]/5)</f>
        <v>1</v>
      </c>
      <c r="Y231" s="120" t="str">
        <f>IF(OR(SurveyRaw[[#This Row],[Language Points]]="-",SurveyRaw[[#This Row],[Language Points]]="N/A",SurveyRaw[[#This Row],[Language Points]]=""),"No","Yes")</f>
        <v>Yes</v>
      </c>
      <c r="Z231" s="93">
        <f>IF(ISBLANK(SurveyRaw[[#This Row],[Language Points]]),"",SurveyRaw[[#This Row],[Language Points]]/5)</f>
        <v>1</v>
      </c>
    </row>
    <row r="232" spans="1:26" x14ac:dyDescent="0.25">
      <c r="A232" s="82" t="s">
        <v>92</v>
      </c>
      <c r="B232" s="83" t="s">
        <v>85</v>
      </c>
      <c r="C232" s="84">
        <v>45447</v>
      </c>
      <c r="D232" s="83">
        <v>1297865854</v>
      </c>
      <c r="E232" s="82" t="s">
        <v>91</v>
      </c>
      <c r="F232" s="118">
        <v>108518</v>
      </c>
      <c r="G232" s="82">
        <v>5</v>
      </c>
      <c r="H232" s="85">
        <v>1</v>
      </c>
      <c r="I232" s="83">
        <v>5</v>
      </c>
      <c r="J232" s="86">
        <f t="shared" si="9"/>
        <v>45447</v>
      </c>
      <c r="K232" s="87">
        <f t="shared" si="10"/>
        <v>45473</v>
      </c>
      <c r="L232" s="88" t="str">
        <f>_xlfn.CONCAT("Week"," ",_xlfn.ISOWEEKNUM(SurveyRaw[[#This Row],[Date]]))</f>
        <v>Week 23</v>
      </c>
      <c r="M232" s="89" t="str">
        <f>CONCATENATE(YEAR(SurveyRaw[[#This Row],[Month]])," Q",ROUNDUP(MONTH(SurveyRaw[[#This Row],[Month]])/3,0))</f>
        <v>2024 Q2</v>
      </c>
      <c r="N232" s="90" t="str">
        <f>INDEX(Roster[Team Manager],MATCH(SurveyRaw[[#This Row],[UID]],Roster[UID],0))</f>
        <v>Eden Loyola</v>
      </c>
      <c r="O232" s="91" t="str">
        <f>INDEX(Roster[Site],MATCH(SurveyRaw[[#This Row],[UID]],Roster[UID],0))</f>
        <v>DVO</v>
      </c>
      <c r="P232" s="91" t="str">
        <f>INDEX(Config!R:R,MATCH(SurveyRaw[[#This Row],[App name]],Config!Q:Q,0))</f>
        <v>ES</v>
      </c>
      <c r="Q232" s="91" t="str">
        <f>INDEX(Config!J:J,MATCH(Survey!$P232,Config!G:G,0))</f>
        <v>APAC</v>
      </c>
      <c r="R232" s="94">
        <f t="shared" si="11"/>
        <v>1</v>
      </c>
      <c r="S232" s="119">
        <f>IF(ISBLANK(SurveyRaw[[#This Row],[CSAT]]),0,IF(AND(SurveyRaw[[#This Row],[CSAT]]&lt;=3,SurveyRaw[[#This Row],[CSAT]]&gt;=1),1,0))</f>
        <v>0</v>
      </c>
      <c r="T232" s="120">
        <f>IF(SurveyRaw[[#This Row],[CSAT]]=4,1,0)</f>
        <v>0</v>
      </c>
      <c r="U232" s="121">
        <f>IF(SurveyRaw[[#This Row],[CSAT]]=5,1,0)</f>
        <v>1</v>
      </c>
      <c r="V232" s="92">
        <f>IF(OR(SurveyRaw[[#This Row],[FCR]]="-",SurveyRaw[[#This Row],[FCR]]=""),0,1)</f>
        <v>1</v>
      </c>
      <c r="W232" s="121">
        <f>IF(SurveyRaw[[#This Row],[Valid FCR]]=1,IF(SurveyRaw[[#This Row],[FCR]]=1,1,0),0)</f>
        <v>1</v>
      </c>
      <c r="X232" s="93">
        <f>IF(SurveyRaw[[#This Row],[CSAT]]="","",SurveyRaw[[#This Row],[CSAT]]/5)</f>
        <v>1</v>
      </c>
      <c r="Y232" s="120" t="str">
        <f>IF(OR(SurveyRaw[[#This Row],[Language Points]]="-",SurveyRaw[[#This Row],[Language Points]]="N/A",SurveyRaw[[#This Row],[Language Points]]=""),"No","Yes")</f>
        <v>Yes</v>
      </c>
      <c r="Z232" s="93">
        <f>IF(ISBLANK(SurveyRaw[[#This Row],[Language Points]]),"",SurveyRaw[[#This Row],[Language Points]]/5)</f>
        <v>1</v>
      </c>
    </row>
    <row r="233" spans="1:26" x14ac:dyDescent="0.25">
      <c r="A233" s="82" t="s">
        <v>92</v>
      </c>
      <c r="B233" s="83" t="s">
        <v>85</v>
      </c>
      <c r="C233" s="84">
        <v>45447</v>
      </c>
      <c r="D233" s="83">
        <v>1297865054</v>
      </c>
      <c r="E233" s="82" t="s">
        <v>88</v>
      </c>
      <c r="F233" s="118">
        <v>108520</v>
      </c>
      <c r="G233" s="82">
        <v>5</v>
      </c>
      <c r="H233" s="85">
        <v>1</v>
      </c>
      <c r="I233" s="83">
        <v>5</v>
      </c>
      <c r="J233" s="86">
        <f t="shared" si="9"/>
        <v>45447</v>
      </c>
      <c r="K233" s="87">
        <f t="shared" si="10"/>
        <v>45473</v>
      </c>
      <c r="L233" s="88" t="str">
        <f>_xlfn.CONCAT("Week"," ",_xlfn.ISOWEEKNUM(SurveyRaw[[#This Row],[Date]]))</f>
        <v>Week 23</v>
      </c>
      <c r="M233" s="89" t="str">
        <f>CONCATENATE(YEAR(SurveyRaw[[#This Row],[Month]])," Q",ROUNDUP(MONTH(SurveyRaw[[#This Row],[Month]])/3,0))</f>
        <v>2024 Q2</v>
      </c>
      <c r="N233" s="90" t="str">
        <f>INDEX(Roster[Team Manager],MATCH(SurveyRaw[[#This Row],[UID]],Roster[UID],0))</f>
        <v>Eden Loyola</v>
      </c>
      <c r="O233" s="91" t="str">
        <f>INDEX(Roster[Site],MATCH(SurveyRaw[[#This Row],[UID]],Roster[UID],0))</f>
        <v>ILO</v>
      </c>
      <c r="P233" s="91" t="str">
        <f>INDEX(Config!R:R,MATCH(SurveyRaw[[#This Row],[App name]],Config!Q:Q,0))</f>
        <v>ES</v>
      </c>
      <c r="Q233" s="91" t="str">
        <f>INDEX(Config!J:J,MATCH(Survey!$P233,Config!G:G,0))</f>
        <v>APAC</v>
      </c>
      <c r="R233" s="94">
        <f t="shared" si="11"/>
        <v>1</v>
      </c>
      <c r="S233" s="119">
        <f>IF(ISBLANK(SurveyRaw[[#This Row],[CSAT]]),0,IF(AND(SurveyRaw[[#This Row],[CSAT]]&lt;=3,SurveyRaw[[#This Row],[CSAT]]&gt;=1),1,0))</f>
        <v>0</v>
      </c>
      <c r="T233" s="120">
        <f>IF(SurveyRaw[[#This Row],[CSAT]]=4,1,0)</f>
        <v>0</v>
      </c>
      <c r="U233" s="121">
        <f>IF(SurveyRaw[[#This Row],[CSAT]]=5,1,0)</f>
        <v>1</v>
      </c>
      <c r="V233" s="92">
        <f>IF(OR(SurveyRaw[[#This Row],[FCR]]="-",SurveyRaw[[#This Row],[FCR]]=""),0,1)</f>
        <v>1</v>
      </c>
      <c r="W233" s="121">
        <f>IF(SurveyRaw[[#This Row],[Valid FCR]]=1,IF(SurveyRaw[[#This Row],[FCR]]=1,1,0),0)</f>
        <v>1</v>
      </c>
      <c r="X233" s="93">
        <f>IF(SurveyRaw[[#This Row],[CSAT]]="","",SurveyRaw[[#This Row],[CSAT]]/5)</f>
        <v>1</v>
      </c>
      <c r="Y233" s="120" t="str">
        <f>IF(OR(SurveyRaw[[#This Row],[Language Points]]="-",SurveyRaw[[#This Row],[Language Points]]="N/A",SurveyRaw[[#This Row],[Language Points]]=""),"No","Yes")</f>
        <v>Yes</v>
      </c>
      <c r="Z233" s="93">
        <f>IF(ISBLANK(SurveyRaw[[#This Row],[Language Points]]),"",SurveyRaw[[#This Row],[Language Points]]/5)</f>
        <v>1</v>
      </c>
    </row>
    <row r="234" spans="1:26" x14ac:dyDescent="0.25">
      <c r="A234" s="82" t="s">
        <v>92</v>
      </c>
      <c r="B234" s="83" t="s">
        <v>85</v>
      </c>
      <c r="C234" s="84">
        <v>45447</v>
      </c>
      <c r="D234" s="83">
        <v>1297871184</v>
      </c>
      <c r="E234" s="82" t="s">
        <v>91</v>
      </c>
      <c r="F234" s="118">
        <v>108518</v>
      </c>
      <c r="G234" s="82">
        <v>5</v>
      </c>
      <c r="H234" s="85">
        <v>1</v>
      </c>
      <c r="I234" s="83">
        <v>5</v>
      </c>
      <c r="J234" s="86">
        <f t="shared" si="9"/>
        <v>45447</v>
      </c>
      <c r="K234" s="87">
        <f t="shared" si="10"/>
        <v>45473</v>
      </c>
      <c r="L234" s="88" t="str">
        <f>_xlfn.CONCAT("Week"," ",_xlfn.ISOWEEKNUM(SurveyRaw[[#This Row],[Date]]))</f>
        <v>Week 23</v>
      </c>
      <c r="M234" s="89" t="str">
        <f>CONCATENATE(YEAR(SurveyRaw[[#This Row],[Month]])," Q",ROUNDUP(MONTH(SurveyRaw[[#This Row],[Month]])/3,0))</f>
        <v>2024 Q2</v>
      </c>
      <c r="N234" s="90" t="str">
        <f>INDEX(Roster[Team Manager],MATCH(SurveyRaw[[#This Row],[UID]],Roster[UID],0))</f>
        <v>Eden Loyola</v>
      </c>
      <c r="O234" s="91" t="str">
        <f>INDEX(Roster[Site],MATCH(SurveyRaw[[#This Row],[UID]],Roster[UID],0))</f>
        <v>DVO</v>
      </c>
      <c r="P234" s="91" t="str">
        <f>INDEX(Config!R:R,MATCH(SurveyRaw[[#This Row],[App name]],Config!Q:Q,0))</f>
        <v>ES</v>
      </c>
      <c r="Q234" s="91" t="str">
        <f>INDEX(Config!J:J,MATCH(Survey!$P234,Config!G:G,0))</f>
        <v>APAC</v>
      </c>
      <c r="R234" s="94">
        <f t="shared" si="11"/>
        <v>1</v>
      </c>
      <c r="S234" s="119">
        <f>IF(ISBLANK(SurveyRaw[[#This Row],[CSAT]]),0,IF(AND(SurveyRaw[[#This Row],[CSAT]]&lt;=3,SurveyRaw[[#This Row],[CSAT]]&gt;=1),1,0))</f>
        <v>0</v>
      </c>
      <c r="T234" s="120">
        <f>IF(SurveyRaw[[#This Row],[CSAT]]=4,1,0)</f>
        <v>0</v>
      </c>
      <c r="U234" s="121">
        <f>IF(SurveyRaw[[#This Row],[CSAT]]=5,1,0)</f>
        <v>1</v>
      </c>
      <c r="V234" s="92">
        <f>IF(OR(SurveyRaw[[#This Row],[FCR]]="-",SurveyRaw[[#This Row],[FCR]]=""),0,1)</f>
        <v>1</v>
      </c>
      <c r="W234" s="121">
        <f>IF(SurveyRaw[[#This Row],[Valid FCR]]=1,IF(SurveyRaw[[#This Row],[FCR]]=1,1,0),0)</f>
        <v>1</v>
      </c>
      <c r="X234" s="93">
        <f>IF(SurveyRaw[[#This Row],[CSAT]]="","",SurveyRaw[[#This Row],[CSAT]]/5)</f>
        <v>1</v>
      </c>
      <c r="Y234" s="120" t="str">
        <f>IF(OR(SurveyRaw[[#This Row],[Language Points]]="-",SurveyRaw[[#This Row],[Language Points]]="N/A",SurveyRaw[[#This Row],[Language Points]]=""),"No","Yes")</f>
        <v>Yes</v>
      </c>
      <c r="Z234" s="93">
        <f>IF(ISBLANK(SurveyRaw[[#This Row],[Language Points]]),"",SurveyRaw[[#This Row],[Language Points]]/5)</f>
        <v>1</v>
      </c>
    </row>
    <row r="235" spans="1:26" x14ac:dyDescent="0.25">
      <c r="A235" s="82" t="s">
        <v>95</v>
      </c>
      <c r="B235" s="83" t="s">
        <v>72</v>
      </c>
      <c r="C235" s="84">
        <v>45447</v>
      </c>
      <c r="D235" s="83">
        <v>1297868384</v>
      </c>
      <c r="E235" s="82" t="s">
        <v>88</v>
      </c>
      <c r="F235" s="118">
        <v>108520</v>
      </c>
      <c r="G235" s="82">
        <v>5</v>
      </c>
      <c r="H235" s="85">
        <v>1</v>
      </c>
      <c r="I235" s="83">
        <v>5</v>
      </c>
      <c r="J235" s="86">
        <f t="shared" si="9"/>
        <v>45447</v>
      </c>
      <c r="K235" s="87">
        <f t="shared" si="10"/>
        <v>45473</v>
      </c>
      <c r="L235" s="88" t="str">
        <f>_xlfn.CONCAT("Week"," ",_xlfn.ISOWEEKNUM(SurveyRaw[[#This Row],[Date]]))</f>
        <v>Week 23</v>
      </c>
      <c r="M235" s="89" t="str">
        <f>CONCATENATE(YEAR(SurveyRaw[[#This Row],[Month]])," Q",ROUNDUP(MONTH(SurveyRaw[[#This Row],[Month]])/3,0))</f>
        <v>2024 Q2</v>
      </c>
      <c r="N235" s="90" t="str">
        <f>INDEX(Roster[Team Manager],MATCH(SurveyRaw[[#This Row],[UID]],Roster[UID],0))</f>
        <v>Eden Loyola</v>
      </c>
      <c r="O235" s="91" t="str">
        <f>INDEX(Roster[Site],MATCH(SurveyRaw[[#This Row],[UID]],Roster[UID],0))</f>
        <v>ILO</v>
      </c>
      <c r="P235" s="91" t="str">
        <f>INDEX(Config!R:R,MATCH(SurveyRaw[[#This Row],[App name]],Config!Q:Q,0))</f>
        <v>US</v>
      </c>
      <c r="Q235" s="91" t="str">
        <f>INDEX(Config!J:J,MATCH(Survey!$P235,Config!G:G,0))</f>
        <v>APAC</v>
      </c>
      <c r="R235" s="94">
        <f t="shared" si="11"/>
        <v>1</v>
      </c>
      <c r="S235" s="119">
        <f>IF(ISBLANK(SurveyRaw[[#This Row],[CSAT]]),0,IF(AND(SurveyRaw[[#This Row],[CSAT]]&lt;=3,SurveyRaw[[#This Row],[CSAT]]&gt;=1),1,0))</f>
        <v>0</v>
      </c>
      <c r="T235" s="120">
        <f>IF(SurveyRaw[[#This Row],[CSAT]]=4,1,0)</f>
        <v>0</v>
      </c>
      <c r="U235" s="121">
        <f>IF(SurveyRaw[[#This Row],[CSAT]]=5,1,0)</f>
        <v>1</v>
      </c>
      <c r="V235" s="92">
        <f>IF(OR(SurveyRaw[[#This Row],[FCR]]="-",SurveyRaw[[#This Row],[FCR]]=""),0,1)</f>
        <v>1</v>
      </c>
      <c r="W235" s="121">
        <f>IF(SurveyRaw[[#This Row],[Valid FCR]]=1,IF(SurveyRaw[[#This Row],[FCR]]=1,1,0),0)</f>
        <v>1</v>
      </c>
      <c r="X235" s="93">
        <f>IF(SurveyRaw[[#This Row],[CSAT]]="","",SurveyRaw[[#This Row],[CSAT]]/5)</f>
        <v>1</v>
      </c>
      <c r="Y235" s="120" t="str">
        <f>IF(OR(SurveyRaw[[#This Row],[Language Points]]="-",SurveyRaw[[#This Row],[Language Points]]="N/A",SurveyRaw[[#This Row],[Language Points]]=""),"No","Yes")</f>
        <v>Yes</v>
      </c>
      <c r="Z235" s="93">
        <f>IF(ISBLANK(SurveyRaw[[#This Row],[Language Points]]),"",SurveyRaw[[#This Row],[Language Points]]/5)</f>
        <v>1</v>
      </c>
    </row>
    <row r="236" spans="1:26" x14ac:dyDescent="0.25">
      <c r="A236" s="82" t="s">
        <v>95</v>
      </c>
      <c r="B236" s="83" t="s">
        <v>72</v>
      </c>
      <c r="C236" s="84">
        <v>45447</v>
      </c>
      <c r="D236" s="83">
        <v>1297946624</v>
      </c>
      <c r="E236" s="82" t="s">
        <v>73</v>
      </c>
      <c r="F236" s="118">
        <v>108526</v>
      </c>
      <c r="G236" s="82">
        <v>5</v>
      </c>
      <c r="H236" s="85">
        <v>1</v>
      </c>
      <c r="I236" s="83">
        <v>5</v>
      </c>
      <c r="J236" s="86">
        <f t="shared" si="9"/>
        <v>45447</v>
      </c>
      <c r="K236" s="87">
        <f t="shared" si="10"/>
        <v>45473</v>
      </c>
      <c r="L236" s="88" t="str">
        <f>_xlfn.CONCAT("Week"," ",_xlfn.ISOWEEKNUM(SurveyRaw[[#This Row],[Date]]))</f>
        <v>Week 23</v>
      </c>
      <c r="M236" s="89" t="str">
        <f>CONCATENATE(YEAR(SurveyRaw[[#This Row],[Month]])," Q",ROUNDUP(MONTH(SurveyRaw[[#This Row],[Month]])/3,0))</f>
        <v>2024 Q2</v>
      </c>
      <c r="N236" s="90" t="str">
        <f>INDEX(Roster[Team Manager],MATCH(SurveyRaw[[#This Row],[UID]],Roster[UID],0))</f>
        <v>Anna Mae Bastero</v>
      </c>
      <c r="O236" s="91" t="str">
        <f>INDEX(Roster[Site],MATCH(SurveyRaw[[#This Row],[UID]],Roster[UID],0))</f>
        <v>ILO</v>
      </c>
      <c r="P236" s="91" t="str">
        <f>INDEX(Config!R:R,MATCH(SurveyRaw[[#This Row],[App name]],Config!Q:Q,0))</f>
        <v>US</v>
      </c>
      <c r="Q236" s="91" t="str">
        <f>INDEX(Config!J:J,MATCH(Survey!$P236,Config!G:G,0))</f>
        <v>APAC</v>
      </c>
      <c r="R236" s="94">
        <f t="shared" si="11"/>
        <v>1</v>
      </c>
      <c r="S236" s="119">
        <f>IF(ISBLANK(SurveyRaw[[#This Row],[CSAT]]),0,IF(AND(SurveyRaw[[#This Row],[CSAT]]&lt;=3,SurveyRaw[[#This Row],[CSAT]]&gt;=1),1,0))</f>
        <v>0</v>
      </c>
      <c r="T236" s="120">
        <f>IF(SurveyRaw[[#This Row],[CSAT]]=4,1,0)</f>
        <v>0</v>
      </c>
      <c r="U236" s="121">
        <f>IF(SurveyRaw[[#This Row],[CSAT]]=5,1,0)</f>
        <v>1</v>
      </c>
      <c r="V236" s="92">
        <f>IF(OR(SurveyRaw[[#This Row],[FCR]]="-",SurveyRaw[[#This Row],[FCR]]=""),0,1)</f>
        <v>1</v>
      </c>
      <c r="W236" s="121">
        <f>IF(SurveyRaw[[#This Row],[Valid FCR]]=1,IF(SurveyRaw[[#This Row],[FCR]]=1,1,0),0)</f>
        <v>1</v>
      </c>
      <c r="X236" s="93">
        <f>IF(SurveyRaw[[#This Row],[CSAT]]="","",SurveyRaw[[#This Row],[CSAT]]/5)</f>
        <v>1</v>
      </c>
      <c r="Y236" s="120" t="str">
        <f>IF(OR(SurveyRaw[[#This Row],[Language Points]]="-",SurveyRaw[[#This Row],[Language Points]]="N/A",SurveyRaw[[#This Row],[Language Points]]=""),"No","Yes")</f>
        <v>Yes</v>
      </c>
      <c r="Z236" s="93">
        <f>IF(ISBLANK(SurveyRaw[[#This Row],[Language Points]]),"",SurveyRaw[[#This Row],[Language Points]]/5)</f>
        <v>1</v>
      </c>
    </row>
    <row r="237" spans="1:26" x14ac:dyDescent="0.25">
      <c r="A237" s="82" t="s">
        <v>95</v>
      </c>
      <c r="B237" s="83" t="s">
        <v>72</v>
      </c>
      <c r="C237" s="84">
        <v>45447</v>
      </c>
      <c r="D237" s="83">
        <v>1297837994</v>
      </c>
      <c r="E237" s="82" t="s">
        <v>115</v>
      </c>
      <c r="F237" s="118">
        <v>113502</v>
      </c>
      <c r="G237" s="82">
        <v>5</v>
      </c>
      <c r="H237" s="85">
        <v>1</v>
      </c>
      <c r="I237" s="83">
        <v>5</v>
      </c>
      <c r="J237" s="86">
        <f t="shared" si="9"/>
        <v>45447</v>
      </c>
      <c r="K237" s="87">
        <f t="shared" si="10"/>
        <v>45473</v>
      </c>
      <c r="L237" s="88" t="str">
        <f>_xlfn.CONCAT("Week"," ",_xlfn.ISOWEEKNUM(SurveyRaw[[#This Row],[Date]]))</f>
        <v>Week 23</v>
      </c>
      <c r="M237" s="89" t="str">
        <f>CONCATENATE(YEAR(SurveyRaw[[#This Row],[Month]])," Q",ROUNDUP(MONTH(SurveyRaw[[#This Row],[Month]])/3,0))</f>
        <v>2024 Q2</v>
      </c>
      <c r="N237" s="90" t="str">
        <f>INDEX(Roster[Team Manager],MATCH(SurveyRaw[[#This Row],[UID]],Roster[UID],0))</f>
        <v>Eden Loyola</v>
      </c>
      <c r="O237" s="91" t="str">
        <f>INDEX(Roster[Site],MATCH(SurveyRaw[[#This Row],[UID]],Roster[UID],0))</f>
        <v>DVO</v>
      </c>
      <c r="P237" s="91" t="str">
        <f>INDEX(Config!R:R,MATCH(SurveyRaw[[#This Row],[App name]],Config!Q:Q,0))</f>
        <v>US</v>
      </c>
      <c r="Q237" s="91" t="str">
        <f>INDEX(Config!J:J,MATCH(Survey!$P237,Config!G:G,0))</f>
        <v>APAC</v>
      </c>
      <c r="R237" s="94">
        <f t="shared" si="11"/>
        <v>1</v>
      </c>
      <c r="S237" s="119">
        <f>IF(ISBLANK(SurveyRaw[[#This Row],[CSAT]]),0,IF(AND(SurveyRaw[[#This Row],[CSAT]]&lt;=3,SurveyRaw[[#This Row],[CSAT]]&gt;=1),1,0))</f>
        <v>0</v>
      </c>
      <c r="T237" s="120">
        <f>IF(SurveyRaw[[#This Row],[CSAT]]=4,1,0)</f>
        <v>0</v>
      </c>
      <c r="U237" s="121">
        <f>IF(SurveyRaw[[#This Row],[CSAT]]=5,1,0)</f>
        <v>1</v>
      </c>
      <c r="V237" s="92">
        <f>IF(OR(SurveyRaw[[#This Row],[FCR]]="-",SurveyRaw[[#This Row],[FCR]]=""),0,1)</f>
        <v>1</v>
      </c>
      <c r="W237" s="121">
        <f>IF(SurveyRaw[[#This Row],[Valid FCR]]=1,IF(SurveyRaw[[#This Row],[FCR]]=1,1,0),0)</f>
        <v>1</v>
      </c>
      <c r="X237" s="93">
        <f>IF(SurveyRaw[[#This Row],[CSAT]]="","",SurveyRaw[[#This Row],[CSAT]]/5)</f>
        <v>1</v>
      </c>
      <c r="Y237" s="120" t="str">
        <f>IF(OR(SurveyRaw[[#This Row],[Language Points]]="-",SurveyRaw[[#This Row],[Language Points]]="N/A",SurveyRaw[[#This Row],[Language Points]]=""),"No","Yes")</f>
        <v>Yes</v>
      </c>
      <c r="Z237" s="93">
        <f>IF(ISBLANK(SurveyRaw[[#This Row],[Language Points]]),"",SurveyRaw[[#This Row],[Language Points]]/5)</f>
        <v>1</v>
      </c>
    </row>
    <row r="238" spans="1:26" x14ac:dyDescent="0.25">
      <c r="A238" s="82" t="s">
        <v>95</v>
      </c>
      <c r="B238" s="83" t="s">
        <v>72</v>
      </c>
      <c r="C238" s="84">
        <v>45447</v>
      </c>
      <c r="D238" s="83">
        <v>1297928324</v>
      </c>
      <c r="E238" s="82" t="s">
        <v>106</v>
      </c>
      <c r="F238" s="118">
        <v>108028</v>
      </c>
      <c r="G238" s="82">
        <v>5</v>
      </c>
      <c r="H238" s="85">
        <v>1</v>
      </c>
      <c r="I238" s="83">
        <v>5</v>
      </c>
      <c r="J238" s="86">
        <f t="shared" si="9"/>
        <v>45447</v>
      </c>
      <c r="K238" s="87">
        <f t="shared" si="10"/>
        <v>45473</v>
      </c>
      <c r="L238" s="88" t="str">
        <f>_xlfn.CONCAT("Week"," ",_xlfn.ISOWEEKNUM(SurveyRaw[[#This Row],[Date]]))</f>
        <v>Week 23</v>
      </c>
      <c r="M238" s="89" t="str">
        <f>CONCATENATE(YEAR(SurveyRaw[[#This Row],[Month]])," Q",ROUNDUP(MONTH(SurveyRaw[[#This Row],[Month]])/3,0))</f>
        <v>2024 Q2</v>
      </c>
      <c r="N238" s="90" t="str">
        <f>INDEX(Roster[Team Manager],MATCH(SurveyRaw[[#This Row],[UID]],Roster[UID],0))</f>
        <v>Anna Mae Bastero</v>
      </c>
      <c r="O238" s="91" t="str">
        <f>INDEX(Roster[Site],MATCH(SurveyRaw[[#This Row],[UID]],Roster[UID],0))</f>
        <v>ILO</v>
      </c>
      <c r="P238" s="91" t="str">
        <f>INDEX(Config!R:R,MATCH(SurveyRaw[[#This Row],[App name]],Config!Q:Q,0))</f>
        <v>US</v>
      </c>
      <c r="Q238" s="91" t="str">
        <f>INDEX(Config!J:J,MATCH(Survey!$P238,Config!G:G,0))</f>
        <v>APAC</v>
      </c>
      <c r="R238" s="94">
        <f t="shared" si="11"/>
        <v>1</v>
      </c>
      <c r="S238" s="119">
        <f>IF(ISBLANK(SurveyRaw[[#This Row],[CSAT]]),0,IF(AND(SurveyRaw[[#This Row],[CSAT]]&lt;=3,SurveyRaw[[#This Row],[CSAT]]&gt;=1),1,0))</f>
        <v>0</v>
      </c>
      <c r="T238" s="120">
        <f>IF(SurveyRaw[[#This Row],[CSAT]]=4,1,0)</f>
        <v>0</v>
      </c>
      <c r="U238" s="121">
        <f>IF(SurveyRaw[[#This Row],[CSAT]]=5,1,0)</f>
        <v>1</v>
      </c>
      <c r="V238" s="92">
        <f>IF(OR(SurveyRaw[[#This Row],[FCR]]="-",SurveyRaw[[#This Row],[FCR]]=""),0,1)</f>
        <v>1</v>
      </c>
      <c r="W238" s="121">
        <f>IF(SurveyRaw[[#This Row],[Valid FCR]]=1,IF(SurveyRaw[[#This Row],[FCR]]=1,1,0),0)</f>
        <v>1</v>
      </c>
      <c r="X238" s="93">
        <f>IF(SurveyRaw[[#This Row],[CSAT]]="","",SurveyRaw[[#This Row],[CSAT]]/5)</f>
        <v>1</v>
      </c>
      <c r="Y238" s="120" t="str">
        <f>IF(OR(SurveyRaw[[#This Row],[Language Points]]="-",SurveyRaw[[#This Row],[Language Points]]="N/A",SurveyRaw[[#This Row],[Language Points]]=""),"No","Yes")</f>
        <v>Yes</v>
      </c>
      <c r="Z238" s="93">
        <f>IF(ISBLANK(SurveyRaw[[#This Row],[Language Points]]),"",SurveyRaw[[#This Row],[Language Points]]/5)</f>
        <v>1</v>
      </c>
    </row>
    <row r="239" spans="1:26" x14ac:dyDescent="0.25">
      <c r="A239" s="82" t="s">
        <v>95</v>
      </c>
      <c r="B239" s="83" t="s">
        <v>72</v>
      </c>
      <c r="C239" s="84">
        <v>45447</v>
      </c>
      <c r="D239" s="83">
        <v>1297940824</v>
      </c>
      <c r="E239" s="82" t="s">
        <v>106</v>
      </c>
      <c r="F239" s="118">
        <v>108028</v>
      </c>
      <c r="G239" s="82">
        <v>5</v>
      </c>
      <c r="H239" s="85">
        <v>1</v>
      </c>
      <c r="I239" s="83">
        <v>5</v>
      </c>
      <c r="J239" s="86">
        <f t="shared" si="9"/>
        <v>45447</v>
      </c>
      <c r="K239" s="87">
        <f t="shared" si="10"/>
        <v>45473</v>
      </c>
      <c r="L239" s="88" t="str">
        <f>_xlfn.CONCAT("Week"," ",_xlfn.ISOWEEKNUM(SurveyRaw[[#This Row],[Date]]))</f>
        <v>Week 23</v>
      </c>
      <c r="M239" s="89" t="str">
        <f>CONCATENATE(YEAR(SurveyRaw[[#This Row],[Month]])," Q",ROUNDUP(MONTH(SurveyRaw[[#This Row],[Month]])/3,0))</f>
        <v>2024 Q2</v>
      </c>
      <c r="N239" s="90" t="str">
        <f>INDEX(Roster[Team Manager],MATCH(SurveyRaw[[#This Row],[UID]],Roster[UID],0))</f>
        <v>Anna Mae Bastero</v>
      </c>
      <c r="O239" s="91" t="str">
        <f>INDEX(Roster[Site],MATCH(SurveyRaw[[#This Row],[UID]],Roster[UID],0))</f>
        <v>ILO</v>
      </c>
      <c r="P239" s="91" t="str">
        <f>INDEX(Config!R:R,MATCH(SurveyRaw[[#This Row],[App name]],Config!Q:Q,0))</f>
        <v>US</v>
      </c>
      <c r="Q239" s="91" t="str">
        <f>INDEX(Config!J:J,MATCH(Survey!$P239,Config!G:G,0))</f>
        <v>APAC</v>
      </c>
      <c r="R239" s="94">
        <f t="shared" si="11"/>
        <v>1</v>
      </c>
      <c r="S239" s="119">
        <f>IF(ISBLANK(SurveyRaw[[#This Row],[CSAT]]),0,IF(AND(SurveyRaw[[#This Row],[CSAT]]&lt;=3,SurveyRaw[[#This Row],[CSAT]]&gt;=1),1,0))</f>
        <v>0</v>
      </c>
      <c r="T239" s="120">
        <f>IF(SurveyRaw[[#This Row],[CSAT]]=4,1,0)</f>
        <v>0</v>
      </c>
      <c r="U239" s="121">
        <f>IF(SurveyRaw[[#This Row],[CSAT]]=5,1,0)</f>
        <v>1</v>
      </c>
      <c r="V239" s="92">
        <f>IF(OR(SurveyRaw[[#This Row],[FCR]]="-",SurveyRaw[[#This Row],[FCR]]=""),0,1)</f>
        <v>1</v>
      </c>
      <c r="W239" s="121">
        <f>IF(SurveyRaw[[#This Row],[Valid FCR]]=1,IF(SurveyRaw[[#This Row],[FCR]]=1,1,0),0)</f>
        <v>1</v>
      </c>
      <c r="X239" s="93">
        <f>IF(SurveyRaw[[#This Row],[CSAT]]="","",SurveyRaw[[#This Row],[CSAT]]/5)</f>
        <v>1</v>
      </c>
      <c r="Y239" s="120" t="str">
        <f>IF(OR(SurveyRaw[[#This Row],[Language Points]]="-",SurveyRaw[[#This Row],[Language Points]]="N/A",SurveyRaw[[#This Row],[Language Points]]=""),"No","Yes")</f>
        <v>Yes</v>
      </c>
      <c r="Z239" s="93">
        <f>IF(ISBLANK(SurveyRaw[[#This Row],[Language Points]]),"",SurveyRaw[[#This Row],[Language Points]]/5)</f>
        <v>1</v>
      </c>
    </row>
    <row r="240" spans="1:26" x14ac:dyDescent="0.25">
      <c r="A240" s="82" t="s">
        <v>95</v>
      </c>
      <c r="B240" s="83" t="s">
        <v>72</v>
      </c>
      <c r="C240" s="84">
        <v>45447</v>
      </c>
      <c r="D240" s="83">
        <v>1297832324</v>
      </c>
      <c r="E240" s="82" t="s">
        <v>782</v>
      </c>
      <c r="F240" s="118">
        <v>113550</v>
      </c>
      <c r="G240" s="82">
        <v>5</v>
      </c>
      <c r="H240" s="85">
        <v>1</v>
      </c>
      <c r="I240" s="83">
        <v>5</v>
      </c>
      <c r="J240" s="86">
        <f t="shared" si="9"/>
        <v>45447</v>
      </c>
      <c r="K240" s="87">
        <f t="shared" si="10"/>
        <v>45473</v>
      </c>
      <c r="L240" s="88" t="str">
        <f>_xlfn.CONCAT("Week"," ",_xlfn.ISOWEEKNUM(SurveyRaw[[#This Row],[Date]]))</f>
        <v>Week 23</v>
      </c>
      <c r="M240" s="89" t="str">
        <f>CONCATENATE(YEAR(SurveyRaw[[#This Row],[Month]])," Q",ROUNDUP(MONTH(SurveyRaw[[#This Row],[Month]])/3,0))</f>
        <v>2024 Q2</v>
      </c>
      <c r="N240" s="90" t="str">
        <f>INDEX(Roster[Team Manager],MATCH(SurveyRaw[[#This Row],[UID]],Roster[UID],0))</f>
        <v>Eden Loyola</v>
      </c>
      <c r="O240" s="91" t="str">
        <f>INDEX(Roster[Site],MATCH(SurveyRaw[[#This Row],[UID]],Roster[UID],0))</f>
        <v>DVO</v>
      </c>
      <c r="P240" s="91" t="str">
        <f>INDEX(Config!R:R,MATCH(SurveyRaw[[#This Row],[App name]],Config!Q:Q,0))</f>
        <v>US</v>
      </c>
      <c r="Q240" s="91" t="str">
        <f>INDEX(Config!J:J,MATCH(Survey!$P240,Config!G:G,0))</f>
        <v>APAC</v>
      </c>
      <c r="R240" s="94">
        <f t="shared" si="11"/>
        <v>1</v>
      </c>
      <c r="S240" s="119">
        <f>IF(ISBLANK(SurveyRaw[[#This Row],[CSAT]]),0,IF(AND(SurveyRaw[[#This Row],[CSAT]]&lt;=3,SurveyRaw[[#This Row],[CSAT]]&gt;=1),1,0))</f>
        <v>0</v>
      </c>
      <c r="T240" s="120">
        <f>IF(SurveyRaw[[#This Row],[CSAT]]=4,1,0)</f>
        <v>0</v>
      </c>
      <c r="U240" s="121">
        <f>IF(SurveyRaw[[#This Row],[CSAT]]=5,1,0)</f>
        <v>1</v>
      </c>
      <c r="V240" s="92">
        <f>IF(OR(SurveyRaw[[#This Row],[FCR]]="-",SurveyRaw[[#This Row],[FCR]]=""),0,1)</f>
        <v>1</v>
      </c>
      <c r="W240" s="121">
        <f>IF(SurveyRaw[[#This Row],[Valid FCR]]=1,IF(SurveyRaw[[#This Row],[FCR]]=1,1,0),0)</f>
        <v>1</v>
      </c>
      <c r="X240" s="93">
        <f>IF(SurveyRaw[[#This Row],[CSAT]]="","",SurveyRaw[[#This Row],[CSAT]]/5)</f>
        <v>1</v>
      </c>
      <c r="Y240" s="120" t="str">
        <f>IF(OR(SurveyRaw[[#This Row],[Language Points]]="-",SurveyRaw[[#This Row],[Language Points]]="N/A",SurveyRaw[[#This Row],[Language Points]]=""),"No","Yes")</f>
        <v>Yes</v>
      </c>
      <c r="Z240" s="93">
        <f>IF(ISBLANK(SurveyRaw[[#This Row],[Language Points]]),"",SurveyRaw[[#This Row],[Language Points]]/5)</f>
        <v>1</v>
      </c>
    </row>
    <row r="241" spans="1:26" x14ac:dyDescent="0.25">
      <c r="A241" s="82" t="s">
        <v>95</v>
      </c>
      <c r="B241" s="83" t="s">
        <v>72</v>
      </c>
      <c r="C241" s="84">
        <v>45447</v>
      </c>
      <c r="D241" s="83">
        <v>1297831584</v>
      </c>
      <c r="E241" s="82" t="s">
        <v>115</v>
      </c>
      <c r="F241" s="118">
        <v>113502</v>
      </c>
      <c r="G241" s="82">
        <v>5</v>
      </c>
      <c r="H241" s="85">
        <v>1</v>
      </c>
      <c r="I241" s="83">
        <v>5</v>
      </c>
      <c r="J241" s="86">
        <f t="shared" si="9"/>
        <v>45447</v>
      </c>
      <c r="K241" s="87">
        <f t="shared" si="10"/>
        <v>45473</v>
      </c>
      <c r="L241" s="88" t="str">
        <f>_xlfn.CONCAT("Week"," ",_xlfn.ISOWEEKNUM(SurveyRaw[[#This Row],[Date]]))</f>
        <v>Week 23</v>
      </c>
      <c r="M241" s="89" t="str">
        <f>CONCATENATE(YEAR(SurveyRaw[[#This Row],[Month]])," Q",ROUNDUP(MONTH(SurveyRaw[[#This Row],[Month]])/3,0))</f>
        <v>2024 Q2</v>
      </c>
      <c r="N241" s="90" t="str">
        <f>INDEX(Roster[Team Manager],MATCH(SurveyRaw[[#This Row],[UID]],Roster[UID],0))</f>
        <v>Eden Loyola</v>
      </c>
      <c r="O241" s="91" t="str">
        <f>INDEX(Roster[Site],MATCH(SurveyRaw[[#This Row],[UID]],Roster[UID],0))</f>
        <v>DVO</v>
      </c>
      <c r="P241" s="91" t="str">
        <f>INDEX(Config!R:R,MATCH(SurveyRaw[[#This Row],[App name]],Config!Q:Q,0))</f>
        <v>US</v>
      </c>
      <c r="Q241" s="91" t="str">
        <f>INDEX(Config!J:J,MATCH(Survey!$P241,Config!G:G,0))</f>
        <v>APAC</v>
      </c>
      <c r="R241" s="94">
        <f t="shared" si="11"/>
        <v>1</v>
      </c>
      <c r="S241" s="119">
        <f>IF(ISBLANK(SurveyRaw[[#This Row],[CSAT]]),0,IF(AND(SurveyRaw[[#This Row],[CSAT]]&lt;=3,SurveyRaw[[#This Row],[CSAT]]&gt;=1),1,0))</f>
        <v>0</v>
      </c>
      <c r="T241" s="120">
        <f>IF(SurveyRaw[[#This Row],[CSAT]]=4,1,0)</f>
        <v>0</v>
      </c>
      <c r="U241" s="121">
        <f>IF(SurveyRaw[[#This Row],[CSAT]]=5,1,0)</f>
        <v>1</v>
      </c>
      <c r="V241" s="92">
        <f>IF(OR(SurveyRaw[[#This Row],[FCR]]="-",SurveyRaw[[#This Row],[FCR]]=""),0,1)</f>
        <v>1</v>
      </c>
      <c r="W241" s="121">
        <f>IF(SurveyRaw[[#This Row],[Valid FCR]]=1,IF(SurveyRaw[[#This Row],[FCR]]=1,1,0),0)</f>
        <v>1</v>
      </c>
      <c r="X241" s="93">
        <f>IF(SurveyRaw[[#This Row],[CSAT]]="","",SurveyRaw[[#This Row],[CSAT]]/5)</f>
        <v>1</v>
      </c>
      <c r="Y241" s="120" t="str">
        <f>IF(OR(SurveyRaw[[#This Row],[Language Points]]="-",SurveyRaw[[#This Row],[Language Points]]="N/A",SurveyRaw[[#This Row],[Language Points]]=""),"No","Yes")</f>
        <v>Yes</v>
      </c>
      <c r="Z241" s="93">
        <f>IF(ISBLANK(SurveyRaw[[#This Row],[Language Points]]),"",SurveyRaw[[#This Row],[Language Points]]/5)</f>
        <v>1</v>
      </c>
    </row>
    <row r="242" spans="1:26" x14ac:dyDescent="0.25">
      <c r="A242" s="82" t="s">
        <v>95</v>
      </c>
      <c r="B242" s="83" t="s">
        <v>72</v>
      </c>
      <c r="C242" s="84">
        <v>45447</v>
      </c>
      <c r="D242" s="83">
        <v>1297852564</v>
      </c>
      <c r="E242" s="82" t="s">
        <v>115</v>
      </c>
      <c r="F242" s="118">
        <v>113502</v>
      </c>
      <c r="G242" s="82">
        <v>5</v>
      </c>
      <c r="H242" s="85">
        <v>1</v>
      </c>
      <c r="I242" s="83">
        <v>5</v>
      </c>
      <c r="J242" s="86">
        <f t="shared" si="9"/>
        <v>45447</v>
      </c>
      <c r="K242" s="87">
        <f t="shared" si="10"/>
        <v>45473</v>
      </c>
      <c r="L242" s="88" t="str">
        <f>_xlfn.CONCAT("Week"," ",_xlfn.ISOWEEKNUM(SurveyRaw[[#This Row],[Date]]))</f>
        <v>Week 23</v>
      </c>
      <c r="M242" s="89" t="str">
        <f>CONCATENATE(YEAR(SurveyRaw[[#This Row],[Month]])," Q",ROUNDUP(MONTH(SurveyRaw[[#This Row],[Month]])/3,0))</f>
        <v>2024 Q2</v>
      </c>
      <c r="N242" s="90" t="str">
        <f>INDEX(Roster[Team Manager],MATCH(SurveyRaw[[#This Row],[UID]],Roster[UID],0))</f>
        <v>Eden Loyola</v>
      </c>
      <c r="O242" s="91" t="str">
        <f>INDEX(Roster[Site],MATCH(SurveyRaw[[#This Row],[UID]],Roster[UID],0))</f>
        <v>DVO</v>
      </c>
      <c r="P242" s="91" t="str">
        <f>INDEX(Config!R:R,MATCH(SurveyRaw[[#This Row],[App name]],Config!Q:Q,0))</f>
        <v>US</v>
      </c>
      <c r="Q242" s="91" t="str">
        <f>INDEX(Config!J:J,MATCH(Survey!$P242,Config!G:G,0))</f>
        <v>APAC</v>
      </c>
      <c r="R242" s="94">
        <f t="shared" si="11"/>
        <v>1</v>
      </c>
      <c r="S242" s="119">
        <f>IF(ISBLANK(SurveyRaw[[#This Row],[CSAT]]),0,IF(AND(SurveyRaw[[#This Row],[CSAT]]&lt;=3,SurveyRaw[[#This Row],[CSAT]]&gt;=1),1,0))</f>
        <v>0</v>
      </c>
      <c r="T242" s="120">
        <f>IF(SurveyRaw[[#This Row],[CSAT]]=4,1,0)</f>
        <v>0</v>
      </c>
      <c r="U242" s="121">
        <f>IF(SurveyRaw[[#This Row],[CSAT]]=5,1,0)</f>
        <v>1</v>
      </c>
      <c r="V242" s="92">
        <f>IF(OR(SurveyRaw[[#This Row],[FCR]]="-",SurveyRaw[[#This Row],[FCR]]=""),0,1)</f>
        <v>1</v>
      </c>
      <c r="W242" s="121">
        <f>IF(SurveyRaw[[#This Row],[Valid FCR]]=1,IF(SurveyRaw[[#This Row],[FCR]]=1,1,0),0)</f>
        <v>1</v>
      </c>
      <c r="X242" s="93">
        <f>IF(SurveyRaw[[#This Row],[CSAT]]="","",SurveyRaw[[#This Row],[CSAT]]/5)</f>
        <v>1</v>
      </c>
      <c r="Y242" s="120" t="str">
        <f>IF(OR(SurveyRaw[[#This Row],[Language Points]]="-",SurveyRaw[[#This Row],[Language Points]]="N/A",SurveyRaw[[#This Row],[Language Points]]=""),"No","Yes")</f>
        <v>Yes</v>
      </c>
      <c r="Z242" s="93">
        <f>IF(ISBLANK(SurveyRaw[[#This Row],[Language Points]]),"",SurveyRaw[[#This Row],[Language Points]]/5)</f>
        <v>1</v>
      </c>
    </row>
    <row r="243" spans="1:26" x14ac:dyDescent="0.25">
      <c r="A243" s="82" t="s">
        <v>95</v>
      </c>
      <c r="B243" s="83" t="s">
        <v>72</v>
      </c>
      <c r="C243" s="84">
        <v>45447</v>
      </c>
      <c r="D243" s="83">
        <v>1297915634</v>
      </c>
      <c r="E243" s="82" t="s">
        <v>96</v>
      </c>
      <c r="F243" s="118">
        <v>112164</v>
      </c>
      <c r="G243" s="82">
        <v>5</v>
      </c>
      <c r="H243" s="85">
        <v>1</v>
      </c>
      <c r="I243" s="83">
        <v>5</v>
      </c>
      <c r="J243" s="86">
        <f t="shared" si="9"/>
        <v>45447</v>
      </c>
      <c r="K243" s="87">
        <f t="shared" si="10"/>
        <v>45473</v>
      </c>
      <c r="L243" s="88" t="str">
        <f>_xlfn.CONCAT("Week"," ",_xlfn.ISOWEEKNUM(SurveyRaw[[#This Row],[Date]]))</f>
        <v>Week 23</v>
      </c>
      <c r="M243" s="89" t="str">
        <f>CONCATENATE(YEAR(SurveyRaw[[#This Row],[Month]])," Q",ROUNDUP(MONTH(SurveyRaw[[#This Row],[Month]])/3,0))</f>
        <v>2024 Q2</v>
      </c>
      <c r="N243" s="90" t="str">
        <f>INDEX(Roster[Team Manager],MATCH(SurveyRaw[[#This Row],[UID]],Roster[UID],0))</f>
        <v>Anna Mae Bastero</v>
      </c>
      <c r="O243" s="91" t="str">
        <f>INDEX(Roster[Site],MATCH(SurveyRaw[[#This Row],[UID]],Roster[UID],0))</f>
        <v>ILO</v>
      </c>
      <c r="P243" s="91" t="str">
        <f>INDEX(Config!R:R,MATCH(SurveyRaw[[#This Row],[App name]],Config!Q:Q,0))</f>
        <v>US</v>
      </c>
      <c r="Q243" s="91" t="str">
        <f>INDEX(Config!J:J,MATCH(Survey!$P243,Config!G:G,0))</f>
        <v>APAC</v>
      </c>
      <c r="R243" s="94">
        <f t="shared" si="11"/>
        <v>1</v>
      </c>
      <c r="S243" s="119">
        <f>IF(ISBLANK(SurveyRaw[[#This Row],[CSAT]]),0,IF(AND(SurveyRaw[[#This Row],[CSAT]]&lt;=3,SurveyRaw[[#This Row],[CSAT]]&gt;=1),1,0))</f>
        <v>0</v>
      </c>
      <c r="T243" s="120">
        <f>IF(SurveyRaw[[#This Row],[CSAT]]=4,1,0)</f>
        <v>0</v>
      </c>
      <c r="U243" s="121">
        <f>IF(SurveyRaw[[#This Row],[CSAT]]=5,1,0)</f>
        <v>1</v>
      </c>
      <c r="V243" s="92">
        <f>IF(OR(SurveyRaw[[#This Row],[FCR]]="-",SurveyRaw[[#This Row],[FCR]]=""),0,1)</f>
        <v>1</v>
      </c>
      <c r="W243" s="121">
        <f>IF(SurveyRaw[[#This Row],[Valid FCR]]=1,IF(SurveyRaw[[#This Row],[FCR]]=1,1,0),0)</f>
        <v>1</v>
      </c>
      <c r="X243" s="93">
        <f>IF(SurveyRaw[[#This Row],[CSAT]]="","",SurveyRaw[[#This Row],[CSAT]]/5)</f>
        <v>1</v>
      </c>
      <c r="Y243" s="120" t="str">
        <f>IF(OR(SurveyRaw[[#This Row],[Language Points]]="-",SurveyRaw[[#This Row],[Language Points]]="N/A",SurveyRaw[[#This Row],[Language Points]]=""),"No","Yes")</f>
        <v>Yes</v>
      </c>
      <c r="Z243" s="93">
        <f>IF(ISBLANK(SurveyRaw[[#This Row],[Language Points]]),"",SurveyRaw[[#This Row],[Language Points]]/5)</f>
        <v>1</v>
      </c>
    </row>
    <row r="244" spans="1:26" x14ac:dyDescent="0.25">
      <c r="A244" s="82" t="s">
        <v>95</v>
      </c>
      <c r="B244" s="83" t="s">
        <v>72</v>
      </c>
      <c r="C244" s="84">
        <v>45447</v>
      </c>
      <c r="D244" s="83">
        <v>1297906304</v>
      </c>
      <c r="E244" s="82" t="s">
        <v>94</v>
      </c>
      <c r="F244" s="118">
        <v>112154</v>
      </c>
      <c r="G244" s="82">
        <v>5</v>
      </c>
      <c r="H244" s="85">
        <v>1</v>
      </c>
      <c r="I244" s="83">
        <v>5</v>
      </c>
      <c r="J244" s="86">
        <f t="shared" si="9"/>
        <v>45447</v>
      </c>
      <c r="K244" s="87">
        <f t="shared" si="10"/>
        <v>45473</v>
      </c>
      <c r="L244" s="88" t="str">
        <f>_xlfn.CONCAT("Week"," ",_xlfn.ISOWEEKNUM(SurveyRaw[[#This Row],[Date]]))</f>
        <v>Week 23</v>
      </c>
      <c r="M244" s="89" t="str">
        <f>CONCATENATE(YEAR(SurveyRaw[[#This Row],[Month]])," Q",ROUNDUP(MONTH(SurveyRaw[[#This Row],[Month]])/3,0))</f>
        <v>2024 Q2</v>
      </c>
      <c r="N244" s="90" t="str">
        <f>INDEX(Roster[Team Manager],MATCH(SurveyRaw[[#This Row],[UID]],Roster[UID],0))</f>
        <v>Anna Mae Bastero</v>
      </c>
      <c r="O244" s="91" t="str">
        <f>INDEX(Roster[Site],MATCH(SurveyRaw[[#This Row],[UID]],Roster[UID],0))</f>
        <v>ILO</v>
      </c>
      <c r="P244" s="91" t="str">
        <f>INDEX(Config!R:R,MATCH(SurveyRaw[[#This Row],[App name]],Config!Q:Q,0))</f>
        <v>US</v>
      </c>
      <c r="Q244" s="91" t="str">
        <f>INDEX(Config!J:J,MATCH(Survey!$P244,Config!G:G,0))</f>
        <v>APAC</v>
      </c>
      <c r="R244" s="94">
        <f t="shared" si="11"/>
        <v>1</v>
      </c>
      <c r="S244" s="119">
        <f>IF(ISBLANK(SurveyRaw[[#This Row],[CSAT]]),0,IF(AND(SurveyRaw[[#This Row],[CSAT]]&lt;=3,SurveyRaw[[#This Row],[CSAT]]&gt;=1),1,0))</f>
        <v>0</v>
      </c>
      <c r="T244" s="120">
        <f>IF(SurveyRaw[[#This Row],[CSAT]]=4,1,0)</f>
        <v>0</v>
      </c>
      <c r="U244" s="121">
        <f>IF(SurveyRaw[[#This Row],[CSAT]]=5,1,0)</f>
        <v>1</v>
      </c>
      <c r="V244" s="92">
        <f>IF(OR(SurveyRaw[[#This Row],[FCR]]="-",SurveyRaw[[#This Row],[FCR]]=""),0,1)</f>
        <v>1</v>
      </c>
      <c r="W244" s="121">
        <f>IF(SurveyRaw[[#This Row],[Valid FCR]]=1,IF(SurveyRaw[[#This Row],[FCR]]=1,1,0),0)</f>
        <v>1</v>
      </c>
      <c r="X244" s="93">
        <f>IF(SurveyRaw[[#This Row],[CSAT]]="","",SurveyRaw[[#This Row],[CSAT]]/5)</f>
        <v>1</v>
      </c>
      <c r="Y244" s="120" t="str">
        <f>IF(OR(SurveyRaw[[#This Row],[Language Points]]="-",SurveyRaw[[#This Row],[Language Points]]="N/A",SurveyRaw[[#This Row],[Language Points]]=""),"No","Yes")</f>
        <v>Yes</v>
      </c>
      <c r="Z244" s="93">
        <f>IF(ISBLANK(SurveyRaw[[#This Row],[Language Points]]),"",SurveyRaw[[#This Row],[Language Points]]/5)</f>
        <v>1</v>
      </c>
    </row>
    <row r="245" spans="1:26" x14ac:dyDescent="0.25">
      <c r="A245" s="82" t="s">
        <v>74</v>
      </c>
      <c r="B245" s="83" t="s">
        <v>75</v>
      </c>
      <c r="C245" s="84">
        <v>45446</v>
      </c>
      <c r="D245" s="83">
        <v>195038617</v>
      </c>
      <c r="E245" s="82" t="s">
        <v>77</v>
      </c>
      <c r="F245" s="118">
        <v>108754</v>
      </c>
      <c r="G245" s="82">
        <v>5</v>
      </c>
      <c r="H245" s="85">
        <v>2</v>
      </c>
      <c r="I245" s="83">
        <v>5</v>
      </c>
      <c r="J245" s="86">
        <f t="shared" si="9"/>
        <v>45446</v>
      </c>
      <c r="K245" s="87">
        <f t="shared" si="10"/>
        <v>45473</v>
      </c>
      <c r="L245" s="88" t="str">
        <f>_xlfn.CONCAT("Week"," ",_xlfn.ISOWEEKNUM(SurveyRaw[[#This Row],[Date]]))</f>
        <v>Week 23</v>
      </c>
      <c r="M245" s="89" t="str">
        <f>CONCATENATE(YEAR(SurveyRaw[[#This Row],[Month]])," Q",ROUNDUP(MONTH(SurveyRaw[[#This Row],[Month]])/3,0))</f>
        <v>2024 Q2</v>
      </c>
      <c r="N245" s="90" t="str">
        <f>INDEX(Roster[Team Manager],MATCH(SurveyRaw[[#This Row],[UID]],Roster[UID],0))</f>
        <v>Daniel Alexe</v>
      </c>
      <c r="O245" s="91" t="str">
        <f>INDEX(Roster[Site],MATCH(SurveyRaw[[#This Row],[UID]],Roster[UID],0))</f>
        <v>BUC</v>
      </c>
      <c r="P245" s="91" t="str">
        <f>INDEX(Config!R:R,MATCH(SurveyRaw[[#This Row],[App name]],Config!Q:Q,0))</f>
        <v>CA FR</v>
      </c>
      <c r="Q245" s="91" t="str">
        <f>INDEX(Config!J:J,MATCH(Survey!$P245,Config!G:G,0))</f>
        <v>EU</v>
      </c>
      <c r="R245" s="94">
        <f t="shared" si="11"/>
        <v>1</v>
      </c>
      <c r="S245" s="119">
        <f>IF(ISBLANK(SurveyRaw[[#This Row],[CSAT]]),0,IF(AND(SurveyRaw[[#This Row],[CSAT]]&lt;=3,SurveyRaw[[#This Row],[CSAT]]&gt;=1),1,0))</f>
        <v>0</v>
      </c>
      <c r="T245" s="120">
        <f>IF(SurveyRaw[[#This Row],[CSAT]]=4,1,0)</f>
        <v>0</v>
      </c>
      <c r="U245" s="121">
        <f>IF(SurveyRaw[[#This Row],[CSAT]]=5,1,0)</f>
        <v>1</v>
      </c>
      <c r="V245" s="92">
        <f>IF(OR(SurveyRaw[[#This Row],[FCR]]="-",SurveyRaw[[#This Row],[FCR]]=""),0,1)</f>
        <v>1</v>
      </c>
      <c r="W245" s="121">
        <f>IF(SurveyRaw[[#This Row],[Valid FCR]]=1,IF(SurveyRaw[[#This Row],[FCR]]=1,1,0),0)</f>
        <v>0</v>
      </c>
      <c r="X245" s="93">
        <f>IF(SurveyRaw[[#This Row],[CSAT]]="","",SurveyRaw[[#This Row],[CSAT]]/5)</f>
        <v>1</v>
      </c>
      <c r="Y245" s="120" t="str">
        <f>IF(OR(SurveyRaw[[#This Row],[Language Points]]="-",SurveyRaw[[#This Row],[Language Points]]="N/A",SurveyRaw[[#This Row],[Language Points]]=""),"No","Yes")</f>
        <v>Yes</v>
      </c>
      <c r="Z245" s="93">
        <f>IF(ISBLANK(SurveyRaw[[#This Row],[Language Points]]),"",SurveyRaw[[#This Row],[Language Points]]/5)</f>
        <v>1</v>
      </c>
    </row>
    <row r="246" spans="1:26" x14ac:dyDescent="0.25">
      <c r="A246" s="82" t="s">
        <v>83</v>
      </c>
      <c r="B246" s="83" t="s">
        <v>75</v>
      </c>
      <c r="C246" s="84">
        <v>45446</v>
      </c>
      <c r="D246" s="83">
        <v>194940057</v>
      </c>
      <c r="E246" s="82" t="s">
        <v>777</v>
      </c>
      <c r="F246" s="118">
        <v>112087</v>
      </c>
      <c r="G246" s="82">
        <v>5</v>
      </c>
      <c r="H246" s="85">
        <v>2</v>
      </c>
      <c r="I246" s="83">
        <v>5</v>
      </c>
      <c r="J246" s="86">
        <f t="shared" si="9"/>
        <v>45446</v>
      </c>
      <c r="K246" s="87">
        <f t="shared" si="10"/>
        <v>45473</v>
      </c>
      <c r="L246" s="88" t="str">
        <f>_xlfn.CONCAT("Week"," ",_xlfn.ISOWEEKNUM(SurveyRaw[[#This Row],[Date]]))</f>
        <v>Week 23</v>
      </c>
      <c r="M246" s="89" t="str">
        <f>CONCATENATE(YEAR(SurveyRaw[[#This Row],[Month]])," Q",ROUNDUP(MONTH(SurveyRaw[[#This Row],[Month]])/3,0))</f>
        <v>2024 Q2</v>
      </c>
      <c r="N246" s="90" t="str">
        <f>INDEX(Roster[Team Manager],MATCH(SurveyRaw[[#This Row],[UID]],Roster[UID],0))</f>
        <v>Daniel Alexe</v>
      </c>
      <c r="O246" s="91" t="str">
        <f>INDEX(Roster[Site],MATCH(SurveyRaw[[#This Row],[UID]],Roster[UID],0))</f>
        <v>BUC</v>
      </c>
      <c r="P246" s="91" t="str">
        <f>INDEX(Config!R:R,MATCH(SurveyRaw[[#This Row],[App name]],Config!Q:Q,0))</f>
        <v>FR</v>
      </c>
      <c r="Q246" s="91" t="str">
        <f>INDEX(Config!J:J,MATCH(Survey!$P246,Config!G:G,0))</f>
        <v>EU</v>
      </c>
      <c r="R246" s="94">
        <f t="shared" si="11"/>
        <v>1</v>
      </c>
      <c r="S246" s="119">
        <f>IF(ISBLANK(SurveyRaw[[#This Row],[CSAT]]),0,IF(AND(SurveyRaw[[#This Row],[CSAT]]&lt;=3,SurveyRaw[[#This Row],[CSAT]]&gt;=1),1,0))</f>
        <v>0</v>
      </c>
      <c r="T246" s="120">
        <f>IF(SurveyRaw[[#This Row],[CSAT]]=4,1,0)</f>
        <v>0</v>
      </c>
      <c r="U246" s="121">
        <f>IF(SurveyRaw[[#This Row],[CSAT]]=5,1,0)</f>
        <v>1</v>
      </c>
      <c r="V246" s="92">
        <f>IF(OR(SurveyRaw[[#This Row],[FCR]]="-",SurveyRaw[[#This Row],[FCR]]=""),0,1)</f>
        <v>1</v>
      </c>
      <c r="W246" s="121">
        <f>IF(SurveyRaw[[#This Row],[Valid FCR]]=1,IF(SurveyRaw[[#This Row],[FCR]]=1,1,0),0)</f>
        <v>0</v>
      </c>
      <c r="X246" s="93">
        <f>IF(SurveyRaw[[#This Row],[CSAT]]="","",SurveyRaw[[#This Row],[CSAT]]/5)</f>
        <v>1</v>
      </c>
      <c r="Y246" s="120" t="str">
        <f>IF(OR(SurveyRaw[[#This Row],[Language Points]]="-",SurveyRaw[[#This Row],[Language Points]]="N/A",SurveyRaw[[#This Row],[Language Points]]=""),"No","Yes")</f>
        <v>Yes</v>
      </c>
      <c r="Z246" s="93">
        <f>IF(ISBLANK(SurveyRaw[[#This Row],[Language Points]]),"",SurveyRaw[[#This Row],[Language Points]]/5)</f>
        <v>1</v>
      </c>
    </row>
    <row r="247" spans="1:26" x14ac:dyDescent="0.25">
      <c r="A247" s="82" t="s">
        <v>83</v>
      </c>
      <c r="B247" s="83" t="s">
        <v>75</v>
      </c>
      <c r="C247" s="84">
        <v>45446</v>
      </c>
      <c r="D247" s="83">
        <v>194915937</v>
      </c>
      <c r="E247" s="82" t="s">
        <v>76</v>
      </c>
      <c r="F247" s="118">
        <v>108734</v>
      </c>
      <c r="G247" s="82">
        <v>5</v>
      </c>
      <c r="H247" s="85"/>
      <c r="I247" s="83">
        <v>5</v>
      </c>
      <c r="J247" s="86">
        <f t="shared" si="9"/>
        <v>45446</v>
      </c>
      <c r="K247" s="87">
        <f t="shared" si="10"/>
        <v>45473</v>
      </c>
      <c r="L247" s="88" t="str">
        <f>_xlfn.CONCAT("Week"," ",_xlfn.ISOWEEKNUM(SurveyRaw[[#This Row],[Date]]))</f>
        <v>Week 23</v>
      </c>
      <c r="M247" s="89" t="str">
        <f>CONCATENATE(YEAR(SurveyRaw[[#This Row],[Month]])," Q",ROUNDUP(MONTH(SurveyRaw[[#This Row],[Month]])/3,0))</f>
        <v>2024 Q2</v>
      </c>
      <c r="N247" s="90" t="str">
        <f>INDEX(Roster[Team Manager],MATCH(SurveyRaw[[#This Row],[UID]],Roster[UID],0))</f>
        <v>Daniel Alexe</v>
      </c>
      <c r="O247" s="91" t="str">
        <f>INDEX(Roster[Site],MATCH(SurveyRaw[[#This Row],[UID]],Roster[UID],0))</f>
        <v>BUC</v>
      </c>
      <c r="P247" s="91" t="str">
        <f>INDEX(Config!R:R,MATCH(SurveyRaw[[#This Row],[App name]],Config!Q:Q,0))</f>
        <v>FR</v>
      </c>
      <c r="Q247" s="91" t="str">
        <f>INDEX(Config!J:J,MATCH(Survey!$P247,Config!G:G,0))</f>
        <v>EU</v>
      </c>
      <c r="R247" s="94">
        <f t="shared" si="11"/>
        <v>1</v>
      </c>
      <c r="S247" s="119">
        <f>IF(ISBLANK(SurveyRaw[[#This Row],[CSAT]]),0,IF(AND(SurveyRaw[[#This Row],[CSAT]]&lt;=3,SurveyRaw[[#This Row],[CSAT]]&gt;=1),1,0))</f>
        <v>0</v>
      </c>
      <c r="T247" s="120">
        <f>IF(SurveyRaw[[#This Row],[CSAT]]=4,1,0)</f>
        <v>0</v>
      </c>
      <c r="U247" s="121">
        <f>IF(SurveyRaw[[#This Row],[CSAT]]=5,1,0)</f>
        <v>1</v>
      </c>
      <c r="V247" s="92">
        <f>IF(OR(SurveyRaw[[#This Row],[FCR]]="-",SurveyRaw[[#This Row],[FCR]]=""),0,1)</f>
        <v>0</v>
      </c>
      <c r="W247" s="121">
        <f>IF(SurveyRaw[[#This Row],[Valid FCR]]=1,IF(SurveyRaw[[#This Row],[FCR]]=1,1,0),0)</f>
        <v>0</v>
      </c>
      <c r="X247" s="93">
        <f>IF(SurveyRaw[[#This Row],[CSAT]]="","",SurveyRaw[[#This Row],[CSAT]]/5)</f>
        <v>1</v>
      </c>
      <c r="Y247" s="120" t="str">
        <f>IF(OR(SurveyRaw[[#This Row],[Language Points]]="-",SurveyRaw[[#This Row],[Language Points]]="N/A",SurveyRaw[[#This Row],[Language Points]]=""),"No","Yes")</f>
        <v>Yes</v>
      </c>
      <c r="Z247" s="93">
        <f>IF(ISBLANK(SurveyRaw[[#This Row],[Language Points]]),"",SurveyRaw[[#This Row],[Language Points]]/5)</f>
        <v>1</v>
      </c>
    </row>
    <row r="248" spans="1:26" x14ac:dyDescent="0.25">
      <c r="A248" s="82" t="s">
        <v>83</v>
      </c>
      <c r="B248" s="83" t="s">
        <v>75</v>
      </c>
      <c r="C248" s="84">
        <v>45444</v>
      </c>
      <c r="D248" s="83">
        <v>194820767</v>
      </c>
      <c r="E248" s="82" t="s">
        <v>780</v>
      </c>
      <c r="F248" s="118">
        <v>112377</v>
      </c>
      <c r="G248" s="82">
        <v>5</v>
      </c>
      <c r="H248" s="85"/>
      <c r="I248" s="83">
        <v>5</v>
      </c>
      <c r="J248" s="86">
        <f t="shared" si="9"/>
        <v>45444</v>
      </c>
      <c r="K248" s="87">
        <f t="shared" si="10"/>
        <v>45473</v>
      </c>
      <c r="L248" s="88" t="str">
        <f>_xlfn.CONCAT("Week"," ",_xlfn.ISOWEEKNUM(SurveyRaw[[#This Row],[Date]]))</f>
        <v>Week 22</v>
      </c>
      <c r="M248" s="89" t="str">
        <f>CONCATENATE(YEAR(SurveyRaw[[#This Row],[Month]])," Q",ROUNDUP(MONTH(SurveyRaw[[#This Row],[Month]])/3,0))</f>
        <v>2024 Q2</v>
      </c>
      <c r="N248" s="90" t="str">
        <f>INDEX(Roster[Team Manager],MATCH(SurveyRaw[[#This Row],[UID]],Roster[UID],0))</f>
        <v>Daniel Alexe</v>
      </c>
      <c r="O248" s="91" t="str">
        <f>INDEX(Roster[Site],MATCH(SurveyRaw[[#This Row],[UID]],Roster[UID],0))</f>
        <v>BUC</v>
      </c>
      <c r="P248" s="91" t="str">
        <f>INDEX(Config!R:R,MATCH(SurveyRaw[[#This Row],[App name]],Config!Q:Q,0))</f>
        <v>FR</v>
      </c>
      <c r="Q248" s="91" t="str">
        <f>INDEX(Config!J:J,MATCH(Survey!$P248,Config!G:G,0))</f>
        <v>EU</v>
      </c>
      <c r="R248" s="94">
        <f t="shared" si="11"/>
        <v>1</v>
      </c>
      <c r="S248" s="119">
        <f>IF(ISBLANK(SurveyRaw[[#This Row],[CSAT]]),0,IF(AND(SurveyRaw[[#This Row],[CSAT]]&lt;=3,SurveyRaw[[#This Row],[CSAT]]&gt;=1),1,0))</f>
        <v>0</v>
      </c>
      <c r="T248" s="120">
        <f>IF(SurveyRaw[[#This Row],[CSAT]]=4,1,0)</f>
        <v>0</v>
      </c>
      <c r="U248" s="121">
        <f>IF(SurveyRaw[[#This Row],[CSAT]]=5,1,0)</f>
        <v>1</v>
      </c>
      <c r="V248" s="92">
        <f>IF(OR(SurveyRaw[[#This Row],[FCR]]="-",SurveyRaw[[#This Row],[FCR]]=""),0,1)</f>
        <v>0</v>
      </c>
      <c r="W248" s="121">
        <f>IF(SurveyRaw[[#This Row],[Valid FCR]]=1,IF(SurveyRaw[[#This Row],[FCR]]=1,1,0),0)</f>
        <v>0</v>
      </c>
      <c r="X248" s="93">
        <f>IF(SurveyRaw[[#This Row],[CSAT]]="","",SurveyRaw[[#This Row],[CSAT]]/5)</f>
        <v>1</v>
      </c>
      <c r="Y248" s="120" t="str">
        <f>IF(OR(SurveyRaw[[#This Row],[Language Points]]="-",SurveyRaw[[#This Row],[Language Points]]="N/A",SurveyRaw[[#This Row],[Language Points]]=""),"No","Yes")</f>
        <v>Yes</v>
      </c>
      <c r="Z248" s="93">
        <f>IF(ISBLANK(SurveyRaw[[#This Row],[Language Points]]),"",SurveyRaw[[#This Row],[Language Points]]/5)</f>
        <v>1</v>
      </c>
    </row>
    <row r="249" spans="1:26" x14ac:dyDescent="0.25">
      <c r="A249" s="82" t="s">
        <v>84</v>
      </c>
      <c r="B249" s="83" t="s">
        <v>85</v>
      </c>
      <c r="C249" s="84">
        <v>45446</v>
      </c>
      <c r="D249" s="83">
        <v>118918876</v>
      </c>
      <c r="E249" s="82" t="s">
        <v>116</v>
      </c>
      <c r="F249" s="118">
        <v>113451</v>
      </c>
      <c r="G249" s="82">
        <v>5</v>
      </c>
      <c r="H249" s="85"/>
      <c r="I249" s="83">
        <v>5</v>
      </c>
      <c r="J249" s="86">
        <f t="shared" si="9"/>
        <v>45446</v>
      </c>
      <c r="K249" s="87">
        <f t="shared" si="10"/>
        <v>45473</v>
      </c>
      <c r="L249" s="88" t="str">
        <f>_xlfn.CONCAT("Week"," ",_xlfn.ISOWEEKNUM(SurveyRaw[[#This Row],[Date]]))</f>
        <v>Week 23</v>
      </c>
      <c r="M249" s="89" t="str">
        <f>CONCATENATE(YEAR(SurveyRaw[[#This Row],[Month]])," Q",ROUNDUP(MONTH(SurveyRaw[[#This Row],[Month]])/3,0))</f>
        <v>2024 Q2</v>
      </c>
      <c r="N249" s="90" t="str">
        <f>INDEX(Roster[Team Manager],MATCH(SurveyRaw[[#This Row],[UID]],Roster[UID],0))</f>
        <v>Megan Gutierrez Guerrero</v>
      </c>
      <c r="O249" s="91" t="str">
        <f>INDEX(Roster[Site],MATCH(SurveyRaw[[#This Row],[UID]],Roster[UID],0))</f>
        <v>COL</v>
      </c>
      <c r="P249" s="91" t="str">
        <f>INDEX(Config!R:R,MATCH(SurveyRaw[[#This Row],[App name]],Config!Q:Q,0))</f>
        <v>MX</v>
      </c>
      <c r="Q249" s="91" t="str">
        <f>INDEX(Config!J:J,MATCH(Survey!$P249,Config!G:G,0))</f>
        <v>APAC</v>
      </c>
      <c r="R249" s="94">
        <f t="shared" si="11"/>
        <v>1</v>
      </c>
      <c r="S249" s="119">
        <f>IF(ISBLANK(SurveyRaw[[#This Row],[CSAT]]),0,IF(AND(SurveyRaw[[#This Row],[CSAT]]&lt;=3,SurveyRaw[[#This Row],[CSAT]]&gt;=1),1,0))</f>
        <v>0</v>
      </c>
      <c r="T249" s="120">
        <f>IF(SurveyRaw[[#This Row],[CSAT]]=4,1,0)</f>
        <v>0</v>
      </c>
      <c r="U249" s="121">
        <f>IF(SurveyRaw[[#This Row],[CSAT]]=5,1,0)</f>
        <v>1</v>
      </c>
      <c r="V249" s="92">
        <f>IF(OR(SurveyRaw[[#This Row],[FCR]]="-",SurveyRaw[[#This Row],[FCR]]=""),0,1)</f>
        <v>0</v>
      </c>
      <c r="W249" s="121">
        <f>IF(SurveyRaw[[#This Row],[Valid FCR]]=1,IF(SurveyRaw[[#This Row],[FCR]]=1,1,0),0)</f>
        <v>0</v>
      </c>
      <c r="X249" s="93">
        <f>IF(SurveyRaw[[#This Row],[CSAT]]="","",SurveyRaw[[#This Row],[CSAT]]/5)</f>
        <v>1</v>
      </c>
      <c r="Y249" s="120" t="str">
        <f>IF(OR(SurveyRaw[[#This Row],[Language Points]]="-",SurveyRaw[[#This Row],[Language Points]]="N/A",SurveyRaw[[#This Row],[Language Points]]=""),"No","Yes")</f>
        <v>Yes</v>
      </c>
      <c r="Z249" s="93">
        <f>IF(ISBLANK(SurveyRaw[[#This Row],[Language Points]]),"",SurveyRaw[[#This Row],[Language Points]]/5)</f>
        <v>1</v>
      </c>
    </row>
    <row r="250" spans="1:26" x14ac:dyDescent="0.25">
      <c r="A250" s="82" t="s">
        <v>92</v>
      </c>
      <c r="B250" s="83" t="s">
        <v>85</v>
      </c>
      <c r="C250" s="84">
        <v>45446</v>
      </c>
      <c r="D250" s="83">
        <v>1297588744</v>
      </c>
      <c r="E250" s="82" t="s">
        <v>781</v>
      </c>
      <c r="F250" s="118">
        <v>108519</v>
      </c>
      <c r="G250" s="82">
        <v>5</v>
      </c>
      <c r="H250" s="85"/>
      <c r="I250" s="83">
        <v>5</v>
      </c>
      <c r="J250" s="86">
        <f t="shared" si="9"/>
        <v>45446</v>
      </c>
      <c r="K250" s="87">
        <f t="shared" si="10"/>
        <v>45473</v>
      </c>
      <c r="L250" s="88" t="str">
        <f>_xlfn.CONCAT("Week"," ",_xlfn.ISOWEEKNUM(SurveyRaw[[#This Row],[Date]]))</f>
        <v>Week 23</v>
      </c>
      <c r="M250" s="89" t="str">
        <f>CONCATENATE(YEAR(SurveyRaw[[#This Row],[Month]])," Q",ROUNDUP(MONTH(SurveyRaw[[#This Row],[Month]])/3,0))</f>
        <v>2024 Q2</v>
      </c>
      <c r="N250" s="90" t="str">
        <f>INDEX(Roster[Team Manager],MATCH(SurveyRaw[[#This Row],[UID]],Roster[UID],0))</f>
        <v>Eden Loyola</v>
      </c>
      <c r="O250" s="91" t="str">
        <f>INDEX(Roster[Site],MATCH(SurveyRaw[[#This Row],[UID]],Roster[UID],0))</f>
        <v>DVO</v>
      </c>
      <c r="P250" s="91" t="str">
        <f>INDEX(Config!R:R,MATCH(SurveyRaw[[#This Row],[App name]],Config!Q:Q,0))</f>
        <v>ES</v>
      </c>
      <c r="Q250" s="91" t="str">
        <f>INDEX(Config!J:J,MATCH(Survey!$P250,Config!G:G,0))</f>
        <v>APAC</v>
      </c>
      <c r="R250" s="94">
        <f t="shared" si="11"/>
        <v>1</v>
      </c>
      <c r="S250" s="119">
        <f>IF(ISBLANK(SurveyRaw[[#This Row],[CSAT]]),0,IF(AND(SurveyRaw[[#This Row],[CSAT]]&lt;=3,SurveyRaw[[#This Row],[CSAT]]&gt;=1),1,0))</f>
        <v>0</v>
      </c>
      <c r="T250" s="120">
        <f>IF(SurveyRaw[[#This Row],[CSAT]]=4,1,0)</f>
        <v>0</v>
      </c>
      <c r="U250" s="121">
        <f>IF(SurveyRaw[[#This Row],[CSAT]]=5,1,0)</f>
        <v>1</v>
      </c>
      <c r="V250" s="92">
        <f>IF(OR(SurveyRaw[[#This Row],[FCR]]="-",SurveyRaw[[#This Row],[FCR]]=""),0,1)</f>
        <v>0</v>
      </c>
      <c r="W250" s="121">
        <f>IF(SurveyRaw[[#This Row],[Valid FCR]]=1,IF(SurveyRaw[[#This Row],[FCR]]=1,1,0),0)</f>
        <v>0</v>
      </c>
      <c r="X250" s="93">
        <f>IF(SurveyRaw[[#This Row],[CSAT]]="","",SurveyRaw[[#This Row],[CSAT]]/5)</f>
        <v>1</v>
      </c>
      <c r="Y250" s="120" t="str">
        <f>IF(OR(SurveyRaw[[#This Row],[Language Points]]="-",SurveyRaw[[#This Row],[Language Points]]="N/A",SurveyRaw[[#This Row],[Language Points]]=""),"No","Yes")</f>
        <v>Yes</v>
      </c>
      <c r="Z250" s="93">
        <f>IF(ISBLANK(SurveyRaw[[#This Row],[Language Points]]),"",SurveyRaw[[#This Row],[Language Points]]/5)</f>
        <v>1</v>
      </c>
    </row>
    <row r="251" spans="1:26" x14ac:dyDescent="0.25">
      <c r="A251" s="82" t="s">
        <v>92</v>
      </c>
      <c r="B251" s="83" t="s">
        <v>85</v>
      </c>
      <c r="C251" s="84">
        <v>45446</v>
      </c>
      <c r="D251" s="83">
        <v>1297612844</v>
      </c>
      <c r="E251" s="82" t="s">
        <v>91</v>
      </c>
      <c r="F251" s="118">
        <v>108518</v>
      </c>
      <c r="G251" s="82">
        <v>5</v>
      </c>
      <c r="H251" s="85"/>
      <c r="I251" s="83">
        <v>5</v>
      </c>
      <c r="J251" s="86">
        <f t="shared" si="9"/>
        <v>45446</v>
      </c>
      <c r="K251" s="87">
        <f t="shared" si="10"/>
        <v>45473</v>
      </c>
      <c r="L251" s="88" t="str">
        <f>_xlfn.CONCAT("Week"," ",_xlfn.ISOWEEKNUM(SurveyRaw[[#This Row],[Date]]))</f>
        <v>Week 23</v>
      </c>
      <c r="M251" s="89" t="str">
        <f>CONCATENATE(YEAR(SurveyRaw[[#This Row],[Month]])," Q",ROUNDUP(MONTH(SurveyRaw[[#This Row],[Month]])/3,0))</f>
        <v>2024 Q2</v>
      </c>
      <c r="N251" s="90" t="str">
        <f>INDEX(Roster[Team Manager],MATCH(SurveyRaw[[#This Row],[UID]],Roster[UID],0))</f>
        <v>Eden Loyola</v>
      </c>
      <c r="O251" s="91" t="str">
        <f>INDEX(Roster[Site],MATCH(SurveyRaw[[#This Row],[UID]],Roster[UID],0))</f>
        <v>DVO</v>
      </c>
      <c r="P251" s="91" t="str">
        <f>INDEX(Config!R:R,MATCH(SurveyRaw[[#This Row],[App name]],Config!Q:Q,0))</f>
        <v>ES</v>
      </c>
      <c r="Q251" s="91" t="str">
        <f>INDEX(Config!J:J,MATCH(Survey!$P251,Config!G:G,0))</f>
        <v>APAC</v>
      </c>
      <c r="R251" s="94">
        <f t="shared" si="11"/>
        <v>1</v>
      </c>
      <c r="S251" s="119">
        <f>IF(ISBLANK(SurveyRaw[[#This Row],[CSAT]]),0,IF(AND(SurveyRaw[[#This Row],[CSAT]]&lt;=3,SurveyRaw[[#This Row],[CSAT]]&gt;=1),1,0))</f>
        <v>0</v>
      </c>
      <c r="T251" s="120">
        <f>IF(SurveyRaw[[#This Row],[CSAT]]=4,1,0)</f>
        <v>0</v>
      </c>
      <c r="U251" s="121">
        <f>IF(SurveyRaw[[#This Row],[CSAT]]=5,1,0)</f>
        <v>1</v>
      </c>
      <c r="V251" s="92">
        <f>IF(OR(SurveyRaw[[#This Row],[FCR]]="-",SurveyRaw[[#This Row],[FCR]]=""),0,1)</f>
        <v>0</v>
      </c>
      <c r="W251" s="121">
        <f>IF(SurveyRaw[[#This Row],[Valid FCR]]=1,IF(SurveyRaw[[#This Row],[FCR]]=1,1,0),0)</f>
        <v>0</v>
      </c>
      <c r="X251" s="93">
        <f>IF(SurveyRaw[[#This Row],[CSAT]]="","",SurveyRaw[[#This Row],[CSAT]]/5)</f>
        <v>1</v>
      </c>
      <c r="Y251" s="120" t="str">
        <f>IF(OR(SurveyRaw[[#This Row],[Language Points]]="-",SurveyRaw[[#This Row],[Language Points]]="N/A",SurveyRaw[[#This Row],[Language Points]]=""),"No","Yes")</f>
        <v>Yes</v>
      </c>
      <c r="Z251" s="93">
        <f>IF(ISBLANK(SurveyRaw[[#This Row],[Language Points]]),"",SurveyRaw[[#This Row],[Language Points]]/5)</f>
        <v>1</v>
      </c>
    </row>
    <row r="252" spans="1:26" x14ac:dyDescent="0.25">
      <c r="A252" s="82" t="s">
        <v>92</v>
      </c>
      <c r="B252" s="83" t="s">
        <v>85</v>
      </c>
      <c r="C252" s="84">
        <v>45446</v>
      </c>
      <c r="D252" s="83">
        <v>1297581374</v>
      </c>
      <c r="E252" s="82" t="s">
        <v>91</v>
      </c>
      <c r="F252" s="118">
        <v>108518</v>
      </c>
      <c r="G252" s="82">
        <v>5</v>
      </c>
      <c r="H252" s="85">
        <v>2</v>
      </c>
      <c r="I252" s="83">
        <v>5</v>
      </c>
      <c r="J252" s="86">
        <f t="shared" si="9"/>
        <v>45446</v>
      </c>
      <c r="K252" s="87">
        <f t="shared" si="10"/>
        <v>45473</v>
      </c>
      <c r="L252" s="88" t="str">
        <f>_xlfn.CONCAT("Week"," ",_xlfn.ISOWEEKNUM(SurveyRaw[[#This Row],[Date]]))</f>
        <v>Week 23</v>
      </c>
      <c r="M252" s="89" t="str">
        <f>CONCATENATE(YEAR(SurveyRaw[[#This Row],[Month]])," Q",ROUNDUP(MONTH(SurveyRaw[[#This Row],[Month]])/3,0))</f>
        <v>2024 Q2</v>
      </c>
      <c r="N252" s="90" t="str">
        <f>INDEX(Roster[Team Manager],MATCH(SurveyRaw[[#This Row],[UID]],Roster[UID],0))</f>
        <v>Eden Loyola</v>
      </c>
      <c r="O252" s="91" t="str">
        <f>INDEX(Roster[Site],MATCH(SurveyRaw[[#This Row],[UID]],Roster[UID],0))</f>
        <v>DVO</v>
      </c>
      <c r="P252" s="91" t="str">
        <f>INDEX(Config!R:R,MATCH(SurveyRaw[[#This Row],[App name]],Config!Q:Q,0))</f>
        <v>ES</v>
      </c>
      <c r="Q252" s="91" t="str">
        <f>INDEX(Config!J:J,MATCH(Survey!$P252,Config!G:G,0))</f>
        <v>APAC</v>
      </c>
      <c r="R252" s="94">
        <f t="shared" si="11"/>
        <v>1</v>
      </c>
      <c r="S252" s="119">
        <f>IF(ISBLANK(SurveyRaw[[#This Row],[CSAT]]),0,IF(AND(SurveyRaw[[#This Row],[CSAT]]&lt;=3,SurveyRaw[[#This Row],[CSAT]]&gt;=1),1,0))</f>
        <v>0</v>
      </c>
      <c r="T252" s="120">
        <f>IF(SurveyRaw[[#This Row],[CSAT]]=4,1,0)</f>
        <v>0</v>
      </c>
      <c r="U252" s="121">
        <f>IF(SurveyRaw[[#This Row],[CSAT]]=5,1,0)</f>
        <v>1</v>
      </c>
      <c r="V252" s="92">
        <f>IF(OR(SurveyRaw[[#This Row],[FCR]]="-",SurveyRaw[[#This Row],[FCR]]=""),0,1)</f>
        <v>1</v>
      </c>
      <c r="W252" s="121">
        <f>IF(SurveyRaw[[#This Row],[Valid FCR]]=1,IF(SurveyRaw[[#This Row],[FCR]]=1,1,0),0)</f>
        <v>0</v>
      </c>
      <c r="X252" s="93">
        <f>IF(SurveyRaw[[#This Row],[CSAT]]="","",SurveyRaw[[#This Row],[CSAT]]/5)</f>
        <v>1</v>
      </c>
      <c r="Y252" s="120" t="str">
        <f>IF(OR(SurveyRaw[[#This Row],[Language Points]]="-",SurveyRaw[[#This Row],[Language Points]]="N/A",SurveyRaw[[#This Row],[Language Points]]=""),"No","Yes")</f>
        <v>Yes</v>
      </c>
      <c r="Z252" s="93">
        <f>IF(ISBLANK(SurveyRaw[[#This Row],[Language Points]]),"",SurveyRaw[[#This Row],[Language Points]]/5)</f>
        <v>1</v>
      </c>
    </row>
    <row r="253" spans="1:26" x14ac:dyDescent="0.25">
      <c r="A253" s="82" t="s">
        <v>92</v>
      </c>
      <c r="B253" s="83" t="s">
        <v>85</v>
      </c>
      <c r="C253" s="84">
        <v>45446</v>
      </c>
      <c r="D253" s="83">
        <v>1297641044</v>
      </c>
      <c r="E253" s="82" t="s">
        <v>91</v>
      </c>
      <c r="F253" s="118">
        <v>108518</v>
      </c>
      <c r="G253" s="82">
        <v>5</v>
      </c>
      <c r="H253" s="85"/>
      <c r="I253" s="83">
        <v>5</v>
      </c>
      <c r="J253" s="86">
        <f t="shared" si="9"/>
        <v>45446</v>
      </c>
      <c r="K253" s="87">
        <f t="shared" si="10"/>
        <v>45473</v>
      </c>
      <c r="L253" s="88" t="str">
        <f>_xlfn.CONCAT("Week"," ",_xlfn.ISOWEEKNUM(SurveyRaw[[#This Row],[Date]]))</f>
        <v>Week 23</v>
      </c>
      <c r="M253" s="89" t="str">
        <f>CONCATENATE(YEAR(SurveyRaw[[#This Row],[Month]])," Q",ROUNDUP(MONTH(SurveyRaw[[#This Row],[Month]])/3,0))</f>
        <v>2024 Q2</v>
      </c>
      <c r="N253" s="90" t="str">
        <f>INDEX(Roster[Team Manager],MATCH(SurveyRaw[[#This Row],[UID]],Roster[UID],0))</f>
        <v>Eden Loyola</v>
      </c>
      <c r="O253" s="91" t="str">
        <f>INDEX(Roster[Site],MATCH(SurveyRaw[[#This Row],[UID]],Roster[UID],0))</f>
        <v>DVO</v>
      </c>
      <c r="P253" s="91" t="str">
        <f>INDEX(Config!R:R,MATCH(SurveyRaw[[#This Row],[App name]],Config!Q:Q,0))</f>
        <v>ES</v>
      </c>
      <c r="Q253" s="91" t="str">
        <f>INDEX(Config!J:J,MATCH(Survey!$P253,Config!G:G,0))</f>
        <v>APAC</v>
      </c>
      <c r="R253" s="94">
        <f t="shared" si="11"/>
        <v>1</v>
      </c>
      <c r="S253" s="119">
        <f>IF(ISBLANK(SurveyRaw[[#This Row],[CSAT]]),0,IF(AND(SurveyRaw[[#This Row],[CSAT]]&lt;=3,SurveyRaw[[#This Row],[CSAT]]&gt;=1),1,0))</f>
        <v>0</v>
      </c>
      <c r="T253" s="120">
        <f>IF(SurveyRaw[[#This Row],[CSAT]]=4,1,0)</f>
        <v>0</v>
      </c>
      <c r="U253" s="121">
        <f>IF(SurveyRaw[[#This Row],[CSAT]]=5,1,0)</f>
        <v>1</v>
      </c>
      <c r="V253" s="92">
        <f>IF(OR(SurveyRaw[[#This Row],[FCR]]="-",SurveyRaw[[#This Row],[FCR]]=""),0,1)</f>
        <v>0</v>
      </c>
      <c r="W253" s="121">
        <f>IF(SurveyRaw[[#This Row],[Valid FCR]]=1,IF(SurveyRaw[[#This Row],[FCR]]=1,1,0),0)</f>
        <v>0</v>
      </c>
      <c r="X253" s="93">
        <f>IF(SurveyRaw[[#This Row],[CSAT]]="","",SurveyRaw[[#This Row],[CSAT]]/5)</f>
        <v>1</v>
      </c>
      <c r="Y253" s="120" t="str">
        <f>IF(OR(SurveyRaw[[#This Row],[Language Points]]="-",SurveyRaw[[#This Row],[Language Points]]="N/A",SurveyRaw[[#This Row],[Language Points]]=""),"No","Yes")</f>
        <v>Yes</v>
      </c>
      <c r="Z253" s="93">
        <f>IF(ISBLANK(SurveyRaw[[#This Row],[Language Points]]),"",SurveyRaw[[#This Row],[Language Points]]/5)</f>
        <v>1</v>
      </c>
    </row>
    <row r="254" spans="1:26" x14ac:dyDescent="0.25">
      <c r="A254" s="82" t="s">
        <v>93</v>
      </c>
      <c r="B254" s="83" t="s">
        <v>72</v>
      </c>
      <c r="C254" s="84">
        <v>45444</v>
      </c>
      <c r="D254" s="83">
        <v>1297229844</v>
      </c>
      <c r="E254" s="82" t="s">
        <v>98</v>
      </c>
      <c r="F254" s="118">
        <v>112006</v>
      </c>
      <c r="G254" s="82">
        <v>5</v>
      </c>
      <c r="H254" s="85">
        <v>5</v>
      </c>
      <c r="I254" s="83">
        <v>5</v>
      </c>
      <c r="J254" s="86">
        <f t="shared" si="9"/>
        <v>45444</v>
      </c>
      <c r="K254" s="87">
        <f t="shared" si="10"/>
        <v>45473</v>
      </c>
      <c r="L254" s="88" t="str">
        <f>_xlfn.CONCAT("Week"," ",_xlfn.ISOWEEKNUM(SurveyRaw[[#This Row],[Date]]))</f>
        <v>Week 22</v>
      </c>
      <c r="M254" s="89" t="str">
        <f>CONCATENATE(YEAR(SurveyRaw[[#This Row],[Month]])," Q",ROUNDUP(MONTH(SurveyRaw[[#This Row],[Month]])/3,0))</f>
        <v>2024 Q2</v>
      </c>
      <c r="N254" s="90" t="str">
        <f>INDEX(Roster[Team Manager],MATCH(SurveyRaw[[#This Row],[UID]],Roster[UID],0))</f>
        <v>Anna Mae Bastero</v>
      </c>
      <c r="O254" s="91" t="str">
        <f>INDEX(Roster[Site],MATCH(SurveyRaw[[#This Row],[UID]],Roster[UID],0))</f>
        <v>ILO</v>
      </c>
      <c r="P254" s="91" t="str">
        <f>INDEX(Config!R:R,MATCH(SurveyRaw[[#This Row],[App name]],Config!Q:Q,0))</f>
        <v>US</v>
      </c>
      <c r="Q254" s="91" t="str">
        <f>INDEX(Config!J:J,MATCH(Survey!$P254,Config!G:G,0))</f>
        <v>APAC</v>
      </c>
      <c r="R254" s="94">
        <f t="shared" si="11"/>
        <v>1</v>
      </c>
      <c r="S254" s="119">
        <f>IF(ISBLANK(SurveyRaw[[#This Row],[CSAT]]),0,IF(AND(SurveyRaw[[#This Row],[CSAT]]&lt;=3,SurveyRaw[[#This Row],[CSAT]]&gt;=1),1,0))</f>
        <v>0</v>
      </c>
      <c r="T254" s="120">
        <f>IF(SurveyRaw[[#This Row],[CSAT]]=4,1,0)</f>
        <v>0</v>
      </c>
      <c r="U254" s="121">
        <f>IF(SurveyRaw[[#This Row],[CSAT]]=5,1,0)</f>
        <v>1</v>
      </c>
      <c r="V254" s="92">
        <f>IF(OR(SurveyRaw[[#This Row],[FCR]]="-",SurveyRaw[[#This Row],[FCR]]=""),0,1)</f>
        <v>1</v>
      </c>
      <c r="W254" s="121">
        <f>IF(SurveyRaw[[#This Row],[Valid FCR]]=1,IF(SurveyRaw[[#This Row],[FCR]]=1,1,0),0)</f>
        <v>0</v>
      </c>
      <c r="X254" s="93">
        <f>IF(SurveyRaw[[#This Row],[CSAT]]="","",SurveyRaw[[#This Row],[CSAT]]/5)</f>
        <v>1</v>
      </c>
      <c r="Y254" s="120" t="str">
        <f>IF(OR(SurveyRaw[[#This Row],[Language Points]]="-",SurveyRaw[[#This Row],[Language Points]]="N/A",SurveyRaw[[#This Row],[Language Points]]=""),"No","Yes")</f>
        <v>Yes</v>
      </c>
      <c r="Z254" s="93">
        <f>IF(ISBLANK(SurveyRaw[[#This Row],[Language Points]]),"",SurveyRaw[[#This Row],[Language Points]]/5)</f>
        <v>1</v>
      </c>
    </row>
    <row r="255" spans="1:26" x14ac:dyDescent="0.25">
      <c r="A255" s="82" t="s">
        <v>93</v>
      </c>
      <c r="B255" s="83" t="s">
        <v>72</v>
      </c>
      <c r="C255" s="84">
        <v>45446</v>
      </c>
      <c r="D255" s="83">
        <v>1297578474</v>
      </c>
      <c r="E255" s="82" t="s">
        <v>80</v>
      </c>
      <c r="F255" s="118">
        <v>112004</v>
      </c>
      <c r="G255" s="82">
        <v>5</v>
      </c>
      <c r="H255" s="85"/>
      <c r="I255" s="83">
        <v>5</v>
      </c>
      <c r="J255" s="86">
        <f t="shared" si="9"/>
        <v>45446</v>
      </c>
      <c r="K255" s="87">
        <f t="shared" si="10"/>
        <v>45473</v>
      </c>
      <c r="L255" s="88" t="str">
        <f>_xlfn.CONCAT("Week"," ",_xlfn.ISOWEEKNUM(SurveyRaw[[#This Row],[Date]]))</f>
        <v>Week 23</v>
      </c>
      <c r="M255" s="89" t="str">
        <f>CONCATENATE(YEAR(SurveyRaw[[#This Row],[Month]])," Q",ROUNDUP(MONTH(SurveyRaw[[#This Row],[Month]])/3,0))</f>
        <v>2024 Q2</v>
      </c>
      <c r="N255" s="90" t="str">
        <f>INDEX(Roster[Team Manager],MATCH(SurveyRaw[[#This Row],[UID]],Roster[UID],0))</f>
        <v>Anna Mae Bastero</v>
      </c>
      <c r="O255" s="91" t="str">
        <f>INDEX(Roster[Site],MATCH(SurveyRaw[[#This Row],[UID]],Roster[UID],0))</f>
        <v>ILO</v>
      </c>
      <c r="P255" s="91" t="str">
        <f>INDEX(Config!R:R,MATCH(SurveyRaw[[#This Row],[App name]],Config!Q:Q,0))</f>
        <v>US</v>
      </c>
      <c r="Q255" s="91" t="str">
        <f>INDEX(Config!J:J,MATCH(Survey!$P255,Config!G:G,0))</f>
        <v>APAC</v>
      </c>
      <c r="R255" s="94">
        <f t="shared" si="11"/>
        <v>1</v>
      </c>
      <c r="S255" s="119">
        <f>IF(ISBLANK(SurveyRaw[[#This Row],[CSAT]]),0,IF(AND(SurveyRaw[[#This Row],[CSAT]]&lt;=3,SurveyRaw[[#This Row],[CSAT]]&gt;=1),1,0))</f>
        <v>0</v>
      </c>
      <c r="T255" s="120">
        <f>IF(SurveyRaw[[#This Row],[CSAT]]=4,1,0)</f>
        <v>0</v>
      </c>
      <c r="U255" s="121">
        <f>IF(SurveyRaw[[#This Row],[CSAT]]=5,1,0)</f>
        <v>1</v>
      </c>
      <c r="V255" s="92">
        <f>IF(OR(SurveyRaw[[#This Row],[FCR]]="-",SurveyRaw[[#This Row],[FCR]]=""),0,1)</f>
        <v>0</v>
      </c>
      <c r="W255" s="121">
        <f>IF(SurveyRaw[[#This Row],[Valid FCR]]=1,IF(SurveyRaw[[#This Row],[FCR]]=1,1,0),0)</f>
        <v>0</v>
      </c>
      <c r="X255" s="93">
        <f>IF(SurveyRaw[[#This Row],[CSAT]]="","",SurveyRaw[[#This Row],[CSAT]]/5)</f>
        <v>1</v>
      </c>
      <c r="Y255" s="120" t="str">
        <f>IF(OR(SurveyRaw[[#This Row],[Language Points]]="-",SurveyRaw[[#This Row],[Language Points]]="N/A",SurveyRaw[[#This Row],[Language Points]]=""),"No","Yes")</f>
        <v>Yes</v>
      </c>
      <c r="Z255" s="93">
        <f>IF(ISBLANK(SurveyRaw[[#This Row],[Language Points]]),"",SurveyRaw[[#This Row],[Language Points]]/5)</f>
        <v>1</v>
      </c>
    </row>
    <row r="256" spans="1:26" x14ac:dyDescent="0.25">
      <c r="A256" s="82" t="s">
        <v>93</v>
      </c>
      <c r="B256" s="83" t="s">
        <v>72</v>
      </c>
      <c r="C256" s="84">
        <v>45446</v>
      </c>
      <c r="D256" s="83">
        <v>1297658444</v>
      </c>
      <c r="E256" s="82" t="s">
        <v>80</v>
      </c>
      <c r="F256" s="118">
        <v>112004</v>
      </c>
      <c r="G256" s="82">
        <v>5</v>
      </c>
      <c r="H256" s="85"/>
      <c r="I256" s="83">
        <v>5</v>
      </c>
      <c r="J256" s="86">
        <f t="shared" si="9"/>
        <v>45446</v>
      </c>
      <c r="K256" s="87">
        <f t="shared" si="10"/>
        <v>45473</v>
      </c>
      <c r="L256" s="88" t="str">
        <f>_xlfn.CONCAT("Week"," ",_xlfn.ISOWEEKNUM(SurveyRaw[[#This Row],[Date]]))</f>
        <v>Week 23</v>
      </c>
      <c r="M256" s="89" t="str">
        <f>CONCATENATE(YEAR(SurveyRaw[[#This Row],[Month]])," Q",ROUNDUP(MONTH(SurveyRaw[[#This Row],[Month]])/3,0))</f>
        <v>2024 Q2</v>
      </c>
      <c r="N256" s="90" t="str">
        <f>INDEX(Roster[Team Manager],MATCH(SurveyRaw[[#This Row],[UID]],Roster[UID],0))</f>
        <v>Anna Mae Bastero</v>
      </c>
      <c r="O256" s="91" t="str">
        <f>INDEX(Roster[Site],MATCH(SurveyRaw[[#This Row],[UID]],Roster[UID],0))</f>
        <v>ILO</v>
      </c>
      <c r="P256" s="91" t="str">
        <f>INDEX(Config!R:R,MATCH(SurveyRaw[[#This Row],[App name]],Config!Q:Q,0))</f>
        <v>US</v>
      </c>
      <c r="Q256" s="91" t="str">
        <f>INDEX(Config!J:J,MATCH(Survey!$P256,Config!G:G,0))</f>
        <v>APAC</v>
      </c>
      <c r="R256" s="94">
        <f t="shared" si="11"/>
        <v>1</v>
      </c>
      <c r="S256" s="119">
        <f>IF(ISBLANK(SurveyRaw[[#This Row],[CSAT]]),0,IF(AND(SurveyRaw[[#This Row],[CSAT]]&lt;=3,SurveyRaw[[#This Row],[CSAT]]&gt;=1),1,0))</f>
        <v>0</v>
      </c>
      <c r="T256" s="120">
        <f>IF(SurveyRaw[[#This Row],[CSAT]]=4,1,0)</f>
        <v>0</v>
      </c>
      <c r="U256" s="121">
        <f>IF(SurveyRaw[[#This Row],[CSAT]]=5,1,0)</f>
        <v>1</v>
      </c>
      <c r="V256" s="92">
        <f>IF(OR(SurveyRaw[[#This Row],[FCR]]="-",SurveyRaw[[#This Row],[FCR]]=""),0,1)</f>
        <v>0</v>
      </c>
      <c r="W256" s="121">
        <f>IF(SurveyRaw[[#This Row],[Valid FCR]]=1,IF(SurveyRaw[[#This Row],[FCR]]=1,1,0),0)</f>
        <v>0</v>
      </c>
      <c r="X256" s="93">
        <f>IF(SurveyRaw[[#This Row],[CSAT]]="","",SurveyRaw[[#This Row],[CSAT]]/5)</f>
        <v>1</v>
      </c>
      <c r="Y256" s="120" t="str">
        <f>IF(OR(SurveyRaw[[#This Row],[Language Points]]="-",SurveyRaw[[#This Row],[Language Points]]="N/A",SurveyRaw[[#This Row],[Language Points]]=""),"No","Yes")</f>
        <v>Yes</v>
      </c>
      <c r="Z256" s="93">
        <f>IF(ISBLANK(SurveyRaw[[#This Row],[Language Points]]),"",SurveyRaw[[#This Row],[Language Points]]/5)</f>
        <v>1</v>
      </c>
    </row>
    <row r="257" spans="1:26" x14ac:dyDescent="0.25">
      <c r="A257" s="82" t="s">
        <v>95</v>
      </c>
      <c r="B257" s="83" t="s">
        <v>72</v>
      </c>
      <c r="C257" s="84">
        <v>45444</v>
      </c>
      <c r="D257" s="83">
        <v>1297225394</v>
      </c>
      <c r="E257" s="82" t="s">
        <v>80</v>
      </c>
      <c r="F257" s="118">
        <v>112004</v>
      </c>
      <c r="G257" s="82">
        <v>5</v>
      </c>
      <c r="H257" s="85">
        <v>5</v>
      </c>
      <c r="I257" s="83">
        <v>5</v>
      </c>
      <c r="J257" s="86">
        <f t="shared" si="9"/>
        <v>45444</v>
      </c>
      <c r="K257" s="87">
        <f t="shared" si="10"/>
        <v>45473</v>
      </c>
      <c r="L257" s="88" t="str">
        <f>_xlfn.CONCAT("Week"," ",_xlfn.ISOWEEKNUM(SurveyRaw[[#This Row],[Date]]))</f>
        <v>Week 22</v>
      </c>
      <c r="M257" s="89" t="str">
        <f>CONCATENATE(YEAR(SurveyRaw[[#This Row],[Month]])," Q",ROUNDUP(MONTH(SurveyRaw[[#This Row],[Month]])/3,0))</f>
        <v>2024 Q2</v>
      </c>
      <c r="N257" s="90" t="str">
        <f>INDEX(Roster[Team Manager],MATCH(SurveyRaw[[#This Row],[UID]],Roster[UID],0))</f>
        <v>Anna Mae Bastero</v>
      </c>
      <c r="O257" s="91" t="str">
        <f>INDEX(Roster[Site],MATCH(SurveyRaw[[#This Row],[UID]],Roster[UID],0))</f>
        <v>ILO</v>
      </c>
      <c r="P257" s="91" t="str">
        <f>INDEX(Config!R:R,MATCH(SurveyRaw[[#This Row],[App name]],Config!Q:Q,0))</f>
        <v>US</v>
      </c>
      <c r="Q257" s="91" t="str">
        <f>INDEX(Config!J:J,MATCH(Survey!$P257,Config!G:G,0))</f>
        <v>APAC</v>
      </c>
      <c r="R257" s="94">
        <f t="shared" si="11"/>
        <v>1</v>
      </c>
      <c r="S257" s="119">
        <f>IF(ISBLANK(SurveyRaw[[#This Row],[CSAT]]),0,IF(AND(SurveyRaw[[#This Row],[CSAT]]&lt;=3,SurveyRaw[[#This Row],[CSAT]]&gt;=1),1,0))</f>
        <v>0</v>
      </c>
      <c r="T257" s="120">
        <f>IF(SurveyRaw[[#This Row],[CSAT]]=4,1,0)</f>
        <v>0</v>
      </c>
      <c r="U257" s="121">
        <f>IF(SurveyRaw[[#This Row],[CSAT]]=5,1,0)</f>
        <v>1</v>
      </c>
      <c r="V257" s="92">
        <f>IF(OR(SurveyRaw[[#This Row],[FCR]]="-",SurveyRaw[[#This Row],[FCR]]=""),0,1)</f>
        <v>1</v>
      </c>
      <c r="W257" s="121">
        <f>IF(SurveyRaw[[#This Row],[Valid FCR]]=1,IF(SurveyRaw[[#This Row],[FCR]]=1,1,0),0)</f>
        <v>0</v>
      </c>
      <c r="X257" s="93">
        <f>IF(SurveyRaw[[#This Row],[CSAT]]="","",SurveyRaw[[#This Row],[CSAT]]/5)</f>
        <v>1</v>
      </c>
      <c r="Y257" s="120" t="str">
        <f>IF(OR(SurveyRaw[[#This Row],[Language Points]]="-",SurveyRaw[[#This Row],[Language Points]]="N/A",SurveyRaw[[#This Row],[Language Points]]=""),"No","Yes")</f>
        <v>Yes</v>
      </c>
      <c r="Z257" s="93">
        <f>IF(ISBLANK(SurveyRaw[[#This Row],[Language Points]]),"",SurveyRaw[[#This Row],[Language Points]]/5)</f>
        <v>1</v>
      </c>
    </row>
    <row r="258" spans="1:26" x14ac:dyDescent="0.25">
      <c r="A258" s="82" t="s">
        <v>93</v>
      </c>
      <c r="B258" s="83" t="s">
        <v>72</v>
      </c>
      <c r="C258" s="84">
        <v>45446</v>
      </c>
      <c r="D258" s="83">
        <v>1297689294</v>
      </c>
      <c r="E258" s="82" t="s">
        <v>791</v>
      </c>
      <c r="F258" s="118">
        <v>113561</v>
      </c>
      <c r="G258" s="82">
        <v>5</v>
      </c>
      <c r="H258" s="85">
        <v>4</v>
      </c>
      <c r="I258" s="83">
        <v>5</v>
      </c>
      <c r="J258" s="86">
        <f t="shared" si="9"/>
        <v>45446</v>
      </c>
      <c r="K258" s="87">
        <f t="shared" si="10"/>
        <v>45473</v>
      </c>
      <c r="L258" s="88" t="str">
        <f>_xlfn.CONCAT("Week"," ",_xlfn.ISOWEEKNUM(SurveyRaw[[#This Row],[Date]]))</f>
        <v>Week 23</v>
      </c>
      <c r="M258" s="89" t="str">
        <f>CONCATENATE(YEAR(SurveyRaw[[#This Row],[Month]])," Q",ROUNDUP(MONTH(SurveyRaw[[#This Row],[Month]])/3,0))</f>
        <v>2024 Q2</v>
      </c>
      <c r="N258" s="90" t="str">
        <f>INDEX(Roster[Team Manager],MATCH(SurveyRaw[[#This Row],[UID]],Roster[UID],0))</f>
        <v>Anna Mae Bastero</v>
      </c>
      <c r="O258" s="91" t="str">
        <f>INDEX(Roster[Site],MATCH(SurveyRaw[[#This Row],[UID]],Roster[UID],0))</f>
        <v>ILO</v>
      </c>
      <c r="P258" s="91" t="str">
        <f>INDEX(Config!R:R,MATCH(SurveyRaw[[#This Row],[App name]],Config!Q:Q,0))</f>
        <v>US</v>
      </c>
      <c r="Q258" s="91" t="str">
        <f>INDEX(Config!J:J,MATCH(Survey!$P258,Config!G:G,0))</f>
        <v>APAC</v>
      </c>
      <c r="R258" s="94">
        <f t="shared" si="11"/>
        <v>1</v>
      </c>
      <c r="S258" s="119">
        <f>IF(ISBLANK(SurveyRaw[[#This Row],[CSAT]]),0,IF(AND(SurveyRaw[[#This Row],[CSAT]]&lt;=3,SurveyRaw[[#This Row],[CSAT]]&gt;=1),1,0))</f>
        <v>0</v>
      </c>
      <c r="T258" s="120">
        <f>IF(SurveyRaw[[#This Row],[CSAT]]=4,1,0)</f>
        <v>0</v>
      </c>
      <c r="U258" s="121">
        <f>IF(SurveyRaw[[#This Row],[CSAT]]=5,1,0)</f>
        <v>1</v>
      </c>
      <c r="V258" s="92">
        <f>IF(OR(SurveyRaw[[#This Row],[FCR]]="-",SurveyRaw[[#This Row],[FCR]]=""),0,1)</f>
        <v>1</v>
      </c>
      <c r="W258" s="121">
        <f>IF(SurveyRaw[[#This Row],[Valid FCR]]=1,IF(SurveyRaw[[#This Row],[FCR]]=1,1,0),0)</f>
        <v>0</v>
      </c>
      <c r="X258" s="93">
        <f>IF(SurveyRaw[[#This Row],[CSAT]]="","",SurveyRaw[[#This Row],[CSAT]]/5)</f>
        <v>1</v>
      </c>
      <c r="Y258" s="120" t="str">
        <f>IF(OR(SurveyRaw[[#This Row],[Language Points]]="-",SurveyRaw[[#This Row],[Language Points]]="N/A",SurveyRaw[[#This Row],[Language Points]]=""),"No","Yes")</f>
        <v>Yes</v>
      </c>
      <c r="Z258" s="93">
        <f>IF(ISBLANK(SurveyRaw[[#This Row],[Language Points]]),"",SurveyRaw[[#This Row],[Language Points]]/5)</f>
        <v>1</v>
      </c>
    </row>
    <row r="259" spans="1:26" x14ac:dyDescent="0.25">
      <c r="A259" s="82" t="s">
        <v>95</v>
      </c>
      <c r="B259" s="83" t="s">
        <v>72</v>
      </c>
      <c r="C259" s="84">
        <v>45446</v>
      </c>
      <c r="D259" s="83">
        <v>1297641944</v>
      </c>
      <c r="E259" s="82" t="s">
        <v>791</v>
      </c>
      <c r="F259" s="118">
        <v>113561</v>
      </c>
      <c r="G259" s="82">
        <v>5</v>
      </c>
      <c r="H259" s="85">
        <v>5</v>
      </c>
      <c r="I259" s="83">
        <v>5</v>
      </c>
      <c r="J259" s="86">
        <f t="shared" si="9"/>
        <v>45446</v>
      </c>
      <c r="K259" s="87">
        <f t="shared" si="10"/>
        <v>45473</v>
      </c>
      <c r="L259" s="88" t="str">
        <f>_xlfn.CONCAT("Week"," ",_xlfn.ISOWEEKNUM(SurveyRaw[[#This Row],[Date]]))</f>
        <v>Week 23</v>
      </c>
      <c r="M259" s="89" t="str">
        <f>CONCATENATE(YEAR(SurveyRaw[[#This Row],[Month]])," Q",ROUNDUP(MONTH(SurveyRaw[[#This Row],[Month]])/3,0))</f>
        <v>2024 Q2</v>
      </c>
      <c r="N259" s="90" t="str">
        <f>INDEX(Roster[Team Manager],MATCH(SurveyRaw[[#This Row],[UID]],Roster[UID],0))</f>
        <v>Anna Mae Bastero</v>
      </c>
      <c r="O259" s="91" t="str">
        <f>INDEX(Roster[Site],MATCH(SurveyRaw[[#This Row],[UID]],Roster[UID],0))</f>
        <v>ILO</v>
      </c>
      <c r="P259" s="91" t="str">
        <f>INDEX(Config!R:R,MATCH(SurveyRaw[[#This Row],[App name]],Config!Q:Q,0))</f>
        <v>US</v>
      </c>
      <c r="Q259" s="91" t="str">
        <f>INDEX(Config!J:J,MATCH(Survey!$P259,Config!G:G,0))</f>
        <v>APAC</v>
      </c>
      <c r="R259" s="94">
        <f t="shared" si="11"/>
        <v>1</v>
      </c>
      <c r="S259" s="119">
        <f>IF(ISBLANK(SurveyRaw[[#This Row],[CSAT]]),0,IF(AND(SurveyRaw[[#This Row],[CSAT]]&lt;=3,SurveyRaw[[#This Row],[CSAT]]&gt;=1),1,0))</f>
        <v>0</v>
      </c>
      <c r="T259" s="120">
        <f>IF(SurveyRaw[[#This Row],[CSAT]]=4,1,0)</f>
        <v>0</v>
      </c>
      <c r="U259" s="121">
        <f>IF(SurveyRaw[[#This Row],[CSAT]]=5,1,0)</f>
        <v>1</v>
      </c>
      <c r="V259" s="92">
        <f>IF(OR(SurveyRaw[[#This Row],[FCR]]="-",SurveyRaw[[#This Row],[FCR]]=""),0,1)</f>
        <v>1</v>
      </c>
      <c r="W259" s="121">
        <f>IF(SurveyRaw[[#This Row],[Valid FCR]]=1,IF(SurveyRaw[[#This Row],[FCR]]=1,1,0),0)</f>
        <v>0</v>
      </c>
      <c r="X259" s="93">
        <f>IF(SurveyRaw[[#This Row],[CSAT]]="","",SurveyRaw[[#This Row],[CSAT]]/5)</f>
        <v>1</v>
      </c>
      <c r="Y259" s="120" t="str">
        <f>IF(OR(SurveyRaw[[#This Row],[Language Points]]="-",SurveyRaw[[#This Row],[Language Points]]="N/A",SurveyRaw[[#This Row],[Language Points]]=""),"No","Yes")</f>
        <v>Yes</v>
      </c>
      <c r="Z259" s="93">
        <f>IF(ISBLANK(SurveyRaw[[#This Row],[Language Points]]),"",SurveyRaw[[#This Row],[Language Points]]/5)</f>
        <v>1</v>
      </c>
    </row>
    <row r="260" spans="1:26" x14ac:dyDescent="0.25">
      <c r="A260" s="82" t="s">
        <v>93</v>
      </c>
      <c r="B260" s="83" t="s">
        <v>72</v>
      </c>
      <c r="C260" s="84">
        <v>45445</v>
      </c>
      <c r="D260" s="83">
        <v>1297352594</v>
      </c>
      <c r="E260" s="82" t="s">
        <v>114</v>
      </c>
      <c r="F260" s="118">
        <v>113407</v>
      </c>
      <c r="G260" s="82">
        <v>5</v>
      </c>
      <c r="H260" s="85">
        <v>2</v>
      </c>
      <c r="I260" s="83">
        <v>5</v>
      </c>
      <c r="J260" s="86">
        <f t="shared" ref="J260:J323" si="12">INT(C260)</f>
        <v>45445</v>
      </c>
      <c r="K260" s="87">
        <f t="shared" ref="K260:K323" si="13">EOMONTH(C260,0)</f>
        <v>45473</v>
      </c>
      <c r="L260" s="88" t="str">
        <f>_xlfn.CONCAT("Week"," ",_xlfn.ISOWEEKNUM(SurveyRaw[[#This Row],[Date]]))</f>
        <v>Week 22</v>
      </c>
      <c r="M260" s="89" t="str">
        <f>CONCATENATE(YEAR(SurveyRaw[[#This Row],[Month]])," Q",ROUNDUP(MONTH(SurveyRaw[[#This Row],[Month]])/3,0))</f>
        <v>2024 Q2</v>
      </c>
      <c r="N260" s="90" t="str">
        <f>INDEX(Roster[Team Manager],MATCH(SurveyRaw[[#This Row],[UID]],Roster[UID],0))</f>
        <v>Eden Loyola</v>
      </c>
      <c r="O260" s="91" t="str">
        <f>INDEX(Roster[Site],MATCH(SurveyRaw[[#This Row],[UID]],Roster[UID],0))</f>
        <v>DVO</v>
      </c>
      <c r="P260" s="91" t="str">
        <f>INDEX(Config!R:R,MATCH(SurveyRaw[[#This Row],[App name]],Config!Q:Q,0))</f>
        <v>US</v>
      </c>
      <c r="Q260" s="91" t="str">
        <f>INDEX(Config!J:J,MATCH(Survey!$P260,Config!G:G,0))</f>
        <v>APAC</v>
      </c>
      <c r="R260" s="94">
        <f t="shared" ref="R260:R323" si="14">IF(SUM($G260:$I260)&gt;=1, 1, 0)</f>
        <v>1</v>
      </c>
      <c r="S260" s="119">
        <f>IF(ISBLANK(SurveyRaw[[#This Row],[CSAT]]),0,IF(AND(SurveyRaw[[#This Row],[CSAT]]&lt;=3,SurveyRaw[[#This Row],[CSAT]]&gt;=1),1,0))</f>
        <v>0</v>
      </c>
      <c r="T260" s="120">
        <f>IF(SurveyRaw[[#This Row],[CSAT]]=4,1,0)</f>
        <v>0</v>
      </c>
      <c r="U260" s="121">
        <f>IF(SurveyRaw[[#This Row],[CSAT]]=5,1,0)</f>
        <v>1</v>
      </c>
      <c r="V260" s="92">
        <f>IF(OR(SurveyRaw[[#This Row],[FCR]]="-",SurveyRaw[[#This Row],[FCR]]=""),0,1)</f>
        <v>1</v>
      </c>
      <c r="W260" s="121">
        <f>IF(SurveyRaw[[#This Row],[Valid FCR]]=1,IF(SurveyRaw[[#This Row],[FCR]]=1,1,0),0)</f>
        <v>0</v>
      </c>
      <c r="X260" s="93">
        <f>IF(SurveyRaw[[#This Row],[CSAT]]="","",SurveyRaw[[#This Row],[CSAT]]/5)</f>
        <v>1</v>
      </c>
      <c r="Y260" s="120" t="str">
        <f>IF(OR(SurveyRaw[[#This Row],[Language Points]]="-",SurveyRaw[[#This Row],[Language Points]]="N/A",SurveyRaw[[#This Row],[Language Points]]=""),"No","Yes")</f>
        <v>Yes</v>
      </c>
      <c r="Z260" s="93">
        <f>IF(ISBLANK(SurveyRaw[[#This Row],[Language Points]]),"",SurveyRaw[[#This Row],[Language Points]]/5)</f>
        <v>1</v>
      </c>
    </row>
    <row r="261" spans="1:26" x14ac:dyDescent="0.25">
      <c r="A261" s="82" t="s">
        <v>93</v>
      </c>
      <c r="B261" s="83" t="s">
        <v>72</v>
      </c>
      <c r="C261" s="84">
        <v>45444</v>
      </c>
      <c r="D261" s="83">
        <v>1297275674</v>
      </c>
      <c r="E261" s="82" t="s">
        <v>98</v>
      </c>
      <c r="F261" s="118">
        <v>112006</v>
      </c>
      <c r="G261" s="82">
        <v>5</v>
      </c>
      <c r="H261" s="85">
        <v>2</v>
      </c>
      <c r="I261" s="83">
        <v>5</v>
      </c>
      <c r="J261" s="86">
        <f t="shared" si="12"/>
        <v>45444</v>
      </c>
      <c r="K261" s="87">
        <f t="shared" si="13"/>
        <v>45473</v>
      </c>
      <c r="L261" s="88" t="str">
        <f>_xlfn.CONCAT("Week"," ",_xlfn.ISOWEEKNUM(SurveyRaw[[#This Row],[Date]]))</f>
        <v>Week 22</v>
      </c>
      <c r="M261" s="89" t="str">
        <f>CONCATENATE(YEAR(SurveyRaw[[#This Row],[Month]])," Q",ROUNDUP(MONTH(SurveyRaw[[#This Row],[Month]])/3,0))</f>
        <v>2024 Q2</v>
      </c>
      <c r="N261" s="90" t="str">
        <f>INDEX(Roster[Team Manager],MATCH(SurveyRaw[[#This Row],[UID]],Roster[UID],0))</f>
        <v>Anna Mae Bastero</v>
      </c>
      <c r="O261" s="91" t="str">
        <f>INDEX(Roster[Site],MATCH(SurveyRaw[[#This Row],[UID]],Roster[UID],0))</f>
        <v>ILO</v>
      </c>
      <c r="P261" s="91" t="str">
        <f>INDEX(Config!R:R,MATCH(SurveyRaw[[#This Row],[App name]],Config!Q:Q,0))</f>
        <v>US</v>
      </c>
      <c r="Q261" s="91" t="str">
        <f>INDEX(Config!J:J,MATCH(Survey!$P261,Config!G:G,0))</f>
        <v>APAC</v>
      </c>
      <c r="R261" s="94">
        <f t="shared" si="14"/>
        <v>1</v>
      </c>
      <c r="S261" s="119">
        <f>IF(ISBLANK(SurveyRaw[[#This Row],[CSAT]]),0,IF(AND(SurveyRaw[[#This Row],[CSAT]]&lt;=3,SurveyRaw[[#This Row],[CSAT]]&gt;=1),1,0))</f>
        <v>0</v>
      </c>
      <c r="T261" s="120">
        <f>IF(SurveyRaw[[#This Row],[CSAT]]=4,1,0)</f>
        <v>0</v>
      </c>
      <c r="U261" s="121">
        <f>IF(SurveyRaw[[#This Row],[CSAT]]=5,1,0)</f>
        <v>1</v>
      </c>
      <c r="V261" s="92">
        <f>IF(OR(SurveyRaw[[#This Row],[FCR]]="-",SurveyRaw[[#This Row],[FCR]]=""),0,1)</f>
        <v>1</v>
      </c>
      <c r="W261" s="121">
        <f>IF(SurveyRaw[[#This Row],[Valid FCR]]=1,IF(SurveyRaw[[#This Row],[FCR]]=1,1,0),0)</f>
        <v>0</v>
      </c>
      <c r="X261" s="93">
        <f>IF(SurveyRaw[[#This Row],[CSAT]]="","",SurveyRaw[[#This Row],[CSAT]]/5)</f>
        <v>1</v>
      </c>
      <c r="Y261" s="120" t="str">
        <f>IF(OR(SurveyRaw[[#This Row],[Language Points]]="-",SurveyRaw[[#This Row],[Language Points]]="N/A",SurveyRaw[[#This Row],[Language Points]]=""),"No","Yes")</f>
        <v>Yes</v>
      </c>
      <c r="Z261" s="93">
        <f>IF(ISBLANK(SurveyRaw[[#This Row],[Language Points]]),"",SurveyRaw[[#This Row],[Language Points]]/5)</f>
        <v>1</v>
      </c>
    </row>
    <row r="262" spans="1:26" x14ac:dyDescent="0.25">
      <c r="A262" s="82" t="s">
        <v>95</v>
      </c>
      <c r="B262" s="83" t="s">
        <v>72</v>
      </c>
      <c r="C262" s="84">
        <v>45444</v>
      </c>
      <c r="D262" s="83">
        <v>1297272054</v>
      </c>
      <c r="E262" s="82" t="s">
        <v>98</v>
      </c>
      <c r="F262" s="118">
        <v>112006</v>
      </c>
      <c r="G262" s="82">
        <v>5</v>
      </c>
      <c r="H262" s="85">
        <v>5</v>
      </c>
      <c r="I262" s="83">
        <v>5</v>
      </c>
      <c r="J262" s="86">
        <f t="shared" si="12"/>
        <v>45444</v>
      </c>
      <c r="K262" s="87">
        <f t="shared" si="13"/>
        <v>45473</v>
      </c>
      <c r="L262" s="88" t="str">
        <f>_xlfn.CONCAT("Week"," ",_xlfn.ISOWEEKNUM(SurveyRaw[[#This Row],[Date]]))</f>
        <v>Week 22</v>
      </c>
      <c r="M262" s="89" t="str">
        <f>CONCATENATE(YEAR(SurveyRaw[[#This Row],[Month]])," Q",ROUNDUP(MONTH(SurveyRaw[[#This Row],[Month]])/3,0))</f>
        <v>2024 Q2</v>
      </c>
      <c r="N262" s="90" t="str">
        <f>INDEX(Roster[Team Manager],MATCH(SurveyRaw[[#This Row],[UID]],Roster[UID],0))</f>
        <v>Anna Mae Bastero</v>
      </c>
      <c r="O262" s="91" t="str">
        <f>INDEX(Roster[Site],MATCH(SurveyRaw[[#This Row],[UID]],Roster[UID],0))</f>
        <v>ILO</v>
      </c>
      <c r="P262" s="91" t="str">
        <f>INDEX(Config!R:R,MATCH(SurveyRaw[[#This Row],[App name]],Config!Q:Q,0))</f>
        <v>US</v>
      </c>
      <c r="Q262" s="91" t="str">
        <f>INDEX(Config!J:J,MATCH(Survey!$P262,Config!G:G,0))</f>
        <v>APAC</v>
      </c>
      <c r="R262" s="94">
        <f t="shared" si="14"/>
        <v>1</v>
      </c>
      <c r="S262" s="119">
        <f>IF(ISBLANK(SurveyRaw[[#This Row],[CSAT]]),0,IF(AND(SurveyRaw[[#This Row],[CSAT]]&lt;=3,SurveyRaw[[#This Row],[CSAT]]&gt;=1),1,0))</f>
        <v>0</v>
      </c>
      <c r="T262" s="120">
        <f>IF(SurveyRaw[[#This Row],[CSAT]]=4,1,0)</f>
        <v>0</v>
      </c>
      <c r="U262" s="121">
        <f>IF(SurveyRaw[[#This Row],[CSAT]]=5,1,0)</f>
        <v>1</v>
      </c>
      <c r="V262" s="92">
        <f>IF(OR(SurveyRaw[[#This Row],[FCR]]="-",SurveyRaw[[#This Row],[FCR]]=""),0,1)</f>
        <v>1</v>
      </c>
      <c r="W262" s="121">
        <f>IF(SurveyRaw[[#This Row],[Valid FCR]]=1,IF(SurveyRaw[[#This Row],[FCR]]=1,1,0),0)</f>
        <v>0</v>
      </c>
      <c r="X262" s="93">
        <f>IF(SurveyRaw[[#This Row],[CSAT]]="","",SurveyRaw[[#This Row],[CSAT]]/5)</f>
        <v>1</v>
      </c>
      <c r="Y262" s="120" t="str">
        <f>IF(OR(SurveyRaw[[#This Row],[Language Points]]="-",SurveyRaw[[#This Row],[Language Points]]="N/A",SurveyRaw[[#This Row],[Language Points]]=""),"No","Yes")</f>
        <v>Yes</v>
      </c>
      <c r="Z262" s="93">
        <f>IF(ISBLANK(SurveyRaw[[#This Row],[Language Points]]),"",SurveyRaw[[#This Row],[Language Points]]/5)</f>
        <v>1</v>
      </c>
    </row>
    <row r="263" spans="1:26" x14ac:dyDescent="0.25">
      <c r="A263" s="82" t="s">
        <v>93</v>
      </c>
      <c r="B263" s="83" t="s">
        <v>72</v>
      </c>
      <c r="C263" s="84">
        <v>45445</v>
      </c>
      <c r="D263" s="83">
        <v>1297393114</v>
      </c>
      <c r="E263" s="82" t="s">
        <v>114</v>
      </c>
      <c r="F263" s="118">
        <v>113407</v>
      </c>
      <c r="G263" s="82">
        <v>5</v>
      </c>
      <c r="H263" s="85"/>
      <c r="I263" s="83">
        <v>5</v>
      </c>
      <c r="J263" s="86">
        <f t="shared" si="12"/>
        <v>45445</v>
      </c>
      <c r="K263" s="87">
        <f t="shared" si="13"/>
        <v>45473</v>
      </c>
      <c r="L263" s="88" t="str">
        <f>_xlfn.CONCAT("Week"," ",_xlfn.ISOWEEKNUM(SurveyRaw[[#This Row],[Date]]))</f>
        <v>Week 22</v>
      </c>
      <c r="M263" s="89" t="str">
        <f>CONCATENATE(YEAR(SurveyRaw[[#This Row],[Month]])," Q",ROUNDUP(MONTH(SurveyRaw[[#This Row],[Month]])/3,0))</f>
        <v>2024 Q2</v>
      </c>
      <c r="N263" s="90" t="str">
        <f>INDEX(Roster[Team Manager],MATCH(SurveyRaw[[#This Row],[UID]],Roster[UID],0))</f>
        <v>Eden Loyola</v>
      </c>
      <c r="O263" s="91" t="str">
        <f>INDEX(Roster[Site],MATCH(SurveyRaw[[#This Row],[UID]],Roster[UID],0))</f>
        <v>DVO</v>
      </c>
      <c r="P263" s="91" t="str">
        <f>INDEX(Config!R:R,MATCH(SurveyRaw[[#This Row],[App name]],Config!Q:Q,0))</f>
        <v>US</v>
      </c>
      <c r="Q263" s="91" t="str">
        <f>INDEX(Config!J:J,MATCH(Survey!$P263,Config!G:G,0))</f>
        <v>APAC</v>
      </c>
      <c r="R263" s="94">
        <f t="shared" si="14"/>
        <v>1</v>
      </c>
      <c r="S263" s="119">
        <f>IF(ISBLANK(SurveyRaw[[#This Row],[CSAT]]),0,IF(AND(SurveyRaw[[#This Row],[CSAT]]&lt;=3,SurveyRaw[[#This Row],[CSAT]]&gt;=1),1,0))</f>
        <v>0</v>
      </c>
      <c r="T263" s="120">
        <f>IF(SurveyRaw[[#This Row],[CSAT]]=4,1,0)</f>
        <v>0</v>
      </c>
      <c r="U263" s="121">
        <f>IF(SurveyRaw[[#This Row],[CSAT]]=5,1,0)</f>
        <v>1</v>
      </c>
      <c r="V263" s="92">
        <f>IF(OR(SurveyRaw[[#This Row],[FCR]]="-",SurveyRaw[[#This Row],[FCR]]=""),0,1)</f>
        <v>0</v>
      </c>
      <c r="W263" s="121">
        <f>IF(SurveyRaw[[#This Row],[Valid FCR]]=1,IF(SurveyRaw[[#This Row],[FCR]]=1,1,0),0)</f>
        <v>0</v>
      </c>
      <c r="X263" s="93">
        <f>IF(SurveyRaw[[#This Row],[CSAT]]="","",SurveyRaw[[#This Row],[CSAT]]/5)</f>
        <v>1</v>
      </c>
      <c r="Y263" s="120" t="str">
        <f>IF(OR(SurveyRaw[[#This Row],[Language Points]]="-",SurveyRaw[[#This Row],[Language Points]]="N/A",SurveyRaw[[#This Row],[Language Points]]=""),"No","Yes")</f>
        <v>Yes</v>
      </c>
      <c r="Z263" s="93">
        <f>IF(ISBLANK(SurveyRaw[[#This Row],[Language Points]]),"",SurveyRaw[[#This Row],[Language Points]]/5)</f>
        <v>1</v>
      </c>
    </row>
    <row r="264" spans="1:26" x14ac:dyDescent="0.25">
      <c r="A264" s="82" t="s">
        <v>93</v>
      </c>
      <c r="B264" s="83" t="s">
        <v>72</v>
      </c>
      <c r="C264" s="84">
        <v>45444</v>
      </c>
      <c r="D264" s="83">
        <v>1297233564</v>
      </c>
      <c r="E264" s="82" t="s">
        <v>80</v>
      </c>
      <c r="F264" s="118">
        <v>112004</v>
      </c>
      <c r="G264" s="82">
        <v>5</v>
      </c>
      <c r="H264" s="85"/>
      <c r="I264" s="83">
        <v>5</v>
      </c>
      <c r="J264" s="86">
        <f t="shared" si="12"/>
        <v>45444</v>
      </c>
      <c r="K264" s="87">
        <f t="shared" si="13"/>
        <v>45473</v>
      </c>
      <c r="L264" s="88" t="str">
        <f>_xlfn.CONCAT("Week"," ",_xlfn.ISOWEEKNUM(SurveyRaw[[#This Row],[Date]]))</f>
        <v>Week 22</v>
      </c>
      <c r="M264" s="89" t="str">
        <f>CONCATENATE(YEAR(SurveyRaw[[#This Row],[Month]])," Q",ROUNDUP(MONTH(SurveyRaw[[#This Row],[Month]])/3,0))</f>
        <v>2024 Q2</v>
      </c>
      <c r="N264" s="90" t="str">
        <f>INDEX(Roster[Team Manager],MATCH(SurveyRaw[[#This Row],[UID]],Roster[UID],0))</f>
        <v>Anna Mae Bastero</v>
      </c>
      <c r="O264" s="91" t="str">
        <f>INDEX(Roster[Site],MATCH(SurveyRaw[[#This Row],[UID]],Roster[UID],0))</f>
        <v>ILO</v>
      </c>
      <c r="P264" s="91" t="str">
        <f>INDEX(Config!R:R,MATCH(SurveyRaw[[#This Row],[App name]],Config!Q:Q,0))</f>
        <v>US</v>
      </c>
      <c r="Q264" s="91" t="str">
        <f>INDEX(Config!J:J,MATCH(Survey!$P264,Config!G:G,0))</f>
        <v>APAC</v>
      </c>
      <c r="R264" s="94">
        <f t="shared" si="14"/>
        <v>1</v>
      </c>
      <c r="S264" s="119">
        <f>IF(ISBLANK(SurveyRaw[[#This Row],[CSAT]]),0,IF(AND(SurveyRaw[[#This Row],[CSAT]]&lt;=3,SurveyRaw[[#This Row],[CSAT]]&gt;=1),1,0))</f>
        <v>0</v>
      </c>
      <c r="T264" s="120">
        <f>IF(SurveyRaw[[#This Row],[CSAT]]=4,1,0)</f>
        <v>0</v>
      </c>
      <c r="U264" s="121">
        <f>IF(SurveyRaw[[#This Row],[CSAT]]=5,1,0)</f>
        <v>1</v>
      </c>
      <c r="V264" s="92">
        <f>IF(OR(SurveyRaw[[#This Row],[FCR]]="-",SurveyRaw[[#This Row],[FCR]]=""),0,1)</f>
        <v>0</v>
      </c>
      <c r="W264" s="121">
        <f>IF(SurveyRaw[[#This Row],[Valid FCR]]=1,IF(SurveyRaw[[#This Row],[FCR]]=1,1,0),0)</f>
        <v>0</v>
      </c>
      <c r="X264" s="93">
        <f>IF(SurveyRaw[[#This Row],[CSAT]]="","",SurveyRaw[[#This Row],[CSAT]]/5)</f>
        <v>1</v>
      </c>
      <c r="Y264" s="120" t="str">
        <f>IF(OR(SurveyRaw[[#This Row],[Language Points]]="-",SurveyRaw[[#This Row],[Language Points]]="N/A",SurveyRaw[[#This Row],[Language Points]]=""),"No","Yes")</f>
        <v>Yes</v>
      </c>
      <c r="Z264" s="93">
        <f>IF(ISBLANK(SurveyRaw[[#This Row],[Language Points]]),"",SurveyRaw[[#This Row],[Language Points]]/5)</f>
        <v>1</v>
      </c>
    </row>
    <row r="265" spans="1:26" x14ac:dyDescent="0.25">
      <c r="A265" s="82" t="s">
        <v>95</v>
      </c>
      <c r="B265" s="83" t="s">
        <v>72</v>
      </c>
      <c r="C265" s="84">
        <v>45446</v>
      </c>
      <c r="D265" s="83">
        <v>1297679334</v>
      </c>
      <c r="E265" s="82" t="s">
        <v>73</v>
      </c>
      <c r="F265" s="118">
        <v>108526</v>
      </c>
      <c r="G265" s="82">
        <v>5</v>
      </c>
      <c r="H265" s="85"/>
      <c r="I265" s="83">
        <v>5</v>
      </c>
      <c r="J265" s="86">
        <f t="shared" si="12"/>
        <v>45446</v>
      </c>
      <c r="K265" s="87">
        <f t="shared" si="13"/>
        <v>45473</v>
      </c>
      <c r="L265" s="88" t="str">
        <f>_xlfn.CONCAT("Week"," ",_xlfn.ISOWEEKNUM(SurveyRaw[[#This Row],[Date]]))</f>
        <v>Week 23</v>
      </c>
      <c r="M265" s="89" t="str">
        <f>CONCATENATE(YEAR(SurveyRaw[[#This Row],[Month]])," Q",ROUNDUP(MONTH(SurveyRaw[[#This Row],[Month]])/3,0))</f>
        <v>2024 Q2</v>
      </c>
      <c r="N265" s="90" t="str">
        <f>INDEX(Roster[Team Manager],MATCH(SurveyRaw[[#This Row],[UID]],Roster[UID],0))</f>
        <v>Anna Mae Bastero</v>
      </c>
      <c r="O265" s="91" t="str">
        <f>INDEX(Roster[Site],MATCH(SurveyRaw[[#This Row],[UID]],Roster[UID],0))</f>
        <v>ILO</v>
      </c>
      <c r="P265" s="91" t="str">
        <f>INDEX(Config!R:R,MATCH(SurveyRaw[[#This Row],[App name]],Config!Q:Q,0))</f>
        <v>US</v>
      </c>
      <c r="Q265" s="91" t="str">
        <f>INDEX(Config!J:J,MATCH(Survey!$P265,Config!G:G,0))</f>
        <v>APAC</v>
      </c>
      <c r="R265" s="94">
        <f t="shared" si="14"/>
        <v>1</v>
      </c>
      <c r="S265" s="119">
        <f>IF(ISBLANK(SurveyRaw[[#This Row],[CSAT]]),0,IF(AND(SurveyRaw[[#This Row],[CSAT]]&lt;=3,SurveyRaw[[#This Row],[CSAT]]&gt;=1),1,0))</f>
        <v>0</v>
      </c>
      <c r="T265" s="120">
        <f>IF(SurveyRaw[[#This Row],[CSAT]]=4,1,0)</f>
        <v>0</v>
      </c>
      <c r="U265" s="121">
        <f>IF(SurveyRaw[[#This Row],[CSAT]]=5,1,0)</f>
        <v>1</v>
      </c>
      <c r="V265" s="92">
        <f>IF(OR(SurveyRaw[[#This Row],[FCR]]="-",SurveyRaw[[#This Row],[FCR]]=""),0,1)</f>
        <v>0</v>
      </c>
      <c r="W265" s="121">
        <f>IF(SurveyRaw[[#This Row],[Valid FCR]]=1,IF(SurveyRaw[[#This Row],[FCR]]=1,1,0),0)</f>
        <v>0</v>
      </c>
      <c r="X265" s="93">
        <f>IF(SurveyRaw[[#This Row],[CSAT]]="","",SurveyRaw[[#This Row],[CSAT]]/5)</f>
        <v>1</v>
      </c>
      <c r="Y265" s="120" t="str">
        <f>IF(OR(SurveyRaw[[#This Row],[Language Points]]="-",SurveyRaw[[#This Row],[Language Points]]="N/A",SurveyRaw[[#This Row],[Language Points]]=""),"No","Yes")</f>
        <v>Yes</v>
      </c>
      <c r="Z265" s="93">
        <f>IF(ISBLANK(SurveyRaw[[#This Row],[Language Points]]),"",SurveyRaw[[#This Row],[Language Points]]/5)</f>
        <v>1</v>
      </c>
    </row>
    <row r="266" spans="1:26" x14ac:dyDescent="0.25">
      <c r="A266" s="82" t="s">
        <v>93</v>
      </c>
      <c r="B266" s="83" t="s">
        <v>72</v>
      </c>
      <c r="C266" s="84">
        <v>45446</v>
      </c>
      <c r="D266" s="83">
        <v>1297575674</v>
      </c>
      <c r="E266" s="82" t="s">
        <v>114</v>
      </c>
      <c r="F266" s="118">
        <v>113407</v>
      </c>
      <c r="G266" s="82">
        <v>5</v>
      </c>
      <c r="H266" s="85">
        <v>5</v>
      </c>
      <c r="I266" s="83">
        <v>5</v>
      </c>
      <c r="J266" s="86">
        <f t="shared" si="12"/>
        <v>45446</v>
      </c>
      <c r="K266" s="87">
        <f t="shared" si="13"/>
        <v>45473</v>
      </c>
      <c r="L266" s="88" t="str">
        <f>_xlfn.CONCAT("Week"," ",_xlfn.ISOWEEKNUM(SurveyRaw[[#This Row],[Date]]))</f>
        <v>Week 23</v>
      </c>
      <c r="M266" s="89" t="str">
        <f>CONCATENATE(YEAR(SurveyRaw[[#This Row],[Month]])," Q",ROUNDUP(MONTH(SurveyRaw[[#This Row],[Month]])/3,0))</f>
        <v>2024 Q2</v>
      </c>
      <c r="N266" s="90" t="str">
        <f>INDEX(Roster[Team Manager],MATCH(SurveyRaw[[#This Row],[UID]],Roster[UID],0))</f>
        <v>Eden Loyola</v>
      </c>
      <c r="O266" s="91" t="str">
        <f>INDEX(Roster[Site],MATCH(SurveyRaw[[#This Row],[UID]],Roster[UID],0))</f>
        <v>DVO</v>
      </c>
      <c r="P266" s="91" t="str">
        <f>INDEX(Config!R:R,MATCH(SurveyRaw[[#This Row],[App name]],Config!Q:Q,0))</f>
        <v>US</v>
      </c>
      <c r="Q266" s="91" t="str">
        <f>INDEX(Config!J:J,MATCH(Survey!$P266,Config!G:G,0))</f>
        <v>APAC</v>
      </c>
      <c r="R266" s="94">
        <f t="shared" si="14"/>
        <v>1</v>
      </c>
      <c r="S266" s="119">
        <f>IF(ISBLANK(SurveyRaw[[#This Row],[CSAT]]),0,IF(AND(SurveyRaw[[#This Row],[CSAT]]&lt;=3,SurveyRaw[[#This Row],[CSAT]]&gt;=1),1,0))</f>
        <v>0</v>
      </c>
      <c r="T266" s="120">
        <f>IF(SurveyRaw[[#This Row],[CSAT]]=4,1,0)</f>
        <v>0</v>
      </c>
      <c r="U266" s="121">
        <f>IF(SurveyRaw[[#This Row],[CSAT]]=5,1,0)</f>
        <v>1</v>
      </c>
      <c r="V266" s="92">
        <f>IF(OR(SurveyRaw[[#This Row],[FCR]]="-",SurveyRaw[[#This Row],[FCR]]=""),0,1)</f>
        <v>1</v>
      </c>
      <c r="W266" s="121">
        <f>IF(SurveyRaw[[#This Row],[Valid FCR]]=1,IF(SurveyRaw[[#This Row],[FCR]]=1,1,0),0)</f>
        <v>0</v>
      </c>
      <c r="X266" s="93">
        <f>IF(SurveyRaw[[#This Row],[CSAT]]="","",SurveyRaw[[#This Row],[CSAT]]/5)</f>
        <v>1</v>
      </c>
      <c r="Y266" s="120" t="str">
        <f>IF(OR(SurveyRaw[[#This Row],[Language Points]]="-",SurveyRaw[[#This Row],[Language Points]]="N/A",SurveyRaw[[#This Row],[Language Points]]=""),"No","Yes")</f>
        <v>Yes</v>
      </c>
      <c r="Z266" s="93">
        <f>IF(ISBLANK(SurveyRaw[[#This Row],[Language Points]]),"",SurveyRaw[[#This Row],[Language Points]]/5)</f>
        <v>1</v>
      </c>
    </row>
    <row r="267" spans="1:26" x14ac:dyDescent="0.25">
      <c r="A267" s="82" t="s">
        <v>93</v>
      </c>
      <c r="B267" s="83" t="s">
        <v>72</v>
      </c>
      <c r="C267" s="84">
        <v>45446</v>
      </c>
      <c r="D267" s="83">
        <v>1297676054</v>
      </c>
      <c r="E267" s="82" t="s">
        <v>80</v>
      </c>
      <c r="F267" s="118">
        <v>112004</v>
      </c>
      <c r="G267" s="82">
        <v>5</v>
      </c>
      <c r="H267" s="85"/>
      <c r="I267" s="83">
        <v>5</v>
      </c>
      <c r="J267" s="86">
        <f t="shared" si="12"/>
        <v>45446</v>
      </c>
      <c r="K267" s="87">
        <f t="shared" si="13"/>
        <v>45473</v>
      </c>
      <c r="L267" s="88" t="str">
        <f>_xlfn.CONCAT("Week"," ",_xlfn.ISOWEEKNUM(SurveyRaw[[#This Row],[Date]]))</f>
        <v>Week 23</v>
      </c>
      <c r="M267" s="89" t="str">
        <f>CONCATENATE(YEAR(SurveyRaw[[#This Row],[Month]])," Q",ROUNDUP(MONTH(SurveyRaw[[#This Row],[Month]])/3,0))</f>
        <v>2024 Q2</v>
      </c>
      <c r="N267" s="90" t="str">
        <f>INDEX(Roster[Team Manager],MATCH(SurveyRaw[[#This Row],[UID]],Roster[UID],0))</f>
        <v>Anna Mae Bastero</v>
      </c>
      <c r="O267" s="91" t="str">
        <f>INDEX(Roster[Site],MATCH(SurveyRaw[[#This Row],[UID]],Roster[UID],0))</f>
        <v>ILO</v>
      </c>
      <c r="P267" s="91" t="str">
        <f>INDEX(Config!R:R,MATCH(SurveyRaw[[#This Row],[App name]],Config!Q:Q,0))</f>
        <v>US</v>
      </c>
      <c r="Q267" s="91" t="str">
        <f>INDEX(Config!J:J,MATCH(Survey!$P267,Config!G:G,0))</f>
        <v>APAC</v>
      </c>
      <c r="R267" s="94">
        <f t="shared" si="14"/>
        <v>1</v>
      </c>
      <c r="S267" s="119">
        <f>IF(ISBLANK(SurveyRaw[[#This Row],[CSAT]]),0,IF(AND(SurveyRaw[[#This Row],[CSAT]]&lt;=3,SurveyRaw[[#This Row],[CSAT]]&gt;=1),1,0))</f>
        <v>0</v>
      </c>
      <c r="T267" s="120">
        <f>IF(SurveyRaw[[#This Row],[CSAT]]=4,1,0)</f>
        <v>0</v>
      </c>
      <c r="U267" s="121">
        <f>IF(SurveyRaw[[#This Row],[CSAT]]=5,1,0)</f>
        <v>1</v>
      </c>
      <c r="V267" s="92">
        <f>IF(OR(SurveyRaw[[#This Row],[FCR]]="-",SurveyRaw[[#This Row],[FCR]]=""),0,1)</f>
        <v>0</v>
      </c>
      <c r="W267" s="121">
        <f>IF(SurveyRaw[[#This Row],[Valid FCR]]=1,IF(SurveyRaw[[#This Row],[FCR]]=1,1,0),0)</f>
        <v>0</v>
      </c>
      <c r="X267" s="93">
        <f>IF(SurveyRaw[[#This Row],[CSAT]]="","",SurveyRaw[[#This Row],[CSAT]]/5)</f>
        <v>1</v>
      </c>
      <c r="Y267" s="120" t="str">
        <f>IF(OR(SurveyRaw[[#This Row],[Language Points]]="-",SurveyRaw[[#This Row],[Language Points]]="N/A",SurveyRaw[[#This Row],[Language Points]]=""),"No","Yes")</f>
        <v>Yes</v>
      </c>
      <c r="Z267" s="93">
        <f>IF(ISBLANK(SurveyRaw[[#This Row],[Language Points]]),"",SurveyRaw[[#This Row],[Language Points]]/5)</f>
        <v>1</v>
      </c>
    </row>
    <row r="268" spans="1:26" x14ac:dyDescent="0.25">
      <c r="A268" s="82" t="s">
        <v>95</v>
      </c>
      <c r="B268" s="83" t="s">
        <v>72</v>
      </c>
      <c r="C268" s="84">
        <v>45444</v>
      </c>
      <c r="D268" s="83">
        <v>1297226534</v>
      </c>
      <c r="E268" s="82" t="s">
        <v>115</v>
      </c>
      <c r="F268" s="118">
        <v>113502</v>
      </c>
      <c r="G268" s="82">
        <v>5</v>
      </c>
      <c r="H268" s="85">
        <v>2</v>
      </c>
      <c r="I268" s="83">
        <v>5</v>
      </c>
      <c r="J268" s="86">
        <f t="shared" si="12"/>
        <v>45444</v>
      </c>
      <c r="K268" s="87">
        <f t="shared" si="13"/>
        <v>45473</v>
      </c>
      <c r="L268" s="88" t="str">
        <f>_xlfn.CONCAT("Week"," ",_xlfn.ISOWEEKNUM(SurveyRaw[[#This Row],[Date]]))</f>
        <v>Week 22</v>
      </c>
      <c r="M268" s="89" t="str">
        <f>CONCATENATE(YEAR(SurveyRaw[[#This Row],[Month]])," Q",ROUNDUP(MONTH(SurveyRaw[[#This Row],[Month]])/3,0))</f>
        <v>2024 Q2</v>
      </c>
      <c r="N268" s="90" t="str">
        <f>INDEX(Roster[Team Manager],MATCH(SurveyRaw[[#This Row],[UID]],Roster[UID],0))</f>
        <v>Eden Loyola</v>
      </c>
      <c r="O268" s="91" t="str">
        <f>INDEX(Roster[Site],MATCH(SurveyRaw[[#This Row],[UID]],Roster[UID],0))</f>
        <v>DVO</v>
      </c>
      <c r="P268" s="91" t="str">
        <f>INDEX(Config!R:R,MATCH(SurveyRaw[[#This Row],[App name]],Config!Q:Q,0))</f>
        <v>US</v>
      </c>
      <c r="Q268" s="91" t="str">
        <f>INDEX(Config!J:J,MATCH(Survey!$P268,Config!G:G,0))</f>
        <v>APAC</v>
      </c>
      <c r="R268" s="94">
        <f t="shared" si="14"/>
        <v>1</v>
      </c>
      <c r="S268" s="119">
        <f>IF(ISBLANK(SurveyRaw[[#This Row],[CSAT]]),0,IF(AND(SurveyRaw[[#This Row],[CSAT]]&lt;=3,SurveyRaw[[#This Row],[CSAT]]&gt;=1),1,0))</f>
        <v>0</v>
      </c>
      <c r="T268" s="120">
        <f>IF(SurveyRaw[[#This Row],[CSAT]]=4,1,0)</f>
        <v>0</v>
      </c>
      <c r="U268" s="121">
        <f>IF(SurveyRaw[[#This Row],[CSAT]]=5,1,0)</f>
        <v>1</v>
      </c>
      <c r="V268" s="92">
        <f>IF(OR(SurveyRaw[[#This Row],[FCR]]="-",SurveyRaw[[#This Row],[FCR]]=""),0,1)</f>
        <v>1</v>
      </c>
      <c r="W268" s="121">
        <f>IF(SurveyRaw[[#This Row],[Valid FCR]]=1,IF(SurveyRaw[[#This Row],[FCR]]=1,1,0),0)</f>
        <v>0</v>
      </c>
      <c r="X268" s="93">
        <f>IF(SurveyRaw[[#This Row],[CSAT]]="","",SurveyRaw[[#This Row],[CSAT]]/5)</f>
        <v>1</v>
      </c>
      <c r="Y268" s="120" t="str">
        <f>IF(OR(SurveyRaw[[#This Row],[Language Points]]="-",SurveyRaw[[#This Row],[Language Points]]="N/A",SurveyRaw[[#This Row],[Language Points]]=""),"No","Yes")</f>
        <v>Yes</v>
      </c>
      <c r="Z268" s="93">
        <f>IF(ISBLANK(SurveyRaw[[#This Row],[Language Points]]),"",SurveyRaw[[#This Row],[Language Points]]/5)</f>
        <v>1</v>
      </c>
    </row>
    <row r="269" spans="1:26" x14ac:dyDescent="0.25">
      <c r="A269" s="82" t="s">
        <v>778</v>
      </c>
      <c r="B269" s="83" t="s">
        <v>81</v>
      </c>
      <c r="C269" s="84">
        <v>45447</v>
      </c>
      <c r="D269" s="83">
        <v>805948255</v>
      </c>
      <c r="E269" s="82" t="s">
        <v>779</v>
      </c>
      <c r="F269" s="118">
        <v>113563</v>
      </c>
      <c r="G269" s="82">
        <v>5</v>
      </c>
      <c r="H269" s="85"/>
      <c r="I269" s="83">
        <v>5</v>
      </c>
      <c r="J269" s="86">
        <f t="shared" si="12"/>
        <v>45447</v>
      </c>
      <c r="K269" s="87">
        <f t="shared" si="13"/>
        <v>45473</v>
      </c>
      <c r="L269" s="88" t="str">
        <f>_xlfn.CONCAT("Week"," ",_xlfn.ISOWEEKNUM(SurveyRaw[[#This Row],[Date]]))</f>
        <v>Week 23</v>
      </c>
      <c r="M269" s="89" t="str">
        <f>CONCATENATE(YEAR(SurveyRaw[[#This Row],[Month]])," Q",ROUNDUP(MONTH(SurveyRaw[[#This Row],[Month]])/3,0))</f>
        <v>2024 Q2</v>
      </c>
      <c r="N269" s="90" t="str">
        <f>INDEX(Roster[Team Manager],MATCH(SurveyRaw[[#This Row],[UID]],Roster[UID],0))</f>
        <v>Daniel Alexe</v>
      </c>
      <c r="O269" s="91" t="str">
        <f>INDEX(Roster[Site],MATCH(SurveyRaw[[#This Row],[UID]],Roster[UID],0))</f>
        <v>BUC</v>
      </c>
      <c r="P269" s="91" t="str">
        <f>INDEX(Config!R:R,MATCH(SurveyRaw[[#This Row],[App name]],Config!Q:Q,0))</f>
        <v>DE</v>
      </c>
      <c r="Q269" s="91" t="str">
        <f>INDEX(Config!J:J,MATCH(Survey!$P269,Config!G:G,0))</f>
        <v>EU</v>
      </c>
      <c r="R269" s="94">
        <f t="shared" si="14"/>
        <v>1</v>
      </c>
      <c r="S269" s="119">
        <f>IF(ISBLANK(SurveyRaw[[#This Row],[CSAT]]),0,IF(AND(SurveyRaw[[#This Row],[CSAT]]&lt;=3,SurveyRaw[[#This Row],[CSAT]]&gt;=1),1,0))</f>
        <v>0</v>
      </c>
      <c r="T269" s="120">
        <f>IF(SurveyRaw[[#This Row],[CSAT]]=4,1,0)</f>
        <v>0</v>
      </c>
      <c r="U269" s="121">
        <f>IF(SurveyRaw[[#This Row],[CSAT]]=5,1,0)</f>
        <v>1</v>
      </c>
      <c r="V269" s="92">
        <f>IF(OR(SurveyRaw[[#This Row],[FCR]]="-",SurveyRaw[[#This Row],[FCR]]=""),0,1)</f>
        <v>0</v>
      </c>
      <c r="W269" s="121">
        <f>IF(SurveyRaw[[#This Row],[Valid FCR]]=1,IF(SurveyRaw[[#This Row],[FCR]]=1,1,0),0)</f>
        <v>0</v>
      </c>
      <c r="X269" s="93">
        <f>IF(SurveyRaw[[#This Row],[CSAT]]="","",SurveyRaw[[#This Row],[CSAT]]/5)</f>
        <v>1</v>
      </c>
      <c r="Y269" s="120" t="str">
        <f>IF(OR(SurveyRaw[[#This Row],[Language Points]]="-",SurveyRaw[[#This Row],[Language Points]]="N/A",SurveyRaw[[#This Row],[Language Points]]=""),"No","Yes")</f>
        <v>Yes</v>
      </c>
      <c r="Z269" s="93">
        <f>IF(ISBLANK(SurveyRaw[[#This Row],[Language Points]]),"",SurveyRaw[[#This Row],[Language Points]]/5)</f>
        <v>1</v>
      </c>
    </row>
    <row r="270" spans="1:26" x14ac:dyDescent="0.25">
      <c r="A270" s="82" t="s">
        <v>83</v>
      </c>
      <c r="B270" s="83" t="s">
        <v>75</v>
      </c>
      <c r="C270" s="84">
        <v>45447</v>
      </c>
      <c r="D270" s="83">
        <v>195151277</v>
      </c>
      <c r="E270" s="82" t="s">
        <v>780</v>
      </c>
      <c r="F270" s="118">
        <v>112377</v>
      </c>
      <c r="G270" s="82">
        <v>5</v>
      </c>
      <c r="H270" s="85"/>
      <c r="I270" s="83">
        <v>5</v>
      </c>
      <c r="J270" s="86">
        <f t="shared" si="12"/>
        <v>45447</v>
      </c>
      <c r="K270" s="87">
        <f t="shared" si="13"/>
        <v>45473</v>
      </c>
      <c r="L270" s="88" t="str">
        <f>_xlfn.CONCAT("Week"," ",_xlfn.ISOWEEKNUM(SurveyRaw[[#This Row],[Date]]))</f>
        <v>Week 23</v>
      </c>
      <c r="M270" s="89" t="str">
        <f>CONCATENATE(YEAR(SurveyRaw[[#This Row],[Month]])," Q",ROUNDUP(MONTH(SurveyRaw[[#This Row],[Month]])/3,0))</f>
        <v>2024 Q2</v>
      </c>
      <c r="N270" s="90" t="str">
        <f>INDEX(Roster[Team Manager],MATCH(SurveyRaw[[#This Row],[UID]],Roster[UID],0))</f>
        <v>Daniel Alexe</v>
      </c>
      <c r="O270" s="91" t="str">
        <f>INDEX(Roster[Site],MATCH(SurveyRaw[[#This Row],[UID]],Roster[UID],0))</f>
        <v>BUC</v>
      </c>
      <c r="P270" s="91" t="str">
        <f>INDEX(Config!R:R,MATCH(SurveyRaw[[#This Row],[App name]],Config!Q:Q,0))</f>
        <v>FR</v>
      </c>
      <c r="Q270" s="91" t="str">
        <f>INDEX(Config!J:J,MATCH(Survey!$P270,Config!G:G,0))</f>
        <v>EU</v>
      </c>
      <c r="R270" s="94">
        <f t="shared" si="14"/>
        <v>1</v>
      </c>
      <c r="S270" s="119">
        <f>IF(ISBLANK(SurveyRaw[[#This Row],[CSAT]]),0,IF(AND(SurveyRaw[[#This Row],[CSAT]]&lt;=3,SurveyRaw[[#This Row],[CSAT]]&gt;=1),1,0))</f>
        <v>0</v>
      </c>
      <c r="T270" s="120">
        <f>IF(SurveyRaw[[#This Row],[CSAT]]=4,1,0)</f>
        <v>0</v>
      </c>
      <c r="U270" s="121">
        <f>IF(SurveyRaw[[#This Row],[CSAT]]=5,1,0)</f>
        <v>1</v>
      </c>
      <c r="V270" s="92">
        <f>IF(OR(SurveyRaw[[#This Row],[FCR]]="-",SurveyRaw[[#This Row],[FCR]]=""),0,1)</f>
        <v>0</v>
      </c>
      <c r="W270" s="121">
        <f>IF(SurveyRaw[[#This Row],[Valid FCR]]=1,IF(SurveyRaw[[#This Row],[FCR]]=1,1,0),0)</f>
        <v>0</v>
      </c>
      <c r="X270" s="93">
        <f>IF(SurveyRaw[[#This Row],[CSAT]]="","",SurveyRaw[[#This Row],[CSAT]]/5)</f>
        <v>1</v>
      </c>
      <c r="Y270" s="120" t="str">
        <f>IF(OR(SurveyRaw[[#This Row],[Language Points]]="-",SurveyRaw[[#This Row],[Language Points]]="N/A",SurveyRaw[[#This Row],[Language Points]]=""),"No","Yes")</f>
        <v>Yes</v>
      </c>
      <c r="Z270" s="93">
        <f>IF(ISBLANK(SurveyRaw[[#This Row],[Language Points]]),"",SurveyRaw[[#This Row],[Language Points]]/5)</f>
        <v>1</v>
      </c>
    </row>
    <row r="271" spans="1:26" x14ac:dyDescent="0.25">
      <c r="A271" s="82" t="s">
        <v>83</v>
      </c>
      <c r="B271" s="83" t="s">
        <v>75</v>
      </c>
      <c r="C271" s="84">
        <v>45447</v>
      </c>
      <c r="D271" s="83">
        <v>195067437</v>
      </c>
      <c r="E271" s="82" t="s">
        <v>76</v>
      </c>
      <c r="F271" s="118">
        <v>108734</v>
      </c>
      <c r="G271" s="82">
        <v>5</v>
      </c>
      <c r="H271" s="85"/>
      <c r="I271" s="83">
        <v>5</v>
      </c>
      <c r="J271" s="86">
        <f t="shared" si="12"/>
        <v>45447</v>
      </c>
      <c r="K271" s="87">
        <f t="shared" si="13"/>
        <v>45473</v>
      </c>
      <c r="L271" s="88" t="str">
        <f>_xlfn.CONCAT("Week"," ",_xlfn.ISOWEEKNUM(SurveyRaw[[#This Row],[Date]]))</f>
        <v>Week 23</v>
      </c>
      <c r="M271" s="89" t="str">
        <f>CONCATENATE(YEAR(SurveyRaw[[#This Row],[Month]])," Q",ROUNDUP(MONTH(SurveyRaw[[#This Row],[Month]])/3,0))</f>
        <v>2024 Q2</v>
      </c>
      <c r="N271" s="90" t="str">
        <f>INDEX(Roster[Team Manager],MATCH(SurveyRaw[[#This Row],[UID]],Roster[UID],0))</f>
        <v>Daniel Alexe</v>
      </c>
      <c r="O271" s="91" t="str">
        <f>INDEX(Roster[Site],MATCH(SurveyRaw[[#This Row],[UID]],Roster[UID],0))</f>
        <v>BUC</v>
      </c>
      <c r="P271" s="91" t="str">
        <f>INDEX(Config!R:R,MATCH(SurveyRaw[[#This Row],[App name]],Config!Q:Q,0))</f>
        <v>FR</v>
      </c>
      <c r="Q271" s="91" t="str">
        <f>INDEX(Config!J:J,MATCH(Survey!$P271,Config!G:G,0))</f>
        <v>EU</v>
      </c>
      <c r="R271" s="94">
        <f t="shared" si="14"/>
        <v>1</v>
      </c>
      <c r="S271" s="119">
        <f>IF(ISBLANK(SurveyRaw[[#This Row],[CSAT]]),0,IF(AND(SurveyRaw[[#This Row],[CSAT]]&lt;=3,SurveyRaw[[#This Row],[CSAT]]&gt;=1),1,0))</f>
        <v>0</v>
      </c>
      <c r="T271" s="120">
        <f>IF(SurveyRaw[[#This Row],[CSAT]]=4,1,0)</f>
        <v>0</v>
      </c>
      <c r="U271" s="121">
        <f>IF(SurveyRaw[[#This Row],[CSAT]]=5,1,0)</f>
        <v>1</v>
      </c>
      <c r="V271" s="92">
        <f>IF(OR(SurveyRaw[[#This Row],[FCR]]="-",SurveyRaw[[#This Row],[FCR]]=""),0,1)</f>
        <v>0</v>
      </c>
      <c r="W271" s="121">
        <f>IF(SurveyRaw[[#This Row],[Valid FCR]]=1,IF(SurveyRaw[[#This Row],[FCR]]=1,1,0),0)</f>
        <v>0</v>
      </c>
      <c r="X271" s="93">
        <f>IF(SurveyRaw[[#This Row],[CSAT]]="","",SurveyRaw[[#This Row],[CSAT]]/5)</f>
        <v>1</v>
      </c>
      <c r="Y271" s="120" t="str">
        <f>IF(OR(SurveyRaw[[#This Row],[Language Points]]="-",SurveyRaw[[#This Row],[Language Points]]="N/A",SurveyRaw[[#This Row],[Language Points]]=""),"No","Yes")</f>
        <v>Yes</v>
      </c>
      <c r="Z271" s="93">
        <f>IF(ISBLANK(SurveyRaw[[#This Row],[Language Points]]),"",SurveyRaw[[#This Row],[Language Points]]/5)</f>
        <v>1</v>
      </c>
    </row>
    <row r="272" spans="1:26" x14ac:dyDescent="0.25">
      <c r="A272" s="82" t="s">
        <v>84</v>
      </c>
      <c r="B272" s="83" t="s">
        <v>85</v>
      </c>
      <c r="C272" s="84">
        <v>45447</v>
      </c>
      <c r="D272" s="83">
        <v>119036266</v>
      </c>
      <c r="E272" s="82" t="s">
        <v>781</v>
      </c>
      <c r="F272" s="118">
        <v>108519</v>
      </c>
      <c r="G272" s="82">
        <v>5</v>
      </c>
      <c r="H272" s="85"/>
      <c r="I272" s="83">
        <v>5</v>
      </c>
      <c r="J272" s="86">
        <f t="shared" si="12"/>
        <v>45447</v>
      </c>
      <c r="K272" s="87">
        <f t="shared" si="13"/>
        <v>45473</v>
      </c>
      <c r="L272" s="88" t="str">
        <f>_xlfn.CONCAT("Week"," ",_xlfn.ISOWEEKNUM(SurveyRaw[[#This Row],[Date]]))</f>
        <v>Week 23</v>
      </c>
      <c r="M272" s="89" t="str">
        <f>CONCATENATE(YEAR(SurveyRaw[[#This Row],[Month]])," Q",ROUNDUP(MONTH(SurveyRaw[[#This Row],[Month]])/3,0))</f>
        <v>2024 Q2</v>
      </c>
      <c r="N272" s="90" t="str">
        <f>INDEX(Roster[Team Manager],MATCH(SurveyRaw[[#This Row],[UID]],Roster[UID],0))</f>
        <v>Eden Loyola</v>
      </c>
      <c r="O272" s="91" t="str">
        <f>INDEX(Roster[Site],MATCH(SurveyRaw[[#This Row],[UID]],Roster[UID],0))</f>
        <v>DVO</v>
      </c>
      <c r="P272" s="91" t="str">
        <f>INDEX(Config!R:R,MATCH(SurveyRaw[[#This Row],[App name]],Config!Q:Q,0))</f>
        <v>MX</v>
      </c>
      <c r="Q272" s="91" t="str">
        <f>INDEX(Config!J:J,MATCH(Survey!$P272,Config!G:G,0))</f>
        <v>APAC</v>
      </c>
      <c r="R272" s="94">
        <f t="shared" si="14"/>
        <v>1</v>
      </c>
      <c r="S272" s="119">
        <f>IF(ISBLANK(SurveyRaw[[#This Row],[CSAT]]),0,IF(AND(SurveyRaw[[#This Row],[CSAT]]&lt;=3,SurveyRaw[[#This Row],[CSAT]]&gt;=1),1,0))</f>
        <v>0</v>
      </c>
      <c r="T272" s="120">
        <f>IF(SurveyRaw[[#This Row],[CSAT]]=4,1,0)</f>
        <v>0</v>
      </c>
      <c r="U272" s="121">
        <f>IF(SurveyRaw[[#This Row],[CSAT]]=5,1,0)</f>
        <v>1</v>
      </c>
      <c r="V272" s="92">
        <f>IF(OR(SurveyRaw[[#This Row],[FCR]]="-",SurveyRaw[[#This Row],[FCR]]=""),0,1)</f>
        <v>0</v>
      </c>
      <c r="W272" s="121">
        <f>IF(SurveyRaw[[#This Row],[Valid FCR]]=1,IF(SurveyRaw[[#This Row],[FCR]]=1,1,0),0)</f>
        <v>0</v>
      </c>
      <c r="X272" s="93">
        <f>IF(SurveyRaw[[#This Row],[CSAT]]="","",SurveyRaw[[#This Row],[CSAT]]/5)</f>
        <v>1</v>
      </c>
      <c r="Y272" s="120" t="str">
        <f>IF(OR(SurveyRaw[[#This Row],[Language Points]]="-",SurveyRaw[[#This Row],[Language Points]]="N/A",SurveyRaw[[#This Row],[Language Points]]=""),"No","Yes")</f>
        <v>Yes</v>
      </c>
      <c r="Z272" s="93">
        <f>IF(ISBLANK(SurveyRaw[[#This Row],[Language Points]]),"",SurveyRaw[[#This Row],[Language Points]]/5)</f>
        <v>1</v>
      </c>
    </row>
    <row r="273" spans="1:26" x14ac:dyDescent="0.25">
      <c r="A273" s="82" t="s">
        <v>92</v>
      </c>
      <c r="B273" s="83" t="s">
        <v>85</v>
      </c>
      <c r="C273" s="84">
        <v>45447</v>
      </c>
      <c r="D273" s="83">
        <v>1297905964</v>
      </c>
      <c r="E273" s="82" t="s">
        <v>86</v>
      </c>
      <c r="F273" s="118">
        <v>108235</v>
      </c>
      <c r="G273" s="82">
        <v>5</v>
      </c>
      <c r="H273" s="85"/>
      <c r="I273" s="83">
        <v>5</v>
      </c>
      <c r="J273" s="86">
        <f t="shared" si="12"/>
        <v>45447</v>
      </c>
      <c r="K273" s="87">
        <f t="shared" si="13"/>
        <v>45473</v>
      </c>
      <c r="L273" s="88" t="str">
        <f>_xlfn.CONCAT("Week"," ",_xlfn.ISOWEEKNUM(SurveyRaw[[#This Row],[Date]]))</f>
        <v>Week 23</v>
      </c>
      <c r="M273" s="89" t="str">
        <f>CONCATENATE(YEAR(SurveyRaw[[#This Row],[Month]])," Q",ROUNDUP(MONTH(SurveyRaw[[#This Row],[Month]])/3,0))</f>
        <v>2024 Q2</v>
      </c>
      <c r="N273" s="90" t="str">
        <f>INDEX(Roster[Team Manager],MATCH(SurveyRaw[[#This Row],[UID]],Roster[UID],0))</f>
        <v>Eden Loyola</v>
      </c>
      <c r="O273" s="91" t="str">
        <f>INDEX(Roster[Site],MATCH(SurveyRaw[[#This Row],[UID]],Roster[UID],0))</f>
        <v>DVO</v>
      </c>
      <c r="P273" s="91" t="str">
        <f>INDEX(Config!R:R,MATCH(SurveyRaw[[#This Row],[App name]],Config!Q:Q,0))</f>
        <v>ES</v>
      </c>
      <c r="Q273" s="91" t="str">
        <f>INDEX(Config!J:J,MATCH(Survey!$P273,Config!G:G,0))</f>
        <v>APAC</v>
      </c>
      <c r="R273" s="94">
        <f t="shared" si="14"/>
        <v>1</v>
      </c>
      <c r="S273" s="119">
        <f>IF(ISBLANK(SurveyRaw[[#This Row],[CSAT]]),0,IF(AND(SurveyRaw[[#This Row],[CSAT]]&lt;=3,SurveyRaw[[#This Row],[CSAT]]&gt;=1),1,0))</f>
        <v>0</v>
      </c>
      <c r="T273" s="120">
        <f>IF(SurveyRaw[[#This Row],[CSAT]]=4,1,0)</f>
        <v>0</v>
      </c>
      <c r="U273" s="121">
        <f>IF(SurveyRaw[[#This Row],[CSAT]]=5,1,0)</f>
        <v>1</v>
      </c>
      <c r="V273" s="92">
        <f>IF(OR(SurveyRaw[[#This Row],[FCR]]="-",SurveyRaw[[#This Row],[FCR]]=""),0,1)</f>
        <v>0</v>
      </c>
      <c r="W273" s="121">
        <f>IF(SurveyRaw[[#This Row],[Valid FCR]]=1,IF(SurveyRaw[[#This Row],[FCR]]=1,1,0),0)</f>
        <v>0</v>
      </c>
      <c r="X273" s="93">
        <f>IF(SurveyRaw[[#This Row],[CSAT]]="","",SurveyRaw[[#This Row],[CSAT]]/5)</f>
        <v>1</v>
      </c>
      <c r="Y273" s="120" t="str">
        <f>IF(OR(SurveyRaw[[#This Row],[Language Points]]="-",SurveyRaw[[#This Row],[Language Points]]="N/A",SurveyRaw[[#This Row],[Language Points]]=""),"No","Yes")</f>
        <v>Yes</v>
      </c>
      <c r="Z273" s="93">
        <f>IF(ISBLANK(SurveyRaw[[#This Row],[Language Points]]),"",SurveyRaw[[#This Row],[Language Points]]/5)</f>
        <v>1</v>
      </c>
    </row>
    <row r="274" spans="1:26" x14ac:dyDescent="0.25">
      <c r="A274" s="82" t="s">
        <v>92</v>
      </c>
      <c r="B274" s="83" t="s">
        <v>85</v>
      </c>
      <c r="C274" s="84">
        <v>45447</v>
      </c>
      <c r="D274" s="83">
        <v>1297899874</v>
      </c>
      <c r="E274" s="82" t="s">
        <v>88</v>
      </c>
      <c r="F274" s="118">
        <v>108520</v>
      </c>
      <c r="G274" s="82">
        <v>5</v>
      </c>
      <c r="H274" s="85"/>
      <c r="I274" s="83">
        <v>5</v>
      </c>
      <c r="J274" s="86">
        <f t="shared" si="12"/>
        <v>45447</v>
      </c>
      <c r="K274" s="87">
        <f t="shared" si="13"/>
        <v>45473</v>
      </c>
      <c r="L274" s="88" t="str">
        <f>_xlfn.CONCAT("Week"," ",_xlfn.ISOWEEKNUM(SurveyRaw[[#This Row],[Date]]))</f>
        <v>Week 23</v>
      </c>
      <c r="M274" s="89" t="str">
        <f>CONCATENATE(YEAR(SurveyRaw[[#This Row],[Month]])," Q",ROUNDUP(MONTH(SurveyRaw[[#This Row],[Month]])/3,0))</f>
        <v>2024 Q2</v>
      </c>
      <c r="N274" s="90" t="str">
        <f>INDEX(Roster[Team Manager],MATCH(SurveyRaw[[#This Row],[UID]],Roster[UID],0))</f>
        <v>Eden Loyola</v>
      </c>
      <c r="O274" s="91" t="str">
        <f>INDEX(Roster[Site],MATCH(SurveyRaw[[#This Row],[UID]],Roster[UID],0))</f>
        <v>ILO</v>
      </c>
      <c r="P274" s="91" t="str">
        <f>INDEX(Config!R:R,MATCH(SurveyRaw[[#This Row],[App name]],Config!Q:Q,0))</f>
        <v>ES</v>
      </c>
      <c r="Q274" s="91" t="str">
        <f>INDEX(Config!J:J,MATCH(Survey!$P274,Config!G:G,0))</f>
        <v>APAC</v>
      </c>
      <c r="R274" s="94">
        <f t="shared" si="14"/>
        <v>1</v>
      </c>
      <c r="S274" s="119">
        <f>IF(ISBLANK(SurveyRaw[[#This Row],[CSAT]]),0,IF(AND(SurveyRaw[[#This Row],[CSAT]]&lt;=3,SurveyRaw[[#This Row],[CSAT]]&gt;=1),1,0))</f>
        <v>0</v>
      </c>
      <c r="T274" s="120">
        <f>IF(SurveyRaw[[#This Row],[CSAT]]=4,1,0)</f>
        <v>0</v>
      </c>
      <c r="U274" s="121">
        <f>IF(SurveyRaw[[#This Row],[CSAT]]=5,1,0)</f>
        <v>1</v>
      </c>
      <c r="V274" s="92">
        <f>IF(OR(SurveyRaw[[#This Row],[FCR]]="-",SurveyRaw[[#This Row],[FCR]]=""),0,1)</f>
        <v>0</v>
      </c>
      <c r="W274" s="121">
        <f>IF(SurveyRaw[[#This Row],[Valid FCR]]=1,IF(SurveyRaw[[#This Row],[FCR]]=1,1,0),0)</f>
        <v>0</v>
      </c>
      <c r="X274" s="93">
        <f>IF(SurveyRaw[[#This Row],[CSAT]]="","",SurveyRaw[[#This Row],[CSAT]]/5)</f>
        <v>1</v>
      </c>
      <c r="Y274" s="120" t="str">
        <f>IF(OR(SurveyRaw[[#This Row],[Language Points]]="-",SurveyRaw[[#This Row],[Language Points]]="N/A",SurveyRaw[[#This Row],[Language Points]]=""),"No","Yes")</f>
        <v>Yes</v>
      </c>
      <c r="Z274" s="93">
        <f>IF(ISBLANK(SurveyRaw[[#This Row],[Language Points]]),"",SurveyRaw[[#This Row],[Language Points]]/5)</f>
        <v>1</v>
      </c>
    </row>
    <row r="275" spans="1:26" x14ac:dyDescent="0.25">
      <c r="A275" s="82" t="s">
        <v>92</v>
      </c>
      <c r="B275" s="83" t="s">
        <v>85</v>
      </c>
      <c r="C275" s="84">
        <v>45447</v>
      </c>
      <c r="D275" s="83">
        <v>1297896504</v>
      </c>
      <c r="E275" s="82" t="s">
        <v>86</v>
      </c>
      <c r="F275" s="118">
        <v>108235</v>
      </c>
      <c r="G275" s="82">
        <v>5</v>
      </c>
      <c r="H275" s="85"/>
      <c r="I275" s="83">
        <v>5</v>
      </c>
      <c r="J275" s="86">
        <f t="shared" si="12"/>
        <v>45447</v>
      </c>
      <c r="K275" s="87">
        <f t="shared" si="13"/>
        <v>45473</v>
      </c>
      <c r="L275" s="88" t="str">
        <f>_xlfn.CONCAT("Week"," ",_xlfn.ISOWEEKNUM(SurveyRaw[[#This Row],[Date]]))</f>
        <v>Week 23</v>
      </c>
      <c r="M275" s="89" t="str">
        <f>CONCATENATE(YEAR(SurveyRaw[[#This Row],[Month]])," Q",ROUNDUP(MONTH(SurveyRaw[[#This Row],[Month]])/3,0))</f>
        <v>2024 Q2</v>
      </c>
      <c r="N275" s="90" t="str">
        <f>INDEX(Roster[Team Manager],MATCH(SurveyRaw[[#This Row],[UID]],Roster[UID],0))</f>
        <v>Eden Loyola</v>
      </c>
      <c r="O275" s="91" t="str">
        <f>INDEX(Roster[Site],MATCH(SurveyRaw[[#This Row],[UID]],Roster[UID],0))</f>
        <v>DVO</v>
      </c>
      <c r="P275" s="91" t="str">
        <f>INDEX(Config!R:R,MATCH(SurveyRaw[[#This Row],[App name]],Config!Q:Q,0))</f>
        <v>ES</v>
      </c>
      <c r="Q275" s="91" t="str">
        <f>INDEX(Config!J:J,MATCH(Survey!$P275,Config!G:G,0))</f>
        <v>APAC</v>
      </c>
      <c r="R275" s="94">
        <f t="shared" si="14"/>
        <v>1</v>
      </c>
      <c r="S275" s="119">
        <f>IF(ISBLANK(SurveyRaw[[#This Row],[CSAT]]),0,IF(AND(SurveyRaw[[#This Row],[CSAT]]&lt;=3,SurveyRaw[[#This Row],[CSAT]]&gt;=1),1,0))</f>
        <v>0</v>
      </c>
      <c r="T275" s="120">
        <f>IF(SurveyRaw[[#This Row],[CSAT]]=4,1,0)</f>
        <v>0</v>
      </c>
      <c r="U275" s="121">
        <f>IF(SurveyRaw[[#This Row],[CSAT]]=5,1,0)</f>
        <v>1</v>
      </c>
      <c r="V275" s="92">
        <f>IF(OR(SurveyRaw[[#This Row],[FCR]]="-",SurveyRaw[[#This Row],[FCR]]=""),0,1)</f>
        <v>0</v>
      </c>
      <c r="W275" s="121">
        <f>IF(SurveyRaw[[#This Row],[Valid FCR]]=1,IF(SurveyRaw[[#This Row],[FCR]]=1,1,0),0)</f>
        <v>0</v>
      </c>
      <c r="X275" s="93">
        <f>IF(SurveyRaw[[#This Row],[CSAT]]="","",SurveyRaw[[#This Row],[CSAT]]/5)</f>
        <v>1</v>
      </c>
      <c r="Y275" s="120" t="str">
        <f>IF(OR(SurveyRaw[[#This Row],[Language Points]]="-",SurveyRaw[[#This Row],[Language Points]]="N/A",SurveyRaw[[#This Row],[Language Points]]=""),"No","Yes")</f>
        <v>Yes</v>
      </c>
      <c r="Z275" s="93">
        <f>IF(ISBLANK(SurveyRaw[[#This Row],[Language Points]]),"",SurveyRaw[[#This Row],[Language Points]]/5)</f>
        <v>1</v>
      </c>
    </row>
    <row r="276" spans="1:26" x14ac:dyDescent="0.25">
      <c r="A276" s="82" t="s">
        <v>92</v>
      </c>
      <c r="B276" s="83" t="s">
        <v>85</v>
      </c>
      <c r="C276" s="84">
        <v>45447</v>
      </c>
      <c r="D276" s="83">
        <v>1297917774</v>
      </c>
      <c r="E276" s="82" t="s">
        <v>88</v>
      </c>
      <c r="F276" s="118">
        <v>108520</v>
      </c>
      <c r="G276" s="82">
        <v>5</v>
      </c>
      <c r="H276" s="85"/>
      <c r="I276" s="83">
        <v>5</v>
      </c>
      <c r="J276" s="86">
        <f t="shared" si="12"/>
        <v>45447</v>
      </c>
      <c r="K276" s="87">
        <f t="shared" si="13"/>
        <v>45473</v>
      </c>
      <c r="L276" s="88" t="str">
        <f>_xlfn.CONCAT("Week"," ",_xlfn.ISOWEEKNUM(SurveyRaw[[#This Row],[Date]]))</f>
        <v>Week 23</v>
      </c>
      <c r="M276" s="89" t="str">
        <f>CONCATENATE(YEAR(SurveyRaw[[#This Row],[Month]])," Q",ROUNDUP(MONTH(SurveyRaw[[#This Row],[Month]])/3,0))</f>
        <v>2024 Q2</v>
      </c>
      <c r="N276" s="90" t="str">
        <f>INDEX(Roster[Team Manager],MATCH(SurveyRaw[[#This Row],[UID]],Roster[UID],0))</f>
        <v>Eden Loyola</v>
      </c>
      <c r="O276" s="91" t="str">
        <f>INDEX(Roster[Site],MATCH(SurveyRaw[[#This Row],[UID]],Roster[UID],0))</f>
        <v>ILO</v>
      </c>
      <c r="P276" s="91" t="str">
        <f>INDEX(Config!R:R,MATCH(SurveyRaw[[#This Row],[App name]],Config!Q:Q,0))</f>
        <v>ES</v>
      </c>
      <c r="Q276" s="91" t="str">
        <f>INDEX(Config!J:J,MATCH(Survey!$P276,Config!G:G,0))</f>
        <v>APAC</v>
      </c>
      <c r="R276" s="94">
        <f t="shared" si="14"/>
        <v>1</v>
      </c>
      <c r="S276" s="119">
        <f>IF(ISBLANK(SurveyRaw[[#This Row],[CSAT]]),0,IF(AND(SurveyRaw[[#This Row],[CSAT]]&lt;=3,SurveyRaw[[#This Row],[CSAT]]&gt;=1),1,0))</f>
        <v>0</v>
      </c>
      <c r="T276" s="120">
        <f>IF(SurveyRaw[[#This Row],[CSAT]]=4,1,0)</f>
        <v>0</v>
      </c>
      <c r="U276" s="121">
        <f>IF(SurveyRaw[[#This Row],[CSAT]]=5,1,0)</f>
        <v>1</v>
      </c>
      <c r="V276" s="92">
        <f>IF(OR(SurveyRaw[[#This Row],[FCR]]="-",SurveyRaw[[#This Row],[FCR]]=""),0,1)</f>
        <v>0</v>
      </c>
      <c r="W276" s="121">
        <f>IF(SurveyRaw[[#This Row],[Valid FCR]]=1,IF(SurveyRaw[[#This Row],[FCR]]=1,1,0),0)</f>
        <v>0</v>
      </c>
      <c r="X276" s="93">
        <f>IF(SurveyRaw[[#This Row],[CSAT]]="","",SurveyRaw[[#This Row],[CSAT]]/5)</f>
        <v>1</v>
      </c>
      <c r="Y276" s="120" t="str">
        <f>IF(OR(SurveyRaw[[#This Row],[Language Points]]="-",SurveyRaw[[#This Row],[Language Points]]="N/A",SurveyRaw[[#This Row],[Language Points]]=""),"No","Yes")</f>
        <v>Yes</v>
      </c>
      <c r="Z276" s="93">
        <f>IF(ISBLANK(SurveyRaw[[#This Row],[Language Points]]),"",SurveyRaw[[#This Row],[Language Points]]/5)</f>
        <v>1</v>
      </c>
    </row>
    <row r="277" spans="1:26" x14ac:dyDescent="0.25">
      <c r="A277" s="82" t="s">
        <v>92</v>
      </c>
      <c r="B277" s="83" t="s">
        <v>85</v>
      </c>
      <c r="C277" s="84">
        <v>45447</v>
      </c>
      <c r="D277" s="83">
        <v>1297936234</v>
      </c>
      <c r="E277" s="82" t="s">
        <v>91</v>
      </c>
      <c r="F277" s="118">
        <v>108518</v>
      </c>
      <c r="G277" s="82">
        <v>5</v>
      </c>
      <c r="H277" s="85"/>
      <c r="I277" s="83">
        <v>5</v>
      </c>
      <c r="J277" s="86">
        <f t="shared" si="12"/>
        <v>45447</v>
      </c>
      <c r="K277" s="87">
        <f t="shared" si="13"/>
        <v>45473</v>
      </c>
      <c r="L277" s="88" t="str">
        <f>_xlfn.CONCAT("Week"," ",_xlfn.ISOWEEKNUM(SurveyRaw[[#This Row],[Date]]))</f>
        <v>Week 23</v>
      </c>
      <c r="M277" s="89" t="str">
        <f>CONCATENATE(YEAR(SurveyRaw[[#This Row],[Month]])," Q",ROUNDUP(MONTH(SurveyRaw[[#This Row],[Month]])/3,0))</f>
        <v>2024 Q2</v>
      </c>
      <c r="N277" s="90" t="str">
        <f>INDEX(Roster[Team Manager],MATCH(SurveyRaw[[#This Row],[UID]],Roster[UID],0))</f>
        <v>Eden Loyola</v>
      </c>
      <c r="O277" s="91" t="str">
        <f>INDEX(Roster[Site],MATCH(SurveyRaw[[#This Row],[UID]],Roster[UID],0))</f>
        <v>DVO</v>
      </c>
      <c r="P277" s="91" t="str">
        <f>INDEX(Config!R:R,MATCH(SurveyRaw[[#This Row],[App name]],Config!Q:Q,0))</f>
        <v>ES</v>
      </c>
      <c r="Q277" s="91" t="str">
        <f>INDEX(Config!J:J,MATCH(Survey!$P277,Config!G:G,0))</f>
        <v>APAC</v>
      </c>
      <c r="R277" s="94">
        <f t="shared" si="14"/>
        <v>1</v>
      </c>
      <c r="S277" s="119">
        <f>IF(ISBLANK(SurveyRaw[[#This Row],[CSAT]]),0,IF(AND(SurveyRaw[[#This Row],[CSAT]]&lt;=3,SurveyRaw[[#This Row],[CSAT]]&gt;=1),1,0))</f>
        <v>0</v>
      </c>
      <c r="T277" s="120">
        <f>IF(SurveyRaw[[#This Row],[CSAT]]=4,1,0)</f>
        <v>0</v>
      </c>
      <c r="U277" s="121">
        <f>IF(SurveyRaw[[#This Row],[CSAT]]=5,1,0)</f>
        <v>1</v>
      </c>
      <c r="V277" s="92">
        <f>IF(OR(SurveyRaw[[#This Row],[FCR]]="-",SurveyRaw[[#This Row],[FCR]]=""),0,1)</f>
        <v>0</v>
      </c>
      <c r="W277" s="121">
        <f>IF(SurveyRaw[[#This Row],[Valid FCR]]=1,IF(SurveyRaw[[#This Row],[FCR]]=1,1,0),0)</f>
        <v>0</v>
      </c>
      <c r="X277" s="93">
        <f>IF(SurveyRaw[[#This Row],[CSAT]]="","",SurveyRaw[[#This Row],[CSAT]]/5)</f>
        <v>1</v>
      </c>
      <c r="Y277" s="120" t="str">
        <f>IF(OR(SurveyRaw[[#This Row],[Language Points]]="-",SurveyRaw[[#This Row],[Language Points]]="N/A",SurveyRaw[[#This Row],[Language Points]]=""),"No","Yes")</f>
        <v>Yes</v>
      </c>
      <c r="Z277" s="93">
        <f>IF(ISBLANK(SurveyRaw[[#This Row],[Language Points]]),"",SurveyRaw[[#This Row],[Language Points]]/5)</f>
        <v>1</v>
      </c>
    </row>
    <row r="278" spans="1:26" x14ac:dyDescent="0.25">
      <c r="A278" s="82" t="s">
        <v>92</v>
      </c>
      <c r="B278" s="83" t="s">
        <v>85</v>
      </c>
      <c r="C278" s="84">
        <v>45447</v>
      </c>
      <c r="D278" s="83">
        <v>1297923974</v>
      </c>
      <c r="E278" s="82" t="s">
        <v>91</v>
      </c>
      <c r="F278" s="118">
        <v>108518</v>
      </c>
      <c r="G278" s="82">
        <v>5</v>
      </c>
      <c r="H278" s="85"/>
      <c r="I278" s="83">
        <v>5</v>
      </c>
      <c r="J278" s="86">
        <f t="shared" si="12"/>
        <v>45447</v>
      </c>
      <c r="K278" s="87">
        <f t="shared" si="13"/>
        <v>45473</v>
      </c>
      <c r="L278" s="88" t="str">
        <f>_xlfn.CONCAT("Week"," ",_xlfn.ISOWEEKNUM(SurveyRaw[[#This Row],[Date]]))</f>
        <v>Week 23</v>
      </c>
      <c r="M278" s="89" t="str">
        <f>CONCATENATE(YEAR(SurveyRaw[[#This Row],[Month]])," Q",ROUNDUP(MONTH(SurveyRaw[[#This Row],[Month]])/3,0))</f>
        <v>2024 Q2</v>
      </c>
      <c r="N278" s="90" t="str">
        <f>INDEX(Roster[Team Manager],MATCH(SurveyRaw[[#This Row],[UID]],Roster[UID],0))</f>
        <v>Eden Loyola</v>
      </c>
      <c r="O278" s="91" t="str">
        <f>INDEX(Roster[Site],MATCH(SurveyRaw[[#This Row],[UID]],Roster[UID],0))</f>
        <v>DVO</v>
      </c>
      <c r="P278" s="91" t="str">
        <f>INDEX(Config!R:R,MATCH(SurveyRaw[[#This Row],[App name]],Config!Q:Q,0))</f>
        <v>ES</v>
      </c>
      <c r="Q278" s="91" t="str">
        <f>INDEX(Config!J:J,MATCH(Survey!$P278,Config!G:G,0))</f>
        <v>APAC</v>
      </c>
      <c r="R278" s="94">
        <f t="shared" si="14"/>
        <v>1</v>
      </c>
      <c r="S278" s="119">
        <f>IF(ISBLANK(SurveyRaw[[#This Row],[CSAT]]),0,IF(AND(SurveyRaw[[#This Row],[CSAT]]&lt;=3,SurveyRaw[[#This Row],[CSAT]]&gt;=1),1,0))</f>
        <v>0</v>
      </c>
      <c r="T278" s="120">
        <f>IF(SurveyRaw[[#This Row],[CSAT]]=4,1,0)</f>
        <v>0</v>
      </c>
      <c r="U278" s="121">
        <f>IF(SurveyRaw[[#This Row],[CSAT]]=5,1,0)</f>
        <v>1</v>
      </c>
      <c r="V278" s="92">
        <f>IF(OR(SurveyRaw[[#This Row],[FCR]]="-",SurveyRaw[[#This Row],[FCR]]=""),0,1)</f>
        <v>0</v>
      </c>
      <c r="W278" s="121">
        <f>IF(SurveyRaw[[#This Row],[Valid FCR]]=1,IF(SurveyRaw[[#This Row],[FCR]]=1,1,0),0)</f>
        <v>0</v>
      </c>
      <c r="X278" s="93">
        <f>IF(SurveyRaw[[#This Row],[CSAT]]="","",SurveyRaw[[#This Row],[CSAT]]/5)</f>
        <v>1</v>
      </c>
      <c r="Y278" s="120" t="str">
        <f>IF(OR(SurveyRaw[[#This Row],[Language Points]]="-",SurveyRaw[[#This Row],[Language Points]]="N/A",SurveyRaw[[#This Row],[Language Points]]=""),"No","Yes")</f>
        <v>Yes</v>
      </c>
      <c r="Z278" s="93">
        <f>IF(ISBLANK(SurveyRaw[[#This Row],[Language Points]]),"",SurveyRaw[[#This Row],[Language Points]]/5)</f>
        <v>1</v>
      </c>
    </row>
    <row r="279" spans="1:26" x14ac:dyDescent="0.25">
      <c r="A279" s="82" t="s">
        <v>92</v>
      </c>
      <c r="B279" s="83" t="s">
        <v>85</v>
      </c>
      <c r="C279" s="84">
        <v>45447</v>
      </c>
      <c r="D279" s="83">
        <v>1297864204</v>
      </c>
      <c r="E279" s="82" t="s">
        <v>91</v>
      </c>
      <c r="F279" s="118">
        <v>108518</v>
      </c>
      <c r="G279" s="82">
        <v>5</v>
      </c>
      <c r="H279" s="85"/>
      <c r="I279" s="83">
        <v>5</v>
      </c>
      <c r="J279" s="86">
        <f t="shared" si="12"/>
        <v>45447</v>
      </c>
      <c r="K279" s="87">
        <f t="shared" si="13"/>
        <v>45473</v>
      </c>
      <c r="L279" s="88" t="str">
        <f>_xlfn.CONCAT("Week"," ",_xlfn.ISOWEEKNUM(SurveyRaw[[#This Row],[Date]]))</f>
        <v>Week 23</v>
      </c>
      <c r="M279" s="89" t="str">
        <f>CONCATENATE(YEAR(SurveyRaw[[#This Row],[Month]])," Q",ROUNDUP(MONTH(SurveyRaw[[#This Row],[Month]])/3,0))</f>
        <v>2024 Q2</v>
      </c>
      <c r="N279" s="90" t="str">
        <f>INDEX(Roster[Team Manager],MATCH(SurveyRaw[[#This Row],[UID]],Roster[UID],0))</f>
        <v>Eden Loyola</v>
      </c>
      <c r="O279" s="91" t="str">
        <f>INDEX(Roster[Site],MATCH(SurveyRaw[[#This Row],[UID]],Roster[UID],0))</f>
        <v>DVO</v>
      </c>
      <c r="P279" s="91" t="str">
        <f>INDEX(Config!R:R,MATCH(SurveyRaw[[#This Row],[App name]],Config!Q:Q,0))</f>
        <v>ES</v>
      </c>
      <c r="Q279" s="91" t="str">
        <f>INDEX(Config!J:J,MATCH(Survey!$P279,Config!G:G,0))</f>
        <v>APAC</v>
      </c>
      <c r="R279" s="94">
        <f t="shared" si="14"/>
        <v>1</v>
      </c>
      <c r="S279" s="119">
        <f>IF(ISBLANK(SurveyRaw[[#This Row],[CSAT]]),0,IF(AND(SurveyRaw[[#This Row],[CSAT]]&lt;=3,SurveyRaw[[#This Row],[CSAT]]&gt;=1),1,0))</f>
        <v>0</v>
      </c>
      <c r="T279" s="120">
        <f>IF(SurveyRaw[[#This Row],[CSAT]]=4,1,0)</f>
        <v>0</v>
      </c>
      <c r="U279" s="121">
        <f>IF(SurveyRaw[[#This Row],[CSAT]]=5,1,0)</f>
        <v>1</v>
      </c>
      <c r="V279" s="92">
        <f>IF(OR(SurveyRaw[[#This Row],[FCR]]="-",SurveyRaw[[#This Row],[FCR]]=""),0,1)</f>
        <v>0</v>
      </c>
      <c r="W279" s="121">
        <f>IF(SurveyRaw[[#This Row],[Valid FCR]]=1,IF(SurveyRaw[[#This Row],[FCR]]=1,1,0),0)</f>
        <v>0</v>
      </c>
      <c r="X279" s="93">
        <f>IF(SurveyRaw[[#This Row],[CSAT]]="","",SurveyRaw[[#This Row],[CSAT]]/5)</f>
        <v>1</v>
      </c>
      <c r="Y279" s="120" t="str">
        <f>IF(OR(SurveyRaw[[#This Row],[Language Points]]="-",SurveyRaw[[#This Row],[Language Points]]="N/A",SurveyRaw[[#This Row],[Language Points]]=""),"No","Yes")</f>
        <v>Yes</v>
      </c>
      <c r="Z279" s="93">
        <f>IF(ISBLANK(SurveyRaw[[#This Row],[Language Points]]),"",SurveyRaw[[#This Row],[Language Points]]/5)</f>
        <v>1</v>
      </c>
    </row>
    <row r="280" spans="1:26" x14ac:dyDescent="0.25">
      <c r="A280" s="82" t="s">
        <v>93</v>
      </c>
      <c r="B280" s="83" t="s">
        <v>72</v>
      </c>
      <c r="C280" s="84">
        <v>45447</v>
      </c>
      <c r="D280" s="83">
        <v>1297895334</v>
      </c>
      <c r="E280" s="82" t="s">
        <v>791</v>
      </c>
      <c r="F280" s="118">
        <v>113561</v>
      </c>
      <c r="G280" s="82">
        <v>5</v>
      </c>
      <c r="H280" s="85"/>
      <c r="I280" s="83">
        <v>5</v>
      </c>
      <c r="J280" s="86">
        <f t="shared" si="12"/>
        <v>45447</v>
      </c>
      <c r="K280" s="87">
        <f t="shared" si="13"/>
        <v>45473</v>
      </c>
      <c r="L280" s="88" t="str">
        <f>_xlfn.CONCAT("Week"," ",_xlfn.ISOWEEKNUM(SurveyRaw[[#This Row],[Date]]))</f>
        <v>Week 23</v>
      </c>
      <c r="M280" s="89" t="str">
        <f>CONCATENATE(YEAR(SurveyRaw[[#This Row],[Month]])," Q",ROUNDUP(MONTH(SurveyRaw[[#This Row],[Month]])/3,0))</f>
        <v>2024 Q2</v>
      </c>
      <c r="N280" s="90" t="str">
        <f>INDEX(Roster[Team Manager],MATCH(SurveyRaw[[#This Row],[UID]],Roster[UID],0))</f>
        <v>Anna Mae Bastero</v>
      </c>
      <c r="O280" s="91" t="str">
        <f>INDEX(Roster[Site],MATCH(SurveyRaw[[#This Row],[UID]],Roster[UID],0))</f>
        <v>ILO</v>
      </c>
      <c r="P280" s="91" t="str">
        <f>INDEX(Config!R:R,MATCH(SurveyRaw[[#This Row],[App name]],Config!Q:Q,0))</f>
        <v>US</v>
      </c>
      <c r="Q280" s="91" t="str">
        <f>INDEX(Config!J:J,MATCH(Survey!$P280,Config!G:G,0))</f>
        <v>APAC</v>
      </c>
      <c r="R280" s="94">
        <f t="shared" si="14"/>
        <v>1</v>
      </c>
      <c r="S280" s="119">
        <f>IF(ISBLANK(SurveyRaw[[#This Row],[CSAT]]),0,IF(AND(SurveyRaw[[#This Row],[CSAT]]&lt;=3,SurveyRaw[[#This Row],[CSAT]]&gt;=1),1,0))</f>
        <v>0</v>
      </c>
      <c r="T280" s="120">
        <f>IF(SurveyRaw[[#This Row],[CSAT]]=4,1,0)</f>
        <v>0</v>
      </c>
      <c r="U280" s="121">
        <f>IF(SurveyRaw[[#This Row],[CSAT]]=5,1,0)</f>
        <v>1</v>
      </c>
      <c r="V280" s="92">
        <f>IF(OR(SurveyRaw[[#This Row],[FCR]]="-",SurveyRaw[[#This Row],[FCR]]=""),0,1)</f>
        <v>0</v>
      </c>
      <c r="W280" s="121">
        <f>IF(SurveyRaw[[#This Row],[Valid FCR]]=1,IF(SurveyRaw[[#This Row],[FCR]]=1,1,0),0)</f>
        <v>0</v>
      </c>
      <c r="X280" s="93">
        <f>IF(SurveyRaw[[#This Row],[CSAT]]="","",SurveyRaw[[#This Row],[CSAT]]/5)</f>
        <v>1</v>
      </c>
      <c r="Y280" s="120" t="str">
        <f>IF(OR(SurveyRaw[[#This Row],[Language Points]]="-",SurveyRaw[[#This Row],[Language Points]]="N/A",SurveyRaw[[#This Row],[Language Points]]=""),"No","Yes")</f>
        <v>Yes</v>
      </c>
      <c r="Z280" s="93">
        <f>IF(ISBLANK(SurveyRaw[[#This Row],[Language Points]]),"",SurveyRaw[[#This Row],[Language Points]]/5)</f>
        <v>1</v>
      </c>
    </row>
    <row r="281" spans="1:26" x14ac:dyDescent="0.25">
      <c r="A281" s="82" t="s">
        <v>93</v>
      </c>
      <c r="B281" s="83" t="s">
        <v>72</v>
      </c>
      <c r="C281" s="84">
        <v>45447</v>
      </c>
      <c r="D281" s="83">
        <v>1297885864</v>
      </c>
      <c r="E281" s="82" t="s">
        <v>782</v>
      </c>
      <c r="F281" s="118">
        <v>113550</v>
      </c>
      <c r="G281" s="82">
        <v>5</v>
      </c>
      <c r="H281" s="85"/>
      <c r="I281" s="83">
        <v>5</v>
      </c>
      <c r="J281" s="86">
        <f t="shared" si="12"/>
        <v>45447</v>
      </c>
      <c r="K281" s="87">
        <f t="shared" si="13"/>
        <v>45473</v>
      </c>
      <c r="L281" s="88" t="str">
        <f>_xlfn.CONCAT("Week"," ",_xlfn.ISOWEEKNUM(SurveyRaw[[#This Row],[Date]]))</f>
        <v>Week 23</v>
      </c>
      <c r="M281" s="89" t="str">
        <f>CONCATENATE(YEAR(SurveyRaw[[#This Row],[Month]])," Q",ROUNDUP(MONTH(SurveyRaw[[#This Row],[Month]])/3,0))</f>
        <v>2024 Q2</v>
      </c>
      <c r="N281" s="90" t="str">
        <f>INDEX(Roster[Team Manager],MATCH(SurveyRaw[[#This Row],[UID]],Roster[UID],0))</f>
        <v>Eden Loyola</v>
      </c>
      <c r="O281" s="91" t="str">
        <f>INDEX(Roster[Site],MATCH(SurveyRaw[[#This Row],[UID]],Roster[UID],0))</f>
        <v>DVO</v>
      </c>
      <c r="P281" s="91" t="str">
        <f>INDEX(Config!R:R,MATCH(SurveyRaw[[#This Row],[App name]],Config!Q:Q,0))</f>
        <v>US</v>
      </c>
      <c r="Q281" s="91" t="str">
        <f>INDEX(Config!J:J,MATCH(Survey!$P281,Config!G:G,0))</f>
        <v>APAC</v>
      </c>
      <c r="R281" s="94">
        <f t="shared" si="14"/>
        <v>1</v>
      </c>
      <c r="S281" s="119">
        <f>IF(ISBLANK(SurveyRaw[[#This Row],[CSAT]]),0,IF(AND(SurveyRaw[[#This Row],[CSAT]]&lt;=3,SurveyRaw[[#This Row],[CSAT]]&gt;=1),1,0))</f>
        <v>0</v>
      </c>
      <c r="T281" s="120">
        <f>IF(SurveyRaw[[#This Row],[CSAT]]=4,1,0)</f>
        <v>0</v>
      </c>
      <c r="U281" s="121">
        <f>IF(SurveyRaw[[#This Row],[CSAT]]=5,1,0)</f>
        <v>1</v>
      </c>
      <c r="V281" s="92">
        <f>IF(OR(SurveyRaw[[#This Row],[FCR]]="-",SurveyRaw[[#This Row],[FCR]]=""),0,1)</f>
        <v>0</v>
      </c>
      <c r="W281" s="121">
        <f>IF(SurveyRaw[[#This Row],[Valid FCR]]=1,IF(SurveyRaw[[#This Row],[FCR]]=1,1,0),0)</f>
        <v>0</v>
      </c>
      <c r="X281" s="93">
        <f>IF(SurveyRaw[[#This Row],[CSAT]]="","",SurveyRaw[[#This Row],[CSAT]]/5)</f>
        <v>1</v>
      </c>
      <c r="Y281" s="120" t="str">
        <f>IF(OR(SurveyRaw[[#This Row],[Language Points]]="-",SurveyRaw[[#This Row],[Language Points]]="N/A",SurveyRaw[[#This Row],[Language Points]]=""),"No","Yes")</f>
        <v>Yes</v>
      </c>
      <c r="Z281" s="93">
        <f>IF(ISBLANK(SurveyRaw[[#This Row],[Language Points]]),"",SurveyRaw[[#This Row],[Language Points]]/5)</f>
        <v>1</v>
      </c>
    </row>
    <row r="282" spans="1:26" x14ac:dyDescent="0.25">
      <c r="A282" s="82" t="s">
        <v>95</v>
      </c>
      <c r="B282" s="83" t="s">
        <v>72</v>
      </c>
      <c r="C282" s="84">
        <v>45447</v>
      </c>
      <c r="D282" s="83">
        <v>1297845844</v>
      </c>
      <c r="E282" s="82" t="s">
        <v>88</v>
      </c>
      <c r="F282" s="118">
        <v>108520</v>
      </c>
      <c r="G282" s="82">
        <v>5</v>
      </c>
      <c r="H282" s="85">
        <v>51</v>
      </c>
      <c r="I282" s="83">
        <v>5</v>
      </c>
      <c r="J282" s="86">
        <f t="shared" si="12"/>
        <v>45447</v>
      </c>
      <c r="K282" s="87">
        <f t="shared" si="13"/>
        <v>45473</v>
      </c>
      <c r="L282" s="88" t="str">
        <f>_xlfn.CONCAT("Week"," ",_xlfn.ISOWEEKNUM(SurveyRaw[[#This Row],[Date]]))</f>
        <v>Week 23</v>
      </c>
      <c r="M282" s="89" t="str">
        <f>CONCATENATE(YEAR(SurveyRaw[[#This Row],[Month]])," Q",ROUNDUP(MONTH(SurveyRaw[[#This Row],[Month]])/3,0))</f>
        <v>2024 Q2</v>
      </c>
      <c r="N282" s="90" t="str">
        <f>INDEX(Roster[Team Manager],MATCH(SurveyRaw[[#This Row],[UID]],Roster[UID],0))</f>
        <v>Eden Loyola</v>
      </c>
      <c r="O282" s="91" t="str">
        <f>INDEX(Roster[Site],MATCH(SurveyRaw[[#This Row],[UID]],Roster[UID],0))</f>
        <v>ILO</v>
      </c>
      <c r="P282" s="91" t="str">
        <f>INDEX(Config!R:R,MATCH(SurveyRaw[[#This Row],[App name]],Config!Q:Q,0))</f>
        <v>US</v>
      </c>
      <c r="Q282" s="91" t="str">
        <f>INDEX(Config!J:J,MATCH(Survey!$P282,Config!G:G,0))</f>
        <v>APAC</v>
      </c>
      <c r="R282" s="94">
        <f t="shared" si="14"/>
        <v>1</v>
      </c>
      <c r="S282" s="119">
        <f>IF(ISBLANK(SurveyRaw[[#This Row],[CSAT]]),0,IF(AND(SurveyRaw[[#This Row],[CSAT]]&lt;=3,SurveyRaw[[#This Row],[CSAT]]&gt;=1),1,0))</f>
        <v>0</v>
      </c>
      <c r="T282" s="120">
        <f>IF(SurveyRaw[[#This Row],[CSAT]]=4,1,0)</f>
        <v>0</v>
      </c>
      <c r="U282" s="121">
        <f>IF(SurveyRaw[[#This Row],[CSAT]]=5,1,0)</f>
        <v>1</v>
      </c>
      <c r="V282" s="92">
        <f>IF(OR(SurveyRaw[[#This Row],[FCR]]="-",SurveyRaw[[#This Row],[FCR]]=""),0,1)</f>
        <v>1</v>
      </c>
      <c r="W282" s="121">
        <f>IF(SurveyRaw[[#This Row],[Valid FCR]]=1,IF(SurveyRaw[[#This Row],[FCR]]=1,1,0),0)</f>
        <v>0</v>
      </c>
      <c r="X282" s="93">
        <f>IF(SurveyRaw[[#This Row],[CSAT]]="","",SurveyRaw[[#This Row],[CSAT]]/5)</f>
        <v>1</v>
      </c>
      <c r="Y282" s="120" t="str">
        <f>IF(OR(SurveyRaw[[#This Row],[Language Points]]="-",SurveyRaw[[#This Row],[Language Points]]="N/A",SurveyRaw[[#This Row],[Language Points]]=""),"No","Yes")</f>
        <v>Yes</v>
      </c>
      <c r="Z282" s="93">
        <f>IF(ISBLANK(SurveyRaw[[#This Row],[Language Points]]),"",SurveyRaw[[#This Row],[Language Points]]/5)</f>
        <v>1</v>
      </c>
    </row>
    <row r="283" spans="1:26" x14ac:dyDescent="0.25">
      <c r="A283" s="82" t="s">
        <v>93</v>
      </c>
      <c r="B283" s="83" t="s">
        <v>72</v>
      </c>
      <c r="C283" s="84">
        <v>45447</v>
      </c>
      <c r="D283" s="83">
        <v>1297865174</v>
      </c>
      <c r="E283" s="82" t="s">
        <v>786</v>
      </c>
      <c r="F283" s="118">
        <v>113551</v>
      </c>
      <c r="G283" s="82">
        <v>5</v>
      </c>
      <c r="H283" s="85"/>
      <c r="I283" s="83">
        <v>5</v>
      </c>
      <c r="J283" s="86">
        <f t="shared" si="12"/>
        <v>45447</v>
      </c>
      <c r="K283" s="87">
        <f t="shared" si="13"/>
        <v>45473</v>
      </c>
      <c r="L283" s="88" t="str">
        <f>_xlfn.CONCAT("Week"," ",_xlfn.ISOWEEKNUM(SurveyRaw[[#This Row],[Date]]))</f>
        <v>Week 23</v>
      </c>
      <c r="M283" s="89" t="str">
        <f>CONCATENATE(YEAR(SurveyRaw[[#This Row],[Month]])," Q",ROUNDUP(MONTH(SurveyRaw[[#This Row],[Month]])/3,0))</f>
        <v>2024 Q2</v>
      </c>
      <c r="N283" s="90" t="str">
        <f>INDEX(Roster[Team Manager],MATCH(SurveyRaw[[#This Row],[UID]],Roster[UID],0))</f>
        <v>Anna Mae Bastero</v>
      </c>
      <c r="O283" s="91" t="str">
        <f>INDEX(Roster[Site],MATCH(SurveyRaw[[#This Row],[UID]],Roster[UID],0))</f>
        <v>ILO</v>
      </c>
      <c r="P283" s="91" t="str">
        <f>INDEX(Config!R:R,MATCH(SurveyRaw[[#This Row],[App name]],Config!Q:Q,0))</f>
        <v>US</v>
      </c>
      <c r="Q283" s="91" t="str">
        <f>INDEX(Config!J:J,MATCH(Survey!$P283,Config!G:G,0))</f>
        <v>APAC</v>
      </c>
      <c r="R283" s="94">
        <f t="shared" si="14"/>
        <v>1</v>
      </c>
      <c r="S283" s="119">
        <f>IF(ISBLANK(SurveyRaw[[#This Row],[CSAT]]),0,IF(AND(SurveyRaw[[#This Row],[CSAT]]&lt;=3,SurveyRaw[[#This Row],[CSAT]]&gt;=1),1,0))</f>
        <v>0</v>
      </c>
      <c r="T283" s="120">
        <f>IF(SurveyRaw[[#This Row],[CSAT]]=4,1,0)</f>
        <v>0</v>
      </c>
      <c r="U283" s="121">
        <f>IF(SurveyRaw[[#This Row],[CSAT]]=5,1,0)</f>
        <v>1</v>
      </c>
      <c r="V283" s="92">
        <f>IF(OR(SurveyRaw[[#This Row],[FCR]]="-",SurveyRaw[[#This Row],[FCR]]=""),0,1)</f>
        <v>0</v>
      </c>
      <c r="W283" s="121">
        <f>IF(SurveyRaw[[#This Row],[Valid FCR]]=1,IF(SurveyRaw[[#This Row],[FCR]]=1,1,0),0)</f>
        <v>0</v>
      </c>
      <c r="X283" s="93">
        <f>IF(SurveyRaw[[#This Row],[CSAT]]="","",SurveyRaw[[#This Row],[CSAT]]/5)</f>
        <v>1</v>
      </c>
      <c r="Y283" s="120" t="str">
        <f>IF(OR(SurveyRaw[[#This Row],[Language Points]]="-",SurveyRaw[[#This Row],[Language Points]]="N/A",SurveyRaw[[#This Row],[Language Points]]=""),"No","Yes")</f>
        <v>Yes</v>
      </c>
      <c r="Z283" s="93">
        <f>IF(ISBLANK(SurveyRaw[[#This Row],[Language Points]]),"",SurveyRaw[[#This Row],[Language Points]]/5)</f>
        <v>1</v>
      </c>
    </row>
    <row r="284" spans="1:26" x14ac:dyDescent="0.25">
      <c r="A284" s="82" t="s">
        <v>93</v>
      </c>
      <c r="B284" s="83" t="s">
        <v>72</v>
      </c>
      <c r="C284" s="84">
        <v>45447</v>
      </c>
      <c r="D284" s="83">
        <v>1297883654</v>
      </c>
      <c r="E284" s="82" t="s">
        <v>115</v>
      </c>
      <c r="F284" s="118">
        <v>113502</v>
      </c>
      <c r="G284" s="82">
        <v>5</v>
      </c>
      <c r="H284" s="85"/>
      <c r="I284" s="83">
        <v>5</v>
      </c>
      <c r="J284" s="86">
        <f t="shared" si="12"/>
        <v>45447</v>
      </c>
      <c r="K284" s="87">
        <f t="shared" si="13"/>
        <v>45473</v>
      </c>
      <c r="L284" s="88" t="str">
        <f>_xlfn.CONCAT("Week"," ",_xlfn.ISOWEEKNUM(SurveyRaw[[#This Row],[Date]]))</f>
        <v>Week 23</v>
      </c>
      <c r="M284" s="89" t="str">
        <f>CONCATENATE(YEAR(SurveyRaw[[#This Row],[Month]])," Q",ROUNDUP(MONTH(SurveyRaw[[#This Row],[Month]])/3,0))</f>
        <v>2024 Q2</v>
      </c>
      <c r="N284" s="90" t="str">
        <f>INDEX(Roster[Team Manager],MATCH(SurveyRaw[[#This Row],[UID]],Roster[UID],0))</f>
        <v>Eden Loyola</v>
      </c>
      <c r="O284" s="91" t="str">
        <f>INDEX(Roster[Site],MATCH(SurveyRaw[[#This Row],[UID]],Roster[UID],0))</f>
        <v>DVO</v>
      </c>
      <c r="P284" s="91" t="str">
        <f>INDEX(Config!R:R,MATCH(SurveyRaw[[#This Row],[App name]],Config!Q:Q,0))</f>
        <v>US</v>
      </c>
      <c r="Q284" s="91" t="str">
        <f>INDEX(Config!J:J,MATCH(Survey!$P284,Config!G:G,0))</f>
        <v>APAC</v>
      </c>
      <c r="R284" s="94">
        <f t="shared" si="14"/>
        <v>1</v>
      </c>
      <c r="S284" s="119">
        <f>IF(ISBLANK(SurveyRaw[[#This Row],[CSAT]]),0,IF(AND(SurveyRaw[[#This Row],[CSAT]]&lt;=3,SurveyRaw[[#This Row],[CSAT]]&gt;=1),1,0))</f>
        <v>0</v>
      </c>
      <c r="T284" s="120">
        <f>IF(SurveyRaw[[#This Row],[CSAT]]=4,1,0)</f>
        <v>0</v>
      </c>
      <c r="U284" s="121">
        <f>IF(SurveyRaw[[#This Row],[CSAT]]=5,1,0)</f>
        <v>1</v>
      </c>
      <c r="V284" s="92">
        <f>IF(OR(SurveyRaw[[#This Row],[FCR]]="-",SurveyRaw[[#This Row],[FCR]]=""),0,1)</f>
        <v>0</v>
      </c>
      <c r="W284" s="121">
        <f>IF(SurveyRaw[[#This Row],[Valid FCR]]=1,IF(SurveyRaw[[#This Row],[FCR]]=1,1,0),0)</f>
        <v>0</v>
      </c>
      <c r="X284" s="93">
        <f>IF(SurveyRaw[[#This Row],[CSAT]]="","",SurveyRaw[[#This Row],[CSAT]]/5)</f>
        <v>1</v>
      </c>
      <c r="Y284" s="120" t="str">
        <f>IF(OR(SurveyRaw[[#This Row],[Language Points]]="-",SurveyRaw[[#This Row],[Language Points]]="N/A",SurveyRaw[[#This Row],[Language Points]]=""),"No","Yes")</f>
        <v>Yes</v>
      </c>
      <c r="Z284" s="93">
        <f>IF(ISBLANK(SurveyRaw[[#This Row],[Language Points]]),"",SurveyRaw[[#This Row],[Language Points]]/5)</f>
        <v>1</v>
      </c>
    </row>
    <row r="285" spans="1:26" x14ac:dyDescent="0.25">
      <c r="A285" s="82" t="s">
        <v>93</v>
      </c>
      <c r="B285" s="83" t="s">
        <v>72</v>
      </c>
      <c r="C285" s="84">
        <v>45447</v>
      </c>
      <c r="D285" s="83">
        <v>1297932524</v>
      </c>
      <c r="E285" s="82" t="s">
        <v>96</v>
      </c>
      <c r="F285" s="118">
        <v>112164</v>
      </c>
      <c r="G285" s="82">
        <v>5</v>
      </c>
      <c r="H285" s="85"/>
      <c r="I285" s="83">
        <v>5</v>
      </c>
      <c r="J285" s="86">
        <f t="shared" si="12"/>
        <v>45447</v>
      </c>
      <c r="K285" s="87">
        <f t="shared" si="13"/>
        <v>45473</v>
      </c>
      <c r="L285" s="88" t="str">
        <f>_xlfn.CONCAT("Week"," ",_xlfn.ISOWEEKNUM(SurveyRaw[[#This Row],[Date]]))</f>
        <v>Week 23</v>
      </c>
      <c r="M285" s="89" t="str">
        <f>CONCATENATE(YEAR(SurveyRaw[[#This Row],[Month]])," Q",ROUNDUP(MONTH(SurveyRaw[[#This Row],[Month]])/3,0))</f>
        <v>2024 Q2</v>
      </c>
      <c r="N285" s="90" t="str">
        <f>INDEX(Roster[Team Manager],MATCH(SurveyRaw[[#This Row],[UID]],Roster[UID],0))</f>
        <v>Anna Mae Bastero</v>
      </c>
      <c r="O285" s="91" t="str">
        <f>INDEX(Roster[Site],MATCH(SurveyRaw[[#This Row],[UID]],Roster[UID],0))</f>
        <v>ILO</v>
      </c>
      <c r="P285" s="91" t="str">
        <f>INDEX(Config!R:R,MATCH(SurveyRaw[[#This Row],[App name]],Config!Q:Q,0))</f>
        <v>US</v>
      </c>
      <c r="Q285" s="91" t="str">
        <f>INDEX(Config!J:J,MATCH(Survey!$P285,Config!G:G,0))</f>
        <v>APAC</v>
      </c>
      <c r="R285" s="94">
        <f t="shared" si="14"/>
        <v>1</v>
      </c>
      <c r="S285" s="119">
        <f>IF(ISBLANK(SurveyRaw[[#This Row],[CSAT]]),0,IF(AND(SurveyRaw[[#This Row],[CSAT]]&lt;=3,SurveyRaw[[#This Row],[CSAT]]&gt;=1),1,0))</f>
        <v>0</v>
      </c>
      <c r="T285" s="120">
        <f>IF(SurveyRaw[[#This Row],[CSAT]]=4,1,0)</f>
        <v>0</v>
      </c>
      <c r="U285" s="121">
        <f>IF(SurveyRaw[[#This Row],[CSAT]]=5,1,0)</f>
        <v>1</v>
      </c>
      <c r="V285" s="92">
        <f>IF(OR(SurveyRaw[[#This Row],[FCR]]="-",SurveyRaw[[#This Row],[FCR]]=""),0,1)</f>
        <v>0</v>
      </c>
      <c r="W285" s="121">
        <f>IF(SurveyRaw[[#This Row],[Valid FCR]]=1,IF(SurveyRaw[[#This Row],[FCR]]=1,1,0),0)</f>
        <v>0</v>
      </c>
      <c r="X285" s="93">
        <f>IF(SurveyRaw[[#This Row],[CSAT]]="","",SurveyRaw[[#This Row],[CSAT]]/5)</f>
        <v>1</v>
      </c>
      <c r="Y285" s="120" t="str">
        <f>IF(OR(SurveyRaw[[#This Row],[Language Points]]="-",SurveyRaw[[#This Row],[Language Points]]="N/A",SurveyRaw[[#This Row],[Language Points]]=""),"No","Yes")</f>
        <v>Yes</v>
      </c>
      <c r="Z285" s="93">
        <f>IF(ISBLANK(SurveyRaw[[#This Row],[Language Points]]),"",SurveyRaw[[#This Row],[Language Points]]/5)</f>
        <v>1</v>
      </c>
    </row>
    <row r="286" spans="1:26" x14ac:dyDescent="0.25">
      <c r="A286" s="82" t="s">
        <v>93</v>
      </c>
      <c r="B286" s="83" t="s">
        <v>72</v>
      </c>
      <c r="C286" s="84">
        <v>45447</v>
      </c>
      <c r="D286" s="83">
        <v>1297839054</v>
      </c>
      <c r="E286" s="82" t="s">
        <v>88</v>
      </c>
      <c r="F286" s="118">
        <v>108520</v>
      </c>
      <c r="G286" s="82">
        <v>5</v>
      </c>
      <c r="H286" s="85"/>
      <c r="I286" s="83">
        <v>5</v>
      </c>
      <c r="J286" s="86">
        <f t="shared" si="12"/>
        <v>45447</v>
      </c>
      <c r="K286" s="87">
        <f t="shared" si="13"/>
        <v>45473</v>
      </c>
      <c r="L286" s="88" t="str">
        <f>_xlfn.CONCAT("Week"," ",_xlfn.ISOWEEKNUM(SurveyRaw[[#This Row],[Date]]))</f>
        <v>Week 23</v>
      </c>
      <c r="M286" s="89" t="str">
        <f>CONCATENATE(YEAR(SurveyRaw[[#This Row],[Month]])," Q",ROUNDUP(MONTH(SurveyRaw[[#This Row],[Month]])/3,0))</f>
        <v>2024 Q2</v>
      </c>
      <c r="N286" s="90" t="str">
        <f>INDEX(Roster[Team Manager],MATCH(SurveyRaw[[#This Row],[UID]],Roster[UID],0))</f>
        <v>Eden Loyola</v>
      </c>
      <c r="O286" s="91" t="str">
        <f>INDEX(Roster[Site],MATCH(SurveyRaw[[#This Row],[UID]],Roster[UID],0))</f>
        <v>ILO</v>
      </c>
      <c r="P286" s="91" t="str">
        <f>INDEX(Config!R:R,MATCH(SurveyRaw[[#This Row],[App name]],Config!Q:Q,0))</f>
        <v>US</v>
      </c>
      <c r="Q286" s="91" t="str">
        <f>INDEX(Config!J:J,MATCH(Survey!$P286,Config!G:G,0))</f>
        <v>APAC</v>
      </c>
      <c r="R286" s="94">
        <f t="shared" si="14"/>
        <v>1</v>
      </c>
      <c r="S286" s="119">
        <f>IF(ISBLANK(SurveyRaw[[#This Row],[CSAT]]),0,IF(AND(SurveyRaw[[#This Row],[CSAT]]&lt;=3,SurveyRaw[[#This Row],[CSAT]]&gt;=1),1,0))</f>
        <v>0</v>
      </c>
      <c r="T286" s="120">
        <f>IF(SurveyRaw[[#This Row],[CSAT]]=4,1,0)</f>
        <v>0</v>
      </c>
      <c r="U286" s="121">
        <f>IF(SurveyRaw[[#This Row],[CSAT]]=5,1,0)</f>
        <v>1</v>
      </c>
      <c r="V286" s="92">
        <f>IF(OR(SurveyRaw[[#This Row],[FCR]]="-",SurveyRaw[[#This Row],[FCR]]=""),0,1)</f>
        <v>0</v>
      </c>
      <c r="W286" s="121">
        <f>IF(SurveyRaw[[#This Row],[Valid FCR]]=1,IF(SurveyRaw[[#This Row],[FCR]]=1,1,0),0)</f>
        <v>0</v>
      </c>
      <c r="X286" s="93">
        <f>IF(SurveyRaw[[#This Row],[CSAT]]="","",SurveyRaw[[#This Row],[CSAT]]/5)</f>
        <v>1</v>
      </c>
      <c r="Y286" s="120" t="str">
        <f>IF(OR(SurveyRaw[[#This Row],[Language Points]]="-",SurveyRaw[[#This Row],[Language Points]]="N/A",SurveyRaw[[#This Row],[Language Points]]=""),"No","Yes")</f>
        <v>Yes</v>
      </c>
      <c r="Z286" s="93">
        <f>IF(ISBLANK(SurveyRaw[[#This Row],[Language Points]]),"",SurveyRaw[[#This Row],[Language Points]]/5)</f>
        <v>1</v>
      </c>
    </row>
    <row r="287" spans="1:26" x14ac:dyDescent="0.25">
      <c r="A287" s="82" t="s">
        <v>93</v>
      </c>
      <c r="B287" s="83" t="s">
        <v>72</v>
      </c>
      <c r="C287" s="84">
        <v>45447</v>
      </c>
      <c r="D287" s="83">
        <v>1297837934</v>
      </c>
      <c r="E287" s="82" t="s">
        <v>98</v>
      </c>
      <c r="F287" s="118">
        <v>112006</v>
      </c>
      <c r="G287" s="82">
        <v>5</v>
      </c>
      <c r="H287" s="85">
        <v>2</v>
      </c>
      <c r="I287" s="83">
        <v>5</v>
      </c>
      <c r="J287" s="86">
        <f t="shared" si="12"/>
        <v>45447</v>
      </c>
      <c r="K287" s="87">
        <f t="shared" si="13"/>
        <v>45473</v>
      </c>
      <c r="L287" s="88" t="str">
        <f>_xlfn.CONCAT("Week"," ",_xlfn.ISOWEEKNUM(SurveyRaw[[#This Row],[Date]]))</f>
        <v>Week 23</v>
      </c>
      <c r="M287" s="89" t="str">
        <f>CONCATENATE(YEAR(SurveyRaw[[#This Row],[Month]])," Q",ROUNDUP(MONTH(SurveyRaw[[#This Row],[Month]])/3,0))</f>
        <v>2024 Q2</v>
      </c>
      <c r="N287" s="90" t="str">
        <f>INDEX(Roster[Team Manager],MATCH(SurveyRaw[[#This Row],[UID]],Roster[UID],0))</f>
        <v>Anna Mae Bastero</v>
      </c>
      <c r="O287" s="91" t="str">
        <f>INDEX(Roster[Site],MATCH(SurveyRaw[[#This Row],[UID]],Roster[UID],0))</f>
        <v>ILO</v>
      </c>
      <c r="P287" s="91" t="str">
        <f>INDEX(Config!R:R,MATCH(SurveyRaw[[#This Row],[App name]],Config!Q:Q,0))</f>
        <v>US</v>
      </c>
      <c r="Q287" s="91" t="str">
        <f>INDEX(Config!J:J,MATCH(Survey!$P287,Config!G:G,0))</f>
        <v>APAC</v>
      </c>
      <c r="R287" s="94">
        <f t="shared" si="14"/>
        <v>1</v>
      </c>
      <c r="S287" s="119">
        <f>IF(ISBLANK(SurveyRaw[[#This Row],[CSAT]]),0,IF(AND(SurveyRaw[[#This Row],[CSAT]]&lt;=3,SurveyRaw[[#This Row],[CSAT]]&gt;=1),1,0))</f>
        <v>0</v>
      </c>
      <c r="T287" s="120">
        <f>IF(SurveyRaw[[#This Row],[CSAT]]=4,1,0)</f>
        <v>0</v>
      </c>
      <c r="U287" s="121">
        <f>IF(SurveyRaw[[#This Row],[CSAT]]=5,1,0)</f>
        <v>1</v>
      </c>
      <c r="V287" s="92">
        <f>IF(OR(SurveyRaw[[#This Row],[FCR]]="-",SurveyRaw[[#This Row],[FCR]]=""),0,1)</f>
        <v>1</v>
      </c>
      <c r="W287" s="121">
        <f>IF(SurveyRaw[[#This Row],[Valid FCR]]=1,IF(SurveyRaw[[#This Row],[FCR]]=1,1,0),0)</f>
        <v>0</v>
      </c>
      <c r="X287" s="93">
        <f>IF(SurveyRaw[[#This Row],[CSAT]]="","",SurveyRaw[[#This Row],[CSAT]]/5)</f>
        <v>1</v>
      </c>
      <c r="Y287" s="120" t="str">
        <f>IF(OR(SurveyRaw[[#This Row],[Language Points]]="-",SurveyRaw[[#This Row],[Language Points]]="N/A",SurveyRaw[[#This Row],[Language Points]]=""),"No","Yes")</f>
        <v>Yes</v>
      </c>
      <c r="Z287" s="93">
        <f>IF(ISBLANK(SurveyRaw[[#This Row],[Language Points]]),"",SurveyRaw[[#This Row],[Language Points]]/5)</f>
        <v>1</v>
      </c>
    </row>
    <row r="288" spans="1:26" x14ac:dyDescent="0.25">
      <c r="A288" s="82" t="s">
        <v>93</v>
      </c>
      <c r="B288" s="83" t="s">
        <v>72</v>
      </c>
      <c r="C288" s="84">
        <v>45447</v>
      </c>
      <c r="D288" s="83">
        <v>1297943544</v>
      </c>
      <c r="E288" s="82" t="s">
        <v>73</v>
      </c>
      <c r="F288" s="118">
        <v>108526</v>
      </c>
      <c r="G288" s="82">
        <v>5</v>
      </c>
      <c r="H288" s="85"/>
      <c r="I288" s="83">
        <v>5</v>
      </c>
      <c r="J288" s="86">
        <f t="shared" si="12"/>
        <v>45447</v>
      </c>
      <c r="K288" s="87">
        <f t="shared" si="13"/>
        <v>45473</v>
      </c>
      <c r="L288" s="88" t="str">
        <f>_xlfn.CONCAT("Week"," ",_xlfn.ISOWEEKNUM(SurveyRaw[[#This Row],[Date]]))</f>
        <v>Week 23</v>
      </c>
      <c r="M288" s="89" t="str">
        <f>CONCATENATE(YEAR(SurveyRaw[[#This Row],[Month]])," Q",ROUNDUP(MONTH(SurveyRaw[[#This Row],[Month]])/3,0))</f>
        <v>2024 Q2</v>
      </c>
      <c r="N288" s="90" t="str">
        <f>INDEX(Roster[Team Manager],MATCH(SurveyRaw[[#This Row],[UID]],Roster[UID],0))</f>
        <v>Anna Mae Bastero</v>
      </c>
      <c r="O288" s="91" t="str">
        <f>INDEX(Roster[Site],MATCH(SurveyRaw[[#This Row],[UID]],Roster[UID],0))</f>
        <v>ILO</v>
      </c>
      <c r="P288" s="91" t="str">
        <f>INDEX(Config!R:R,MATCH(SurveyRaw[[#This Row],[App name]],Config!Q:Q,0))</f>
        <v>US</v>
      </c>
      <c r="Q288" s="91" t="str">
        <f>INDEX(Config!J:J,MATCH(Survey!$P288,Config!G:G,0))</f>
        <v>APAC</v>
      </c>
      <c r="R288" s="94">
        <f t="shared" si="14"/>
        <v>1</v>
      </c>
      <c r="S288" s="119">
        <f>IF(ISBLANK(SurveyRaw[[#This Row],[CSAT]]),0,IF(AND(SurveyRaw[[#This Row],[CSAT]]&lt;=3,SurveyRaw[[#This Row],[CSAT]]&gt;=1),1,0))</f>
        <v>0</v>
      </c>
      <c r="T288" s="120">
        <f>IF(SurveyRaw[[#This Row],[CSAT]]=4,1,0)</f>
        <v>0</v>
      </c>
      <c r="U288" s="121">
        <f>IF(SurveyRaw[[#This Row],[CSAT]]=5,1,0)</f>
        <v>1</v>
      </c>
      <c r="V288" s="92">
        <f>IF(OR(SurveyRaw[[#This Row],[FCR]]="-",SurveyRaw[[#This Row],[FCR]]=""),0,1)</f>
        <v>0</v>
      </c>
      <c r="W288" s="121">
        <f>IF(SurveyRaw[[#This Row],[Valid FCR]]=1,IF(SurveyRaw[[#This Row],[FCR]]=1,1,0),0)</f>
        <v>0</v>
      </c>
      <c r="X288" s="93">
        <f>IF(SurveyRaw[[#This Row],[CSAT]]="","",SurveyRaw[[#This Row],[CSAT]]/5)</f>
        <v>1</v>
      </c>
      <c r="Y288" s="120" t="str">
        <f>IF(OR(SurveyRaw[[#This Row],[Language Points]]="-",SurveyRaw[[#This Row],[Language Points]]="N/A",SurveyRaw[[#This Row],[Language Points]]=""),"No","Yes")</f>
        <v>Yes</v>
      </c>
      <c r="Z288" s="93">
        <f>IF(ISBLANK(SurveyRaw[[#This Row],[Language Points]]),"",SurveyRaw[[#This Row],[Language Points]]/5)</f>
        <v>1</v>
      </c>
    </row>
    <row r="289" spans="1:26" x14ac:dyDescent="0.25">
      <c r="A289" s="82" t="s">
        <v>95</v>
      </c>
      <c r="B289" s="83" t="s">
        <v>72</v>
      </c>
      <c r="C289" s="84">
        <v>45447</v>
      </c>
      <c r="D289" s="83">
        <v>1297847944</v>
      </c>
      <c r="E289" s="82" t="s">
        <v>115</v>
      </c>
      <c r="F289" s="118">
        <v>113502</v>
      </c>
      <c r="G289" s="82">
        <v>5</v>
      </c>
      <c r="H289" s="85">
        <v>5</v>
      </c>
      <c r="I289" s="83">
        <v>5</v>
      </c>
      <c r="J289" s="86">
        <f t="shared" si="12"/>
        <v>45447</v>
      </c>
      <c r="K289" s="87">
        <f t="shared" si="13"/>
        <v>45473</v>
      </c>
      <c r="L289" s="88" t="str">
        <f>_xlfn.CONCAT("Week"," ",_xlfn.ISOWEEKNUM(SurveyRaw[[#This Row],[Date]]))</f>
        <v>Week 23</v>
      </c>
      <c r="M289" s="89" t="str">
        <f>CONCATENATE(YEAR(SurveyRaw[[#This Row],[Month]])," Q",ROUNDUP(MONTH(SurveyRaw[[#This Row],[Month]])/3,0))</f>
        <v>2024 Q2</v>
      </c>
      <c r="N289" s="90" t="str">
        <f>INDEX(Roster[Team Manager],MATCH(SurveyRaw[[#This Row],[UID]],Roster[UID],0))</f>
        <v>Eden Loyola</v>
      </c>
      <c r="O289" s="91" t="str">
        <f>INDEX(Roster[Site],MATCH(SurveyRaw[[#This Row],[UID]],Roster[UID],0))</f>
        <v>DVO</v>
      </c>
      <c r="P289" s="91" t="str">
        <f>INDEX(Config!R:R,MATCH(SurveyRaw[[#This Row],[App name]],Config!Q:Q,0))</f>
        <v>US</v>
      </c>
      <c r="Q289" s="91" t="str">
        <f>INDEX(Config!J:J,MATCH(Survey!$P289,Config!G:G,0))</f>
        <v>APAC</v>
      </c>
      <c r="R289" s="94">
        <f t="shared" si="14"/>
        <v>1</v>
      </c>
      <c r="S289" s="119">
        <f>IF(ISBLANK(SurveyRaw[[#This Row],[CSAT]]),0,IF(AND(SurveyRaw[[#This Row],[CSAT]]&lt;=3,SurveyRaw[[#This Row],[CSAT]]&gt;=1),1,0))</f>
        <v>0</v>
      </c>
      <c r="T289" s="120">
        <f>IF(SurveyRaw[[#This Row],[CSAT]]=4,1,0)</f>
        <v>0</v>
      </c>
      <c r="U289" s="121">
        <f>IF(SurveyRaw[[#This Row],[CSAT]]=5,1,0)</f>
        <v>1</v>
      </c>
      <c r="V289" s="92">
        <f>IF(OR(SurveyRaw[[#This Row],[FCR]]="-",SurveyRaw[[#This Row],[FCR]]=""),0,1)</f>
        <v>1</v>
      </c>
      <c r="W289" s="121">
        <f>IF(SurveyRaw[[#This Row],[Valid FCR]]=1,IF(SurveyRaw[[#This Row],[FCR]]=1,1,0),0)</f>
        <v>0</v>
      </c>
      <c r="X289" s="93">
        <f>IF(SurveyRaw[[#This Row],[CSAT]]="","",SurveyRaw[[#This Row],[CSAT]]/5)</f>
        <v>1</v>
      </c>
      <c r="Y289" s="120" t="str">
        <f>IF(OR(SurveyRaw[[#This Row],[Language Points]]="-",SurveyRaw[[#This Row],[Language Points]]="N/A",SurveyRaw[[#This Row],[Language Points]]=""),"No","Yes")</f>
        <v>Yes</v>
      </c>
      <c r="Z289" s="93">
        <f>IF(ISBLANK(SurveyRaw[[#This Row],[Language Points]]),"",SurveyRaw[[#This Row],[Language Points]]/5)</f>
        <v>1</v>
      </c>
    </row>
    <row r="290" spans="1:26" x14ac:dyDescent="0.25">
      <c r="A290" s="82" t="s">
        <v>95</v>
      </c>
      <c r="B290" s="83" t="s">
        <v>72</v>
      </c>
      <c r="C290" s="84">
        <v>45447</v>
      </c>
      <c r="D290" s="83">
        <v>1297912854</v>
      </c>
      <c r="E290" s="82" t="s">
        <v>786</v>
      </c>
      <c r="F290" s="118">
        <v>113551</v>
      </c>
      <c r="G290" s="82">
        <v>5</v>
      </c>
      <c r="H290" s="85">
        <v>71</v>
      </c>
      <c r="I290" s="83">
        <v>5</v>
      </c>
      <c r="J290" s="86">
        <f t="shared" si="12"/>
        <v>45447</v>
      </c>
      <c r="K290" s="87">
        <f t="shared" si="13"/>
        <v>45473</v>
      </c>
      <c r="L290" s="88" t="str">
        <f>_xlfn.CONCAT("Week"," ",_xlfn.ISOWEEKNUM(SurveyRaw[[#This Row],[Date]]))</f>
        <v>Week 23</v>
      </c>
      <c r="M290" s="89" t="str">
        <f>CONCATENATE(YEAR(SurveyRaw[[#This Row],[Month]])," Q",ROUNDUP(MONTH(SurveyRaw[[#This Row],[Month]])/3,0))</f>
        <v>2024 Q2</v>
      </c>
      <c r="N290" s="90" t="str">
        <f>INDEX(Roster[Team Manager],MATCH(SurveyRaw[[#This Row],[UID]],Roster[UID],0))</f>
        <v>Anna Mae Bastero</v>
      </c>
      <c r="O290" s="91" t="str">
        <f>INDEX(Roster[Site],MATCH(SurveyRaw[[#This Row],[UID]],Roster[UID],0))</f>
        <v>ILO</v>
      </c>
      <c r="P290" s="91" t="str">
        <f>INDEX(Config!R:R,MATCH(SurveyRaw[[#This Row],[App name]],Config!Q:Q,0))</f>
        <v>US</v>
      </c>
      <c r="Q290" s="91" t="str">
        <f>INDEX(Config!J:J,MATCH(Survey!$P290,Config!G:G,0))</f>
        <v>APAC</v>
      </c>
      <c r="R290" s="94">
        <f t="shared" si="14"/>
        <v>1</v>
      </c>
      <c r="S290" s="119">
        <f>IF(ISBLANK(SurveyRaw[[#This Row],[CSAT]]),0,IF(AND(SurveyRaw[[#This Row],[CSAT]]&lt;=3,SurveyRaw[[#This Row],[CSAT]]&gt;=1),1,0))</f>
        <v>0</v>
      </c>
      <c r="T290" s="120">
        <f>IF(SurveyRaw[[#This Row],[CSAT]]=4,1,0)</f>
        <v>0</v>
      </c>
      <c r="U290" s="121">
        <f>IF(SurveyRaw[[#This Row],[CSAT]]=5,1,0)</f>
        <v>1</v>
      </c>
      <c r="V290" s="92">
        <f>IF(OR(SurveyRaw[[#This Row],[FCR]]="-",SurveyRaw[[#This Row],[FCR]]=""),0,1)</f>
        <v>1</v>
      </c>
      <c r="W290" s="121">
        <f>IF(SurveyRaw[[#This Row],[Valid FCR]]=1,IF(SurveyRaw[[#This Row],[FCR]]=1,1,0),0)</f>
        <v>0</v>
      </c>
      <c r="X290" s="93">
        <f>IF(SurveyRaw[[#This Row],[CSAT]]="","",SurveyRaw[[#This Row],[CSAT]]/5)</f>
        <v>1</v>
      </c>
      <c r="Y290" s="120" t="str">
        <f>IF(OR(SurveyRaw[[#This Row],[Language Points]]="-",SurveyRaw[[#This Row],[Language Points]]="N/A",SurveyRaw[[#This Row],[Language Points]]=""),"No","Yes")</f>
        <v>Yes</v>
      </c>
      <c r="Z290" s="93">
        <f>IF(ISBLANK(SurveyRaw[[#This Row],[Language Points]]),"",SurveyRaw[[#This Row],[Language Points]]/5)</f>
        <v>1</v>
      </c>
    </row>
    <row r="291" spans="1:26" x14ac:dyDescent="0.25">
      <c r="A291" s="82" t="s">
        <v>93</v>
      </c>
      <c r="B291" s="83" t="s">
        <v>72</v>
      </c>
      <c r="C291" s="84">
        <v>45447</v>
      </c>
      <c r="D291" s="83">
        <v>1297948554</v>
      </c>
      <c r="E291" s="82" t="s">
        <v>73</v>
      </c>
      <c r="F291" s="118">
        <v>108526</v>
      </c>
      <c r="G291" s="82">
        <v>5</v>
      </c>
      <c r="H291" s="85"/>
      <c r="I291" s="83">
        <v>5</v>
      </c>
      <c r="J291" s="86">
        <f t="shared" si="12"/>
        <v>45447</v>
      </c>
      <c r="K291" s="87">
        <f t="shared" si="13"/>
        <v>45473</v>
      </c>
      <c r="L291" s="88" t="str">
        <f>_xlfn.CONCAT("Week"," ",_xlfn.ISOWEEKNUM(SurveyRaw[[#This Row],[Date]]))</f>
        <v>Week 23</v>
      </c>
      <c r="M291" s="89" t="str">
        <f>CONCATENATE(YEAR(SurveyRaw[[#This Row],[Month]])," Q",ROUNDUP(MONTH(SurveyRaw[[#This Row],[Month]])/3,0))</f>
        <v>2024 Q2</v>
      </c>
      <c r="N291" s="90" t="str">
        <f>INDEX(Roster[Team Manager],MATCH(SurveyRaw[[#This Row],[UID]],Roster[UID],0))</f>
        <v>Anna Mae Bastero</v>
      </c>
      <c r="O291" s="91" t="str">
        <f>INDEX(Roster[Site],MATCH(SurveyRaw[[#This Row],[UID]],Roster[UID],0))</f>
        <v>ILO</v>
      </c>
      <c r="P291" s="91" t="str">
        <f>INDEX(Config!R:R,MATCH(SurveyRaw[[#This Row],[App name]],Config!Q:Q,0))</f>
        <v>US</v>
      </c>
      <c r="Q291" s="91" t="str">
        <f>INDEX(Config!J:J,MATCH(Survey!$P291,Config!G:G,0))</f>
        <v>APAC</v>
      </c>
      <c r="R291" s="94">
        <f t="shared" si="14"/>
        <v>1</v>
      </c>
      <c r="S291" s="119">
        <f>IF(ISBLANK(SurveyRaw[[#This Row],[CSAT]]),0,IF(AND(SurveyRaw[[#This Row],[CSAT]]&lt;=3,SurveyRaw[[#This Row],[CSAT]]&gt;=1),1,0))</f>
        <v>0</v>
      </c>
      <c r="T291" s="120">
        <f>IF(SurveyRaw[[#This Row],[CSAT]]=4,1,0)</f>
        <v>0</v>
      </c>
      <c r="U291" s="121">
        <f>IF(SurveyRaw[[#This Row],[CSAT]]=5,1,0)</f>
        <v>1</v>
      </c>
      <c r="V291" s="92">
        <f>IF(OR(SurveyRaw[[#This Row],[FCR]]="-",SurveyRaw[[#This Row],[FCR]]=""),0,1)</f>
        <v>0</v>
      </c>
      <c r="W291" s="121">
        <f>IF(SurveyRaw[[#This Row],[Valid FCR]]=1,IF(SurveyRaw[[#This Row],[FCR]]=1,1,0),0)</f>
        <v>0</v>
      </c>
      <c r="X291" s="93">
        <f>IF(SurveyRaw[[#This Row],[CSAT]]="","",SurveyRaw[[#This Row],[CSAT]]/5)</f>
        <v>1</v>
      </c>
      <c r="Y291" s="120" t="str">
        <f>IF(OR(SurveyRaw[[#This Row],[Language Points]]="-",SurveyRaw[[#This Row],[Language Points]]="N/A",SurveyRaw[[#This Row],[Language Points]]=""),"No","Yes")</f>
        <v>Yes</v>
      </c>
      <c r="Z291" s="93">
        <f>IF(ISBLANK(SurveyRaw[[#This Row],[Language Points]]),"",SurveyRaw[[#This Row],[Language Points]]/5)</f>
        <v>1</v>
      </c>
    </row>
    <row r="292" spans="1:26" x14ac:dyDescent="0.25">
      <c r="A292" s="82" t="s">
        <v>778</v>
      </c>
      <c r="B292" s="83" t="s">
        <v>81</v>
      </c>
      <c r="C292" s="84">
        <v>45446</v>
      </c>
      <c r="D292" s="83">
        <v>805839565</v>
      </c>
      <c r="E292" s="82" t="s">
        <v>82</v>
      </c>
      <c r="F292" s="118">
        <v>111567</v>
      </c>
      <c r="G292" s="82"/>
      <c r="H292" s="85"/>
      <c r="I292" s="83">
        <v>5</v>
      </c>
      <c r="J292" s="86">
        <f t="shared" si="12"/>
        <v>45446</v>
      </c>
      <c r="K292" s="87">
        <f t="shared" si="13"/>
        <v>45473</v>
      </c>
      <c r="L292" s="88" t="str">
        <f>_xlfn.CONCAT("Week"," ",_xlfn.ISOWEEKNUM(SurveyRaw[[#This Row],[Date]]))</f>
        <v>Week 23</v>
      </c>
      <c r="M292" s="89" t="str">
        <f>CONCATENATE(YEAR(SurveyRaw[[#This Row],[Month]])," Q",ROUNDUP(MONTH(SurveyRaw[[#This Row],[Month]])/3,0))</f>
        <v>2024 Q2</v>
      </c>
      <c r="N292" s="90" t="str">
        <f>INDEX(Roster[Team Manager],MATCH(SurveyRaw[[#This Row],[UID]],Roster[UID],0))</f>
        <v>Daniel Alexe</v>
      </c>
      <c r="O292" s="91" t="str">
        <f>INDEX(Roster[Site],MATCH(SurveyRaw[[#This Row],[UID]],Roster[UID],0))</f>
        <v>BUC</v>
      </c>
      <c r="P292" s="91" t="str">
        <f>INDEX(Config!R:R,MATCH(SurveyRaw[[#This Row],[App name]],Config!Q:Q,0))</f>
        <v>DE</v>
      </c>
      <c r="Q292" s="91" t="str">
        <f>INDEX(Config!J:J,MATCH(Survey!$P292,Config!G:G,0))</f>
        <v>EU</v>
      </c>
      <c r="R292" s="94">
        <f t="shared" si="14"/>
        <v>1</v>
      </c>
      <c r="S292" s="119">
        <f>IF(ISBLANK(SurveyRaw[[#This Row],[CSAT]]),0,IF(AND(SurveyRaw[[#This Row],[CSAT]]&lt;=3,SurveyRaw[[#This Row],[CSAT]]&gt;=1),1,0))</f>
        <v>0</v>
      </c>
      <c r="T292" s="120">
        <f>IF(SurveyRaw[[#This Row],[CSAT]]=4,1,0)</f>
        <v>0</v>
      </c>
      <c r="U292" s="121">
        <f>IF(SurveyRaw[[#This Row],[CSAT]]=5,1,0)</f>
        <v>1</v>
      </c>
      <c r="V292" s="92">
        <f>IF(OR(SurveyRaw[[#This Row],[FCR]]="-",SurveyRaw[[#This Row],[FCR]]=""),0,1)</f>
        <v>0</v>
      </c>
      <c r="W292" s="121">
        <f>IF(SurveyRaw[[#This Row],[Valid FCR]]=1,IF(SurveyRaw[[#This Row],[FCR]]=1,1,0),0)</f>
        <v>0</v>
      </c>
      <c r="X292" s="93">
        <f>IF(SurveyRaw[[#This Row],[CSAT]]="","",SurveyRaw[[#This Row],[CSAT]]/5)</f>
        <v>1</v>
      </c>
      <c r="Y292" s="120" t="str">
        <f>IF(OR(SurveyRaw[[#This Row],[Language Points]]="-",SurveyRaw[[#This Row],[Language Points]]="N/A",SurveyRaw[[#This Row],[Language Points]]=""),"No","Yes")</f>
        <v>No</v>
      </c>
      <c r="Z292" s="93" t="str">
        <f>IF(ISBLANK(SurveyRaw[[#This Row],[Language Points]]),"",SurveyRaw[[#This Row],[Language Points]]/5)</f>
        <v/>
      </c>
    </row>
    <row r="293" spans="1:26" x14ac:dyDescent="0.25">
      <c r="A293" s="82" t="s">
        <v>83</v>
      </c>
      <c r="B293" s="83" t="s">
        <v>75</v>
      </c>
      <c r="C293" s="84">
        <v>45444</v>
      </c>
      <c r="D293" s="83">
        <v>194833987</v>
      </c>
      <c r="E293" s="82" t="s">
        <v>780</v>
      </c>
      <c r="F293" s="118">
        <v>112377</v>
      </c>
      <c r="G293" s="82">
        <v>4</v>
      </c>
      <c r="H293" s="85">
        <v>2</v>
      </c>
      <c r="I293" s="83">
        <v>5</v>
      </c>
      <c r="J293" s="86">
        <f t="shared" si="12"/>
        <v>45444</v>
      </c>
      <c r="K293" s="87">
        <f t="shared" si="13"/>
        <v>45473</v>
      </c>
      <c r="L293" s="88" t="str">
        <f>_xlfn.CONCAT("Week"," ",_xlfn.ISOWEEKNUM(SurveyRaw[[#This Row],[Date]]))</f>
        <v>Week 22</v>
      </c>
      <c r="M293" s="89" t="str">
        <f>CONCATENATE(YEAR(SurveyRaw[[#This Row],[Month]])," Q",ROUNDUP(MONTH(SurveyRaw[[#This Row],[Month]])/3,0))</f>
        <v>2024 Q2</v>
      </c>
      <c r="N293" s="90" t="str">
        <f>INDEX(Roster[Team Manager],MATCH(SurveyRaw[[#This Row],[UID]],Roster[UID],0))</f>
        <v>Daniel Alexe</v>
      </c>
      <c r="O293" s="91" t="str">
        <f>INDEX(Roster[Site],MATCH(SurveyRaw[[#This Row],[UID]],Roster[UID],0))</f>
        <v>BUC</v>
      </c>
      <c r="P293" s="91" t="str">
        <f>INDEX(Config!R:R,MATCH(SurveyRaw[[#This Row],[App name]],Config!Q:Q,0))</f>
        <v>FR</v>
      </c>
      <c r="Q293" s="91" t="str">
        <f>INDEX(Config!J:J,MATCH(Survey!$P293,Config!G:G,0))</f>
        <v>EU</v>
      </c>
      <c r="R293" s="94">
        <f t="shared" si="14"/>
        <v>1</v>
      </c>
      <c r="S293" s="119">
        <f>IF(ISBLANK(SurveyRaw[[#This Row],[CSAT]]),0,IF(AND(SurveyRaw[[#This Row],[CSAT]]&lt;=3,SurveyRaw[[#This Row],[CSAT]]&gt;=1),1,0))</f>
        <v>0</v>
      </c>
      <c r="T293" s="120">
        <f>IF(SurveyRaw[[#This Row],[CSAT]]=4,1,0)</f>
        <v>0</v>
      </c>
      <c r="U293" s="121">
        <f>IF(SurveyRaw[[#This Row],[CSAT]]=5,1,0)</f>
        <v>1</v>
      </c>
      <c r="V293" s="92">
        <f>IF(OR(SurveyRaw[[#This Row],[FCR]]="-",SurveyRaw[[#This Row],[FCR]]=""),0,1)</f>
        <v>1</v>
      </c>
      <c r="W293" s="121">
        <f>IF(SurveyRaw[[#This Row],[Valid FCR]]=1,IF(SurveyRaw[[#This Row],[FCR]]=1,1,0),0)</f>
        <v>0</v>
      </c>
      <c r="X293" s="93">
        <f>IF(SurveyRaw[[#This Row],[CSAT]]="","",SurveyRaw[[#This Row],[CSAT]]/5)</f>
        <v>1</v>
      </c>
      <c r="Y293" s="120" t="str">
        <f>IF(OR(SurveyRaw[[#This Row],[Language Points]]="-",SurveyRaw[[#This Row],[Language Points]]="N/A",SurveyRaw[[#This Row],[Language Points]]=""),"No","Yes")</f>
        <v>Yes</v>
      </c>
      <c r="Z293" s="93">
        <f>IF(ISBLANK(SurveyRaw[[#This Row],[Language Points]]),"",SurveyRaw[[#This Row],[Language Points]]/5)</f>
        <v>0.8</v>
      </c>
    </row>
    <row r="294" spans="1:26" x14ac:dyDescent="0.25">
      <c r="A294" s="82" t="s">
        <v>83</v>
      </c>
      <c r="B294" s="83" t="s">
        <v>75</v>
      </c>
      <c r="C294" s="84">
        <v>45446</v>
      </c>
      <c r="D294" s="83">
        <v>194979987</v>
      </c>
      <c r="E294" s="82" t="s">
        <v>82</v>
      </c>
      <c r="F294" s="118">
        <v>111567</v>
      </c>
      <c r="G294" s="82">
        <v>3</v>
      </c>
      <c r="H294" s="85">
        <v>2</v>
      </c>
      <c r="I294" s="83">
        <v>5</v>
      </c>
      <c r="J294" s="86">
        <f t="shared" si="12"/>
        <v>45446</v>
      </c>
      <c r="K294" s="87">
        <f t="shared" si="13"/>
        <v>45473</v>
      </c>
      <c r="L294" s="88" t="str">
        <f>_xlfn.CONCAT("Week"," ",_xlfn.ISOWEEKNUM(SurveyRaw[[#This Row],[Date]]))</f>
        <v>Week 23</v>
      </c>
      <c r="M294" s="89" t="str">
        <f>CONCATENATE(YEAR(SurveyRaw[[#This Row],[Month]])," Q",ROUNDUP(MONTH(SurveyRaw[[#This Row],[Month]])/3,0))</f>
        <v>2024 Q2</v>
      </c>
      <c r="N294" s="90" t="str">
        <f>INDEX(Roster[Team Manager],MATCH(SurveyRaw[[#This Row],[UID]],Roster[UID],0))</f>
        <v>Daniel Alexe</v>
      </c>
      <c r="O294" s="91" t="str">
        <f>INDEX(Roster[Site],MATCH(SurveyRaw[[#This Row],[UID]],Roster[UID],0))</f>
        <v>BUC</v>
      </c>
      <c r="P294" s="91" t="str">
        <f>INDEX(Config!R:R,MATCH(SurveyRaw[[#This Row],[App name]],Config!Q:Q,0))</f>
        <v>FR</v>
      </c>
      <c r="Q294" s="91" t="str">
        <f>INDEX(Config!J:J,MATCH(Survey!$P294,Config!G:G,0))</f>
        <v>EU</v>
      </c>
      <c r="R294" s="94">
        <f t="shared" si="14"/>
        <v>1</v>
      </c>
      <c r="S294" s="119">
        <f>IF(ISBLANK(SurveyRaw[[#This Row],[CSAT]]),0,IF(AND(SurveyRaw[[#This Row],[CSAT]]&lt;=3,SurveyRaw[[#This Row],[CSAT]]&gt;=1),1,0))</f>
        <v>0</v>
      </c>
      <c r="T294" s="120">
        <f>IF(SurveyRaw[[#This Row],[CSAT]]=4,1,0)</f>
        <v>0</v>
      </c>
      <c r="U294" s="121">
        <f>IF(SurveyRaw[[#This Row],[CSAT]]=5,1,0)</f>
        <v>1</v>
      </c>
      <c r="V294" s="92">
        <f>IF(OR(SurveyRaw[[#This Row],[FCR]]="-",SurveyRaw[[#This Row],[FCR]]=""),0,1)</f>
        <v>1</v>
      </c>
      <c r="W294" s="121">
        <f>IF(SurveyRaw[[#This Row],[Valid FCR]]=1,IF(SurveyRaw[[#This Row],[FCR]]=1,1,0),0)</f>
        <v>0</v>
      </c>
      <c r="X294" s="93">
        <f>IF(SurveyRaw[[#This Row],[CSAT]]="","",SurveyRaw[[#This Row],[CSAT]]/5)</f>
        <v>1</v>
      </c>
      <c r="Y294" s="120" t="str">
        <f>IF(OR(SurveyRaw[[#This Row],[Language Points]]="-",SurveyRaw[[#This Row],[Language Points]]="N/A",SurveyRaw[[#This Row],[Language Points]]=""),"No","Yes")</f>
        <v>Yes</v>
      </c>
      <c r="Z294" s="93">
        <f>IF(ISBLANK(SurveyRaw[[#This Row],[Language Points]]),"",SurveyRaw[[#This Row],[Language Points]]/5)</f>
        <v>0.6</v>
      </c>
    </row>
    <row r="295" spans="1:26" x14ac:dyDescent="0.25">
      <c r="A295" s="82" t="s">
        <v>83</v>
      </c>
      <c r="B295" s="83" t="s">
        <v>75</v>
      </c>
      <c r="C295" s="84">
        <v>45444</v>
      </c>
      <c r="D295" s="83">
        <v>194828787</v>
      </c>
      <c r="E295" s="82" t="s">
        <v>777</v>
      </c>
      <c r="F295" s="118">
        <v>112087</v>
      </c>
      <c r="G295" s="82"/>
      <c r="H295" s="85"/>
      <c r="I295" s="83">
        <v>5</v>
      </c>
      <c r="J295" s="86">
        <f t="shared" si="12"/>
        <v>45444</v>
      </c>
      <c r="K295" s="87">
        <f t="shared" si="13"/>
        <v>45473</v>
      </c>
      <c r="L295" s="88" t="str">
        <f>_xlfn.CONCAT("Week"," ",_xlfn.ISOWEEKNUM(SurveyRaw[[#This Row],[Date]]))</f>
        <v>Week 22</v>
      </c>
      <c r="M295" s="89" t="str">
        <f>CONCATENATE(YEAR(SurveyRaw[[#This Row],[Month]])," Q",ROUNDUP(MONTH(SurveyRaw[[#This Row],[Month]])/3,0))</f>
        <v>2024 Q2</v>
      </c>
      <c r="N295" s="90" t="str">
        <f>INDEX(Roster[Team Manager],MATCH(SurveyRaw[[#This Row],[UID]],Roster[UID],0))</f>
        <v>Daniel Alexe</v>
      </c>
      <c r="O295" s="91" t="str">
        <f>INDEX(Roster[Site],MATCH(SurveyRaw[[#This Row],[UID]],Roster[UID],0))</f>
        <v>BUC</v>
      </c>
      <c r="P295" s="91" t="str">
        <f>INDEX(Config!R:R,MATCH(SurveyRaw[[#This Row],[App name]],Config!Q:Q,0))</f>
        <v>FR</v>
      </c>
      <c r="Q295" s="91" t="str">
        <f>INDEX(Config!J:J,MATCH(Survey!$P295,Config!G:G,0))</f>
        <v>EU</v>
      </c>
      <c r="R295" s="94">
        <f t="shared" si="14"/>
        <v>1</v>
      </c>
      <c r="S295" s="119">
        <f>IF(ISBLANK(SurveyRaw[[#This Row],[CSAT]]),0,IF(AND(SurveyRaw[[#This Row],[CSAT]]&lt;=3,SurveyRaw[[#This Row],[CSAT]]&gt;=1),1,0))</f>
        <v>0</v>
      </c>
      <c r="T295" s="120">
        <f>IF(SurveyRaw[[#This Row],[CSAT]]=4,1,0)</f>
        <v>0</v>
      </c>
      <c r="U295" s="121">
        <f>IF(SurveyRaw[[#This Row],[CSAT]]=5,1,0)</f>
        <v>1</v>
      </c>
      <c r="V295" s="92">
        <f>IF(OR(SurveyRaw[[#This Row],[FCR]]="-",SurveyRaw[[#This Row],[FCR]]=""),0,1)</f>
        <v>0</v>
      </c>
      <c r="W295" s="121">
        <f>IF(SurveyRaw[[#This Row],[Valid FCR]]=1,IF(SurveyRaw[[#This Row],[FCR]]=1,1,0),0)</f>
        <v>0</v>
      </c>
      <c r="X295" s="93">
        <f>IF(SurveyRaw[[#This Row],[CSAT]]="","",SurveyRaw[[#This Row],[CSAT]]/5)</f>
        <v>1</v>
      </c>
      <c r="Y295" s="120" t="str">
        <f>IF(OR(SurveyRaw[[#This Row],[Language Points]]="-",SurveyRaw[[#This Row],[Language Points]]="N/A",SurveyRaw[[#This Row],[Language Points]]=""),"No","Yes")</f>
        <v>No</v>
      </c>
      <c r="Z295" s="93" t="str">
        <f>IF(ISBLANK(SurveyRaw[[#This Row],[Language Points]]),"",SurveyRaw[[#This Row],[Language Points]]/5)</f>
        <v/>
      </c>
    </row>
    <row r="296" spans="1:26" x14ac:dyDescent="0.25">
      <c r="A296" s="82" t="s">
        <v>84</v>
      </c>
      <c r="B296" s="83" t="s">
        <v>85</v>
      </c>
      <c r="C296" s="84">
        <v>45446</v>
      </c>
      <c r="D296" s="83">
        <v>118900576</v>
      </c>
      <c r="E296" s="82" t="s">
        <v>802</v>
      </c>
      <c r="F296" s="118">
        <v>113617</v>
      </c>
      <c r="G296" s="82">
        <v>4</v>
      </c>
      <c r="H296" s="85">
        <v>1</v>
      </c>
      <c r="I296" s="83">
        <v>5</v>
      </c>
      <c r="J296" s="86">
        <f t="shared" si="12"/>
        <v>45446</v>
      </c>
      <c r="K296" s="87">
        <f t="shared" si="13"/>
        <v>45473</v>
      </c>
      <c r="L296" s="88" t="str">
        <f>_xlfn.CONCAT("Week"," ",_xlfn.ISOWEEKNUM(SurveyRaw[[#This Row],[Date]]))</f>
        <v>Week 23</v>
      </c>
      <c r="M296" s="89" t="str">
        <f>CONCATENATE(YEAR(SurveyRaw[[#This Row],[Month]])," Q",ROUNDUP(MONTH(SurveyRaw[[#This Row],[Month]])/3,0))</f>
        <v>2024 Q2</v>
      </c>
      <c r="N296" s="90" t="str">
        <f>INDEX(Roster[Team Manager],MATCH(SurveyRaw[[#This Row],[UID]],Roster[UID],0))</f>
        <v>Eden Loyola</v>
      </c>
      <c r="O296" s="91" t="str">
        <f>INDEX(Roster[Site],MATCH(SurveyRaw[[#This Row],[UID]],Roster[UID],0))</f>
        <v>COL</v>
      </c>
      <c r="P296" s="91" t="str">
        <f>INDEX(Config!R:R,MATCH(SurveyRaw[[#This Row],[App name]],Config!Q:Q,0))</f>
        <v>MX</v>
      </c>
      <c r="Q296" s="91" t="str">
        <f>INDEX(Config!J:J,MATCH(Survey!$P296,Config!G:G,0))</f>
        <v>APAC</v>
      </c>
      <c r="R296" s="94">
        <f t="shared" si="14"/>
        <v>1</v>
      </c>
      <c r="S296" s="119">
        <f>IF(ISBLANK(SurveyRaw[[#This Row],[CSAT]]),0,IF(AND(SurveyRaw[[#This Row],[CSAT]]&lt;=3,SurveyRaw[[#This Row],[CSAT]]&gt;=1),1,0))</f>
        <v>0</v>
      </c>
      <c r="T296" s="120">
        <f>IF(SurveyRaw[[#This Row],[CSAT]]=4,1,0)</f>
        <v>0</v>
      </c>
      <c r="U296" s="121">
        <f>IF(SurveyRaw[[#This Row],[CSAT]]=5,1,0)</f>
        <v>1</v>
      </c>
      <c r="V296" s="92">
        <f>IF(OR(SurveyRaw[[#This Row],[FCR]]="-",SurveyRaw[[#This Row],[FCR]]=""),0,1)</f>
        <v>1</v>
      </c>
      <c r="W296" s="121">
        <f>IF(SurveyRaw[[#This Row],[Valid FCR]]=1,IF(SurveyRaw[[#This Row],[FCR]]=1,1,0),0)</f>
        <v>1</v>
      </c>
      <c r="X296" s="93">
        <f>IF(SurveyRaw[[#This Row],[CSAT]]="","",SurveyRaw[[#This Row],[CSAT]]/5)</f>
        <v>1</v>
      </c>
      <c r="Y296" s="120" t="str">
        <f>IF(OR(SurveyRaw[[#This Row],[Language Points]]="-",SurveyRaw[[#This Row],[Language Points]]="N/A",SurveyRaw[[#This Row],[Language Points]]=""),"No","Yes")</f>
        <v>Yes</v>
      </c>
      <c r="Z296" s="93">
        <f>IF(ISBLANK(SurveyRaw[[#This Row],[Language Points]]),"",SurveyRaw[[#This Row],[Language Points]]/5)</f>
        <v>0.8</v>
      </c>
    </row>
    <row r="297" spans="1:26" x14ac:dyDescent="0.25">
      <c r="A297" s="82" t="s">
        <v>84</v>
      </c>
      <c r="B297" s="83" t="s">
        <v>85</v>
      </c>
      <c r="C297" s="84">
        <v>45446</v>
      </c>
      <c r="D297" s="83">
        <v>118905856</v>
      </c>
      <c r="E297" s="82" t="s">
        <v>86</v>
      </c>
      <c r="F297" s="118">
        <v>108235</v>
      </c>
      <c r="G297" s="82"/>
      <c r="H297" s="85"/>
      <c r="I297" s="83">
        <v>5</v>
      </c>
      <c r="J297" s="86">
        <f t="shared" si="12"/>
        <v>45446</v>
      </c>
      <c r="K297" s="87">
        <f t="shared" si="13"/>
        <v>45473</v>
      </c>
      <c r="L297" s="88" t="str">
        <f>_xlfn.CONCAT("Week"," ",_xlfn.ISOWEEKNUM(SurveyRaw[[#This Row],[Date]]))</f>
        <v>Week 23</v>
      </c>
      <c r="M297" s="89" t="str">
        <f>CONCATENATE(YEAR(SurveyRaw[[#This Row],[Month]])," Q",ROUNDUP(MONTH(SurveyRaw[[#This Row],[Month]])/3,0))</f>
        <v>2024 Q2</v>
      </c>
      <c r="N297" s="90" t="str">
        <f>INDEX(Roster[Team Manager],MATCH(SurveyRaw[[#This Row],[UID]],Roster[UID],0))</f>
        <v>Eden Loyola</v>
      </c>
      <c r="O297" s="91" t="str">
        <f>INDEX(Roster[Site],MATCH(SurveyRaw[[#This Row],[UID]],Roster[UID],0))</f>
        <v>DVO</v>
      </c>
      <c r="P297" s="91" t="str">
        <f>INDEX(Config!R:R,MATCH(SurveyRaw[[#This Row],[App name]],Config!Q:Q,0))</f>
        <v>MX</v>
      </c>
      <c r="Q297" s="91" t="str">
        <f>INDEX(Config!J:J,MATCH(Survey!$P297,Config!G:G,0))</f>
        <v>APAC</v>
      </c>
      <c r="R297" s="94">
        <f t="shared" si="14"/>
        <v>1</v>
      </c>
      <c r="S297" s="119">
        <f>IF(ISBLANK(SurveyRaw[[#This Row],[CSAT]]),0,IF(AND(SurveyRaw[[#This Row],[CSAT]]&lt;=3,SurveyRaw[[#This Row],[CSAT]]&gt;=1),1,0))</f>
        <v>0</v>
      </c>
      <c r="T297" s="120">
        <f>IF(SurveyRaw[[#This Row],[CSAT]]=4,1,0)</f>
        <v>0</v>
      </c>
      <c r="U297" s="121">
        <f>IF(SurveyRaw[[#This Row],[CSAT]]=5,1,0)</f>
        <v>1</v>
      </c>
      <c r="V297" s="92">
        <f>IF(OR(SurveyRaw[[#This Row],[FCR]]="-",SurveyRaw[[#This Row],[FCR]]=""),0,1)</f>
        <v>0</v>
      </c>
      <c r="W297" s="121">
        <f>IF(SurveyRaw[[#This Row],[Valid FCR]]=1,IF(SurveyRaw[[#This Row],[FCR]]=1,1,0),0)</f>
        <v>0</v>
      </c>
      <c r="X297" s="93">
        <f>IF(SurveyRaw[[#This Row],[CSAT]]="","",SurveyRaw[[#This Row],[CSAT]]/5)</f>
        <v>1</v>
      </c>
      <c r="Y297" s="120" t="str">
        <f>IF(OR(SurveyRaw[[#This Row],[Language Points]]="-",SurveyRaw[[#This Row],[Language Points]]="N/A",SurveyRaw[[#This Row],[Language Points]]=""),"No","Yes")</f>
        <v>No</v>
      </c>
      <c r="Z297" s="93" t="str">
        <f>IF(ISBLANK(SurveyRaw[[#This Row],[Language Points]]),"",SurveyRaw[[#This Row],[Language Points]]/5)</f>
        <v/>
      </c>
    </row>
    <row r="298" spans="1:26" x14ac:dyDescent="0.25">
      <c r="A298" s="82" t="s">
        <v>84</v>
      </c>
      <c r="B298" s="83" t="s">
        <v>85</v>
      </c>
      <c r="C298" s="84">
        <v>45446</v>
      </c>
      <c r="D298" s="83">
        <v>118927006</v>
      </c>
      <c r="E298" s="82" t="s">
        <v>116</v>
      </c>
      <c r="F298" s="118">
        <v>113451</v>
      </c>
      <c r="G298" s="82"/>
      <c r="H298" s="85"/>
      <c r="I298" s="83">
        <v>5</v>
      </c>
      <c r="J298" s="86">
        <f t="shared" si="12"/>
        <v>45446</v>
      </c>
      <c r="K298" s="87">
        <f t="shared" si="13"/>
        <v>45473</v>
      </c>
      <c r="L298" s="88" t="str">
        <f>_xlfn.CONCAT("Week"," ",_xlfn.ISOWEEKNUM(SurveyRaw[[#This Row],[Date]]))</f>
        <v>Week 23</v>
      </c>
      <c r="M298" s="89" t="str">
        <f>CONCATENATE(YEAR(SurveyRaw[[#This Row],[Month]])," Q",ROUNDUP(MONTH(SurveyRaw[[#This Row],[Month]])/3,0))</f>
        <v>2024 Q2</v>
      </c>
      <c r="N298" s="90" t="str">
        <f>INDEX(Roster[Team Manager],MATCH(SurveyRaw[[#This Row],[UID]],Roster[UID],0))</f>
        <v>Megan Gutierrez Guerrero</v>
      </c>
      <c r="O298" s="91" t="str">
        <f>INDEX(Roster[Site],MATCH(SurveyRaw[[#This Row],[UID]],Roster[UID],0))</f>
        <v>COL</v>
      </c>
      <c r="P298" s="91" t="str">
        <f>INDEX(Config!R:R,MATCH(SurveyRaw[[#This Row],[App name]],Config!Q:Q,0))</f>
        <v>MX</v>
      </c>
      <c r="Q298" s="91" t="str">
        <f>INDEX(Config!J:J,MATCH(Survey!$P298,Config!G:G,0))</f>
        <v>APAC</v>
      </c>
      <c r="R298" s="94">
        <f t="shared" si="14"/>
        <v>1</v>
      </c>
      <c r="S298" s="119">
        <f>IF(ISBLANK(SurveyRaw[[#This Row],[CSAT]]),0,IF(AND(SurveyRaw[[#This Row],[CSAT]]&lt;=3,SurveyRaw[[#This Row],[CSAT]]&gt;=1),1,0))</f>
        <v>0</v>
      </c>
      <c r="T298" s="120">
        <f>IF(SurveyRaw[[#This Row],[CSAT]]=4,1,0)</f>
        <v>0</v>
      </c>
      <c r="U298" s="121">
        <f>IF(SurveyRaw[[#This Row],[CSAT]]=5,1,0)</f>
        <v>1</v>
      </c>
      <c r="V298" s="92">
        <f>IF(OR(SurveyRaw[[#This Row],[FCR]]="-",SurveyRaw[[#This Row],[FCR]]=""),0,1)</f>
        <v>0</v>
      </c>
      <c r="W298" s="121">
        <f>IF(SurveyRaw[[#This Row],[Valid FCR]]=1,IF(SurveyRaw[[#This Row],[FCR]]=1,1,0),0)</f>
        <v>0</v>
      </c>
      <c r="X298" s="93">
        <f>IF(SurveyRaw[[#This Row],[CSAT]]="","",SurveyRaw[[#This Row],[CSAT]]/5)</f>
        <v>1</v>
      </c>
      <c r="Y298" s="120" t="str">
        <f>IF(OR(SurveyRaw[[#This Row],[Language Points]]="-",SurveyRaw[[#This Row],[Language Points]]="N/A",SurveyRaw[[#This Row],[Language Points]]=""),"No","Yes")</f>
        <v>No</v>
      </c>
      <c r="Z298" s="93" t="str">
        <f>IF(ISBLANK(SurveyRaw[[#This Row],[Language Points]]),"",SurveyRaw[[#This Row],[Language Points]]/5)</f>
        <v/>
      </c>
    </row>
    <row r="299" spans="1:26" x14ac:dyDescent="0.25">
      <c r="A299" s="82" t="s">
        <v>103</v>
      </c>
      <c r="B299" s="83" t="s">
        <v>85</v>
      </c>
      <c r="C299" s="84">
        <v>45446</v>
      </c>
      <c r="D299" s="83">
        <v>118892056</v>
      </c>
      <c r="E299" s="82" t="s">
        <v>86</v>
      </c>
      <c r="F299" s="118">
        <v>108235</v>
      </c>
      <c r="G299" s="82"/>
      <c r="H299" s="85"/>
      <c r="I299" s="83">
        <v>5</v>
      </c>
      <c r="J299" s="86">
        <f t="shared" si="12"/>
        <v>45446</v>
      </c>
      <c r="K299" s="87">
        <f t="shared" si="13"/>
        <v>45473</v>
      </c>
      <c r="L299" s="88" t="str">
        <f>_xlfn.CONCAT("Week"," ",_xlfn.ISOWEEKNUM(SurveyRaw[[#This Row],[Date]]))</f>
        <v>Week 23</v>
      </c>
      <c r="M299" s="89" t="str">
        <f>CONCATENATE(YEAR(SurveyRaw[[#This Row],[Month]])," Q",ROUNDUP(MONTH(SurveyRaw[[#This Row],[Month]])/3,0))</f>
        <v>2024 Q2</v>
      </c>
      <c r="N299" s="90" t="str">
        <f>INDEX(Roster[Team Manager],MATCH(SurveyRaw[[#This Row],[UID]],Roster[UID],0))</f>
        <v>Eden Loyola</v>
      </c>
      <c r="O299" s="91" t="str">
        <f>INDEX(Roster[Site],MATCH(SurveyRaw[[#This Row],[UID]],Roster[UID],0))</f>
        <v>DVO</v>
      </c>
      <c r="P299" s="91" t="str">
        <f>INDEX(Config!R:R,MATCH(SurveyRaw[[#This Row],[App name]],Config!Q:Q,0))</f>
        <v>SP</v>
      </c>
      <c r="Q299" s="91" t="str">
        <f>INDEX(Config!J:J,MATCH(Survey!$P299,Config!G:G,0))</f>
        <v>APAC</v>
      </c>
      <c r="R299" s="94">
        <f t="shared" si="14"/>
        <v>1</v>
      </c>
      <c r="S299" s="119">
        <f>IF(ISBLANK(SurveyRaw[[#This Row],[CSAT]]),0,IF(AND(SurveyRaw[[#This Row],[CSAT]]&lt;=3,SurveyRaw[[#This Row],[CSAT]]&gt;=1),1,0))</f>
        <v>0</v>
      </c>
      <c r="T299" s="120">
        <f>IF(SurveyRaw[[#This Row],[CSAT]]=4,1,0)</f>
        <v>0</v>
      </c>
      <c r="U299" s="121">
        <f>IF(SurveyRaw[[#This Row],[CSAT]]=5,1,0)</f>
        <v>1</v>
      </c>
      <c r="V299" s="92">
        <f>IF(OR(SurveyRaw[[#This Row],[FCR]]="-",SurveyRaw[[#This Row],[FCR]]=""),0,1)</f>
        <v>0</v>
      </c>
      <c r="W299" s="121">
        <f>IF(SurveyRaw[[#This Row],[Valid FCR]]=1,IF(SurveyRaw[[#This Row],[FCR]]=1,1,0),0)</f>
        <v>0</v>
      </c>
      <c r="X299" s="93">
        <f>IF(SurveyRaw[[#This Row],[CSAT]]="","",SurveyRaw[[#This Row],[CSAT]]/5)</f>
        <v>1</v>
      </c>
      <c r="Y299" s="120" t="str">
        <f>IF(OR(SurveyRaw[[#This Row],[Language Points]]="-",SurveyRaw[[#This Row],[Language Points]]="N/A",SurveyRaw[[#This Row],[Language Points]]=""),"No","Yes")</f>
        <v>No</v>
      </c>
      <c r="Z299" s="93" t="str">
        <f>IF(ISBLANK(SurveyRaw[[#This Row],[Language Points]]),"",SurveyRaw[[#This Row],[Language Points]]/5)</f>
        <v/>
      </c>
    </row>
    <row r="300" spans="1:26" x14ac:dyDescent="0.25">
      <c r="A300" s="82" t="s">
        <v>93</v>
      </c>
      <c r="B300" s="83" t="s">
        <v>72</v>
      </c>
      <c r="C300" s="84">
        <v>45444</v>
      </c>
      <c r="D300" s="83">
        <v>1297238654</v>
      </c>
      <c r="E300" s="82" t="s">
        <v>98</v>
      </c>
      <c r="F300" s="118">
        <v>112006</v>
      </c>
      <c r="G300" s="82">
        <v>1</v>
      </c>
      <c r="H300" s="85">
        <v>1</v>
      </c>
      <c r="I300" s="83">
        <v>5</v>
      </c>
      <c r="J300" s="86">
        <f t="shared" si="12"/>
        <v>45444</v>
      </c>
      <c r="K300" s="87">
        <f t="shared" si="13"/>
        <v>45473</v>
      </c>
      <c r="L300" s="88" t="str">
        <f>_xlfn.CONCAT("Week"," ",_xlfn.ISOWEEKNUM(SurveyRaw[[#This Row],[Date]]))</f>
        <v>Week 22</v>
      </c>
      <c r="M300" s="89" t="str">
        <f>CONCATENATE(YEAR(SurveyRaw[[#This Row],[Month]])," Q",ROUNDUP(MONTH(SurveyRaw[[#This Row],[Month]])/3,0))</f>
        <v>2024 Q2</v>
      </c>
      <c r="N300" s="90" t="str">
        <f>INDEX(Roster[Team Manager],MATCH(SurveyRaw[[#This Row],[UID]],Roster[UID],0))</f>
        <v>Anna Mae Bastero</v>
      </c>
      <c r="O300" s="91" t="str">
        <f>INDEX(Roster[Site],MATCH(SurveyRaw[[#This Row],[UID]],Roster[UID],0))</f>
        <v>ILO</v>
      </c>
      <c r="P300" s="91" t="str">
        <f>INDEX(Config!R:R,MATCH(SurveyRaw[[#This Row],[App name]],Config!Q:Q,0))</f>
        <v>US</v>
      </c>
      <c r="Q300" s="91" t="str">
        <f>INDEX(Config!J:J,MATCH(Survey!$P300,Config!G:G,0))</f>
        <v>APAC</v>
      </c>
      <c r="R300" s="94">
        <f t="shared" si="14"/>
        <v>1</v>
      </c>
      <c r="S300" s="119">
        <f>IF(ISBLANK(SurveyRaw[[#This Row],[CSAT]]),0,IF(AND(SurveyRaw[[#This Row],[CSAT]]&lt;=3,SurveyRaw[[#This Row],[CSAT]]&gt;=1),1,0))</f>
        <v>0</v>
      </c>
      <c r="T300" s="120">
        <f>IF(SurveyRaw[[#This Row],[CSAT]]=4,1,0)</f>
        <v>0</v>
      </c>
      <c r="U300" s="121">
        <f>IF(SurveyRaw[[#This Row],[CSAT]]=5,1,0)</f>
        <v>1</v>
      </c>
      <c r="V300" s="92">
        <f>IF(OR(SurveyRaw[[#This Row],[FCR]]="-",SurveyRaw[[#This Row],[FCR]]=""),0,1)</f>
        <v>1</v>
      </c>
      <c r="W300" s="121">
        <f>IF(SurveyRaw[[#This Row],[Valid FCR]]=1,IF(SurveyRaw[[#This Row],[FCR]]=1,1,0),0)</f>
        <v>1</v>
      </c>
      <c r="X300" s="93">
        <f>IF(SurveyRaw[[#This Row],[CSAT]]="","",SurveyRaw[[#This Row],[CSAT]]/5)</f>
        <v>1</v>
      </c>
      <c r="Y300" s="120" t="str">
        <f>IF(OR(SurveyRaw[[#This Row],[Language Points]]="-",SurveyRaw[[#This Row],[Language Points]]="N/A",SurveyRaw[[#This Row],[Language Points]]=""),"No","Yes")</f>
        <v>Yes</v>
      </c>
      <c r="Z300" s="93">
        <f>IF(ISBLANK(SurveyRaw[[#This Row],[Language Points]]),"",SurveyRaw[[#This Row],[Language Points]]/5)</f>
        <v>0.2</v>
      </c>
    </row>
    <row r="301" spans="1:26" x14ac:dyDescent="0.25">
      <c r="A301" s="82" t="s">
        <v>95</v>
      </c>
      <c r="B301" s="83" t="s">
        <v>72</v>
      </c>
      <c r="C301" s="84">
        <v>45446</v>
      </c>
      <c r="D301" s="83">
        <v>1297547854</v>
      </c>
      <c r="E301" s="82" t="s">
        <v>114</v>
      </c>
      <c r="F301" s="118">
        <v>113407</v>
      </c>
      <c r="G301" s="82"/>
      <c r="H301" s="85"/>
      <c r="I301" s="83">
        <v>5</v>
      </c>
      <c r="J301" s="86">
        <f t="shared" si="12"/>
        <v>45446</v>
      </c>
      <c r="K301" s="87">
        <f t="shared" si="13"/>
        <v>45473</v>
      </c>
      <c r="L301" s="88" t="str">
        <f>_xlfn.CONCAT("Week"," ",_xlfn.ISOWEEKNUM(SurveyRaw[[#This Row],[Date]]))</f>
        <v>Week 23</v>
      </c>
      <c r="M301" s="89" t="str">
        <f>CONCATENATE(YEAR(SurveyRaw[[#This Row],[Month]])," Q",ROUNDUP(MONTH(SurveyRaw[[#This Row],[Month]])/3,0))</f>
        <v>2024 Q2</v>
      </c>
      <c r="N301" s="90" t="str">
        <f>INDEX(Roster[Team Manager],MATCH(SurveyRaw[[#This Row],[UID]],Roster[UID],0))</f>
        <v>Eden Loyola</v>
      </c>
      <c r="O301" s="91" t="str">
        <f>INDEX(Roster[Site],MATCH(SurveyRaw[[#This Row],[UID]],Roster[UID],0))</f>
        <v>DVO</v>
      </c>
      <c r="P301" s="91" t="str">
        <f>INDEX(Config!R:R,MATCH(SurveyRaw[[#This Row],[App name]],Config!Q:Q,0))</f>
        <v>US</v>
      </c>
      <c r="Q301" s="91" t="str">
        <f>INDEX(Config!J:J,MATCH(Survey!$P301,Config!G:G,0))</f>
        <v>APAC</v>
      </c>
      <c r="R301" s="94">
        <f t="shared" si="14"/>
        <v>1</v>
      </c>
      <c r="S301" s="119">
        <f>IF(ISBLANK(SurveyRaw[[#This Row],[CSAT]]),0,IF(AND(SurveyRaw[[#This Row],[CSAT]]&lt;=3,SurveyRaw[[#This Row],[CSAT]]&gt;=1),1,0))</f>
        <v>0</v>
      </c>
      <c r="T301" s="120">
        <f>IF(SurveyRaw[[#This Row],[CSAT]]=4,1,0)</f>
        <v>0</v>
      </c>
      <c r="U301" s="121">
        <f>IF(SurveyRaw[[#This Row],[CSAT]]=5,1,0)</f>
        <v>1</v>
      </c>
      <c r="V301" s="92">
        <f>IF(OR(SurveyRaw[[#This Row],[FCR]]="-",SurveyRaw[[#This Row],[FCR]]=""),0,1)</f>
        <v>0</v>
      </c>
      <c r="W301" s="121">
        <f>IF(SurveyRaw[[#This Row],[Valid FCR]]=1,IF(SurveyRaw[[#This Row],[FCR]]=1,1,0),0)</f>
        <v>0</v>
      </c>
      <c r="X301" s="93">
        <f>IF(SurveyRaw[[#This Row],[CSAT]]="","",SurveyRaw[[#This Row],[CSAT]]/5)</f>
        <v>1</v>
      </c>
      <c r="Y301" s="120" t="str">
        <f>IF(OR(SurveyRaw[[#This Row],[Language Points]]="-",SurveyRaw[[#This Row],[Language Points]]="N/A",SurveyRaw[[#This Row],[Language Points]]=""),"No","Yes")</f>
        <v>No</v>
      </c>
      <c r="Z301" s="93" t="str">
        <f>IF(ISBLANK(SurveyRaw[[#This Row],[Language Points]]),"",SurveyRaw[[#This Row],[Language Points]]/5)</f>
        <v/>
      </c>
    </row>
    <row r="302" spans="1:26" x14ac:dyDescent="0.25">
      <c r="A302" s="82" t="s">
        <v>93</v>
      </c>
      <c r="B302" s="83" t="s">
        <v>72</v>
      </c>
      <c r="C302" s="84">
        <v>45446</v>
      </c>
      <c r="D302" s="83">
        <v>1297682614</v>
      </c>
      <c r="E302" s="82" t="s">
        <v>114</v>
      </c>
      <c r="F302" s="118">
        <v>113407</v>
      </c>
      <c r="G302" s="82">
        <v>4</v>
      </c>
      <c r="H302" s="85">
        <v>2</v>
      </c>
      <c r="I302" s="83">
        <v>5</v>
      </c>
      <c r="J302" s="86">
        <f t="shared" si="12"/>
        <v>45446</v>
      </c>
      <c r="K302" s="87">
        <f t="shared" si="13"/>
        <v>45473</v>
      </c>
      <c r="L302" s="88" t="str">
        <f>_xlfn.CONCAT("Week"," ",_xlfn.ISOWEEKNUM(SurveyRaw[[#This Row],[Date]]))</f>
        <v>Week 23</v>
      </c>
      <c r="M302" s="89" t="str">
        <f>CONCATENATE(YEAR(SurveyRaw[[#This Row],[Month]])," Q",ROUNDUP(MONTH(SurveyRaw[[#This Row],[Month]])/3,0))</f>
        <v>2024 Q2</v>
      </c>
      <c r="N302" s="90" t="str">
        <f>INDEX(Roster[Team Manager],MATCH(SurveyRaw[[#This Row],[UID]],Roster[UID],0))</f>
        <v>Eden Loyola</v>
      </c>
      <c r="O302" s="91" t="str">
        <f>INDEX(Roster[Site],MATCH(SurveyRaw[[#This Row],[UID]],Roster[UID],0))</f>
        <v>DVO</v>
      </c>
      <c r="P302" s="91" t="str">
        <f>INDEX(Config!R:R,MATCH(SurveyRaw[[#This Row],[App name]],Config!Q:Q,0))</f>
        <v>US</v>
      </c>
      <c r="Q302" s="91" t="str">
        <f>INDEX(Config!J:J,MATCH(Survey!$P302,Config!G:G,0))</f>
        <v>APAC</v>
      </c>
      <c r="R302" s="94">
        <f t="shared" si="14"/>
        <v>1</v>
      </c>
      <c r="S302" s="119">
        <f>IF(ISBLANK(SurveyRaw[[#This Row],[CSAT]]),0,IF(AND(SurveyRaw[[#This Row],[CSAT]]&lt;=3,SurveyRaw[[#This Row],[CSAT]]&gt;=1),1,0))</f>
        <v>0</v>
      </c>
      <c r="T302" s="120">
        <f>IF(SurveyRaw[[#This Row],[CSAT]]=4,1,0)</f>
        <v>0</v>
      </c>
      <c r="U302" s="121">
        <f>IF(SurveyRaw[[#This Row],[CSAT]]=5,1,0)</f>
        <v>1</v>
      </c>
      <c r="V302" s="92">
        <f>IF(OR(SurveyRaw[[#This Row],[FCR]]="-",SurveyRaw[[#This Row],[FCR]]=""),0,1)</f>
        <v>1</v>
      </c>
      <c r="W302" s="121">
        <f>IF(SurveyRaw[[#This Row],[Valid FCR]]=1,IF(SurveyRaw[[#This Row],[FCR]]=1,1,0),0)</f>
        <v>0</v>
      </c>
      <c r="X302" s="93">
        <f>IF(SurveyRaw[[#This Row],[CSAT]]="","",SurveyRaw[[#This Row],[CSAT]]/5)</f>
        <v>1</v>
      </c>
      <c r="Y302" s="120" t="str">
        <f>IF(OR(SurveyRaw[[#This Row],[Language Points]]="-",SurveyRaw[[#This Row],[Language Points]]="N/A",SurveyRaw[[#This Row],[Language Points]]=""),"No","Yes")</f>
        <v>Yes</v>
      </c>
      <c r="Z302" s="93">
        <f>IF(ISBLANK(SurveyRaw[[#This Row],[Language Points]]),"",SurveyRaw[[#This Row],[Language Points]]/5)</f>
        <v>0.8</v>
      </c>
    </row>
    <row r="303" spans="1:26" x14ac:dyDescent="0.25">
      <c r="A303" s="82" t="s">
        <v>93</v>
      </c>
      <c r="B303" s="83" t="s">
        <v>72</v>
      </c>
      <c r="C303" s="84">
        <v>45446</v>
      </c>
      <c r="D303" s="83">
        <v>1297563914</v>
      </c>
      <c r="E303" s="82" t="s">
        <v>80</v>
      </c>
      <c r="F303" s="118">
        <v>112004</v>
      </c>
      <c r="G303" s="82">
        <v>4</v>
      </c>
      <c r="H303" s="85">
        <v>1</v>
      </c>
      <c r="I303" s="83">
        <v>5</v>
      </c>
      <c r="J303" s="86">
        <f t="shared" si="12"/>
        <v>45446</v>
      </c>
      <c r="K303" s="87">
        <f t="shared" si="13"/>
        <v>45473</v>
      </c>
      <c r="L303" s="88" t="str">
        <f>_xlfn.CONCAT("Week"," ",_xlfn.ISOWEEKNUM(SurveyRaw[[#This Row],[Date]]))</f>
        <v>Week 23</v>
      </c>
      <c r="M303" s="89" t="str">
        <f>CONCATENATE(YEAR(SurveyRaw[[#This Row],[Month]])," Q",ROUNDUP(MONTH(SurveyRaw[[#This Row],[Month]])/3,0))</f>
        <v>2024 Q2</v>
      </c>
      <c r="N303" s="90" t="str">
        <f>INDEX(Roster[Team Manager],MATCH(SurveyRaw[[#This Row],[UID]],Roster[UID],0))</f>
        <v>Anna Mae Bastero</v>
      </c>
      <c r="O303" s="91" t="str">
        <f>INDEX(Roster[Site],MATCH(SurveyRaw[[#This Row],[UID]],Roster[UID],0))</f>
        <v>ILO</v>
      </c>
      <c r="P303" s="91" t="str">
        <f>INDEX(Config!R:R,MATCH(SurveyRaw[[#This Row],[App name]],Config!Q:Q,0))</f>
        <v>US</v>
      </c>
      <c r="Q303" s="91" t="str">
        <f>INDEX(Config!J:J,MATCH(Survey!$P303,Config!G:G,0))</f>
        <v>APAC</v>
      </c>
      <c r="R303" s="94">
        <f t="shared" si="14"/>
        <v>1</v>
      </c>
      <c r="S303" s="119">
        <f>IF(ISBLANK(SurveyRaw[[#This Row],[CSAT]]),0,IF(AND(SurveyRaw[[#This Row],[CSAT]]&lt;=3,SurveyRaw[[#This Row],[CSAT]]&gt;=1),1,0))</f>
        <v>0</v>
      </c>
      <c r="T303" s="120">
        <f>IF(SurveyRaw[[#This Row],[CSAT]]=4,1,0)</f>
        <v>0</v>
      </c>
      <c r="U303" s="121">
        <f>IF(SurveyRaw[[#This Row],[CSAT]]=5,1,0)</f>
        <v>1</v>
      </c>
      <c r="V303" s="92">
        <f>IF(OR(SurveyRaw[[#This Row],[FCR]]="-",SurveyRaw[[#This Row],[FCR]]=""),0,1)</f>
        <v>1</v>
      </c>
      <c r="W303" s="121">
        <f>IF(SurveyRaw[[#This Row],[Valid FCR]]=1,IF(SurveyRaw[[#This Row],[FCR]]=1,1,0),0)</f>
        <v>1</v>
      </c>
      <c r="X303" s="93">
        <f>IF(SurveyRaw[[#This Row],[CSAT]]="","",SurveyRaw[[#This Row],[CSAT]]/5)</f>
        <v>1</v>
      </c>
      <c r="Y303" s="120" t="str">
        <f>IF(OR(SurveyRaw[[#This Row],[Language Points]]="-",SurveyRaw[[#This Row],[Language Points]]="N/A",SurveyRaw[[#This Row],[Language Points]]=""),"No","Yes")</f>
        <v>Yes</v>
      </c>
      <c r="Z303" s="93">
        <f>IF(ISBLANK(SurveyRaw[[#This Row],[Language Points]]),"",SurveyRaw[[#This Row],[Language Points]]/5)</f>
        <v>0.8</v>
      </c>
    </row>
    <row r="304" spans="1:26" x14ac:dyDescent="0.25">
      <c r="A304" s="82" t="s">
        <v>95</v>
      </c>
      <c r="B304" s="83" t="s">
        <v>72</v>
      </c>
      <c r="C304" s="84">
        <v>45444</v>
      </c>
      <c r="D304" s="83">
        <v>1297280214</v>
      </c>
      <c r="E304" s="82" t="s">
        <v>73</v>
      </c>
      <c r="F304" s="118">
        <v>108526</v>
      </c>
      <c r="G304" s="82"/>
      <c r="H304" s="85"/>
      <c r="I304" s="83">
        <v>5</v>
      </c>
      <c r="J304" s="86">
        <f t="shared" si="12"/>
        <v>45444</v>
      </c>
      <c r="K304" s="87">
        <f t="shared" si="13"/>
        <v>45473</v>
      </c>
      <c r="L304" s="88" t="str">
        <f>_xlfn.CONCAT("Week"," ",_xlfn.ISOWEEKNUM(SurveyRaw[[#This Row],[Date]]))</f>
        <v>Week 22</v>
      </c>
      <c r="M304" s="89" t="str">
        <f>CONCATENATE(YEAR(SurveyRaw[[#This Row],[Month]])," Q",ROUNDUP(MONTH(SurveyRaw[[#This Row],[Month]])/3,0))</f>
        <v>2024 Q2</v>
      </c>
      <c r="N304" s="90" t="str">
        <f>INDEX(Roster[Team Manager],MATCH(SurveyRaw[[#This Row],[UID]],Roster[UID],0))</f>
        <v>Anna Mae Bastero</v>
      </c>
      <c r="O304" s="91" t="str">
        <f>INDEX(Roster[Site],MATCH(SurveyRaw[[#This Row],[UID]],Roster[UID],0))</f>
        <v>ILO</v>
      </c>
      <c r="P304" s="91" t="str">
        <f>INDEX(Config!R:R,MATCH(SurveyRaw[[#This Row],[App name]],Config!Q:Q,0))</f>
        <v>US</v>
      </c>
      <c r="Q304" s="91" t="str">
        <f>INDEX(Config!J:J,MATCH(Survey!$P304,Config!G:G,0))</f>
        <v>APAC</v>
      </c>
      <c r="R304" s="94">
        <f t="shared" si="14"/>
        <v>1</v>
      </c>
      <c r="S304" s="119">
        <f>IF(ISBLANK(SurveyRaw[[#This Row],[CSAT]]),0,IF(AND(SurveyRaw[[#This Row],[CSAT]]&lt;=3,SurveyRaw[[#This Row],[CSAT]]&gt;=1),1,0))</f>
        <v>0</v>
      </c>
      <c r="T304" s="120">
        <f>IF(SurveyRaw[[#This Row],[CSAT]]=4,1,0)</f>
        <v>0</v>
      </c>
      <c r="U304" s="121">
        <f>IF(SurveyRaw[[#This Row],[CSAT]]=5,1,0)</f>
        <v>1</v>
      </c>
      <c r="V304" s="92">
        <f>IF(OR(SurveyRaw[[#This Row],[FCR]]="-",SurveyRaw[[#This Row],[FCR]]=""),0,1)</f>
        <v>0</v>
      </c>
      <c r="W304" s="121">
        <f>IF(SurveyRaw[[#This Row],[Valid FCR]]=1,IF(SurveyRaw[[#This Row],[FCR]]=1,1,0),0)</f>
        <v>0</v>
      </c>
      <c r="X304" s="93">
        <f>IF(SurveyRaw[[#This Row],[CSAT]]="","",SurveyRaw[[#This Row],[CSAT]]/5)</f>
        <v>1</v>
      </c>
      <c r="Y304" s="120" t="str">
        <f>IF(OR(SurveyRaw[[#This Row],[Language Points]]="-",SurveyRaw[[#This Row],[Language Points]]="N/A",SurveyRaw[[#This Row],[Language Points]]=""),"No","Yes")</f>
        <v>No</v>
      </c>
      <c r="Z304" s="93" t="str">
        <f>IF(ISBLANK(SurveyRaw[[#This Row],[Language Points]]),"",SurveyRaw[[#This Row],[Language Points]]/5)</f>
        <v/>
      </c>
    </row>
    <row r="305" spans="1:26" x14ac:dyDescent="0.25">
      <c r="A305" s="82" t="s">
        <v>93</v>
      </c>
      <c r="B305" s="83" t="s">
        <v>72</v>
      </c>
      <c r="C305" s="84">
        <v>45445</v>
      </c>
      <c r="D305" s="83">
        <v>1297398364</v>
      </c>
      <c r="E305" s="82" t="s">
        <v>115</v>
      </c>
      <c r="F305" s="118">
        <v>113502</v>
      </c>
      <c r="G305" s="82"/>
      <c r="H305" s="85"/>
      <c r="I305" s="83">
        <v>5</v>
      </c>
      <c r="J305" s="86">
        <f t="shared" si="12"/>
        <v>45445</v>
      </c>
      <c r="K305" s="87">
        <f t="shared" si="13"/>
        <v>45473</v>
      </c>
      <c r="L305" s="88" t="str">
        <f>_xlfn.CONCAT("Week"," ",_xlfn.ISOWEEKNUM(SurveyRaw[[#This Row],[Date]]))</f>
        <v>Week 22</v>
      </c>
      <c r="M305" s="89" t="str">
        <f>CONCATENATE(YEAR(SurveyRaw[[#This Row],[Month]])," Q",ROUNDUP(MONTH(SurveyRaw[[#This Row],[Month]])/3,0))</f>
        <v>2024 Q2</v>
      </c>
      <c r="N305" s="90" t="str">
        <f>INDEX(Roster[Team Manager],MATCH(SurveyRaw[[#This Row],[UID]],Roster[UID],0))</f>
        <v>Eden Loyola</v>
      </c>
      <c r="O305" s="91" t="str">
        <f>INDEX(Roster[Site],MATCH(SurveyRaw[[#This Row],[UID]],Roster[UID],0))</f>
        <v>DVO</v>
      </c>
      <c r="P305" s="91" t="str">
        <f>INDEX(Config!R:R,MATCH(SurveyRaw[[#This Row],[App name]],Config!Q:Q,0))</f>
        <v>US</v>
      </c>
      <c r="Q305" s="91" t="str">
        <f>INDEX(Config!J:J,MATCH(Survey!$P305,Config!G:G,0))</f>
        <v>APAC</v>
      </c>
      <c r="R305" s="94">
        <f t="shared" si="14"/>
        <v>1</v>
      </c>
      <c r="S305" s="119">
        <f>IF(ISBLANK(SurveyRaw[[#This Row],[CSAT]]),0,IF(AND(SurveyRaw[[#This Row],[CSAT]]&lt;=3,SurveyRaw[[#This Row],[CSAT]]&gt;=1),1,0))</f>
        <v>0</v>
      </c>
      <c r="T305" s="120">
        <f>IF(SurveyRaw[[#This Row],[CSAT]]=4,1,0)</f>
        <v>0</v>
      </c>
      <c r="U305" s="121">
        <f>IF(SurveyRaw[[#This Row],[CSAT]]=5,1,0)</f>
        <v>1</v>
      </c>
      <c r="V305" s="92">
        <f>IF(OR(SurveyRaw[[#This Row],[FCR]]="-",SurveyRaw[[#This Row],[FCR]]=""),0,1)</f>
        <v>0</v>
      </c>
      <c r="W305" s="121">
        <f>IF(SurveyRaw[[#This Row],[Valid FCR]]=1,IF(SurveyRaw[[#This Row],[FCR]]=1,1,0),0)</f>
        <v>0</v>
      </c>
      <c r="X305" s="93">
        <f>IF(SurveyRaw[[#This Row],[CSAT]]="","",SurveyRaw[[#This Row],[CSAT]]/5)</f>
        <v>1</v>
      </c>
      <c r="Y305" s="120" t="str">
        <f>IF(OR(SurveyRaw[[#This Row],[Language Points]]="-",SurveyRaw[[#This Row],[Language Points]]="N/A",SurveyRaw[[#This Row],[Language Points]]=""),"No","Yes")</f>
        <v>No</v>
      </c>
      <c r="Z305" s="93" t="str">
        <f>IF(ISBLANK(SurveyRaw[[#This Row],[Language Points]]),"",SurveyRaw[[#This Row],[Language Points]]/5)</f>
        <v/>
      </c>
    </row>
    <row r="306" spans="1:26" x14ac:dyDescent="0.25">
      <c r="A306" s="82" t="s">
        <v>93</v>
      </c>
      <c r="B306" s="83" t="s">
        <v>72</v>
      </c>
      <c r="C306" s="84">
        <v>45444</v>
      </c>
      <c r="D306" s="83">
        <v>1297233214</v>
      </c>
      <c r="E306" s="82" t="s">
        <v>98</v>
      </c>
      <c r="F306" s="118">
        <v>112006</v>
      </c>
      <c r="G306" s="82">
        <v>4</v>
      </c>
      <c r="H306" s="85">
        <v>2</v>
      </c>
      <c r="I306" s="83">
        <v>5</v>
      </c>
      <c r="J306" s="86">
        <f t="shared" si="12"/>
        <v>45444</v>
      </c>
      <c r="K306" s="87">
        <f t="shared" si="13"/>
        <v>45473</v>
      </c>
      <c r="L306" s="88" t="str">
        <f>_xlfn.CONCAT("Week"," ",_xlfn.ISOWEEKNUM(SurveyRaw[[#This Row],[Date]]))</f>
        <v>Week 22</v>
      </c>
      <c r="M306" s="89" t="str">
        <f>CONCATENATE(YEAR(SurveyRaw[[#This Row],[Month]])," Q",ROUNDUP(MONTH(SurveyRaw[[#This Row],[Month]])/3,0))</f>
        <v>2024 Q2</v>
      </c>
      <c r="N306" s="90" t="str">
        <f>INDEX(Roster[Team Manager],MATCH(SurveyRaw[[#This Row],[UID]],Roster[UID],0))</f>
        <v>Anna Mae Bastero</v>
      </c>
      <c r="O306" s="91" t="str">
        <f>INDEX(Roster[Site],MATCH(SurveyRaw[[#This Row],[UID]],Roster[UID],0))</f>
        <v>ILO</v>
      </c>
      <c r="P306" s="91" t="str">
        <f>INDEX(Config!R:R,MATCH(SurveyRaw[[#This Row],[App name]],Config!Q:Q,0))</f>
        <v>US</v>
      </c>
      <c r="Q306" s="91" t="str">
        <f>INDEX(Config!J:J,MATCH(Survey!$P306,Config!G:G,0))</f>
        <v>APAC</v>
      </c>
      <c r="R306" s="94">
        <f t="shared" si="14"/>
        <v>1</v>
      </c>
      <c r="S306" s="119">
        <f>IF(ISBLANK(SurveyRaw[[#This Row],[CSAT]]),0,IF(AND(SurveyRaw[[#This Row],[CSAT]]&lt;=3,SurveyRaw[[#This Row],[CSAT]]&gt;=1),1,0))</f>
        <v>0</v>
      </c>
      <c r="T306" s="120">
        <f>IF(SurveyRaw[[#This Row],[CSAT]]=4,1,0)</f>
        <v>0</v>
      </c>
      <c r="U306" s="121">
        <f>IF(SurveyRaw[[#This Row],[CSAT]]=5,1,0)</f>
        <v>1</v>
      </c>
      <c r="V306" s="92">
        <f>IF(OR(SurveyRaw[[#This Row],[FCR]]="-",SurveyRaw[[#This Row],[FCR]]=""),0,1)</f>
        <v>1</v>
      </c>
      <c r="W306" s="121">
        <f>IF(SurveyRaw[[#This Row],[Valid FCR]]=1,IF(SurveyRaw[[#This Row],[FCR]]=1,1,0),0)</f>
        <v>0</v>
      </c>
      <c r="X306" s="93">
        <f>IF(SurveyRaw[[#This Row],[CSAT]]="","",SurveyRaw[[#This Row],[CSAT]]/5)</f>
        <v>1</v>
      </c>
      <c r="Y306" s="120" t="str">
        <f>IF(OR(SurveyRaw[[#This Row],[Language Points]]="-",SurveyRaw[[#This Row],[Language Points]]="N/A",SurveyRaw[[#This Row],[Language Points]]=""),"No","Yes")</f>
        <v>Yes</v>
      </c>
      <c r="Z306" s="93">
        <f>IF(ISBLANK(SurveyRaw[[#This Row],[Language Points]]),"",SurveyRaw[[#This Row],[Language Points]]/5)</f>
        <v>0.8</v>
      </c>
    </row>
    <row r="307" spans="1:26" x14ac:dyDescent="0.25">
      <c r="A307" s="82" t="s">
        <v>93</v>
      </c>
      <c r="B307" s="83" t="s">
        <v>72</v>
      </c>
      <c r="C307" s="84">
        <v>45446</v>
      </c>
      <c r="D307" s="83">
        <v>1297632964</v>
      </c>
      <c r="E307" s="82" t="s">
        <v>88</v>
      </c>
      <c r="F307" s="118">
        <v>108520</v>
      </c>
      <c r="G307" s="82"/>
      <c r="H307" s="85"/>
      <c r="I307" s="83">
        <v>5</v>
      </c>
      <c r="J307" s="86">
        <f t="shared" si="12"/>
        <v>45446</v>
      </c>
      <c r="K307" s="87">
        <f t="shared" si="13"/>
        <v>45473</v>
      </c>
      <c r="L307" s="88" t="str">
        <f>_xlfn.CONCAT("Week"," ",_xlfn.ISOWEEKNUM(SurveyRaw[[#This Row],[Date]]))</f>
        <v>Week 23</v>
      </c>
      <c r="M307" s="89" t="str">
        <f>CONCATENATE(YEAR(SurveyRaw[[#This Row],[Month]])," Q",ROUNDUP(MONTH(SurveyRaw[[#This Row],[Month]])/3,0))</f>
        <v>2024 Q2</v>
      </c>
      <c r="N307" s="90" t="str">
        <f>INDEX(Roster[Team Manager],MATCH(SurveyRaw[[#This Row],[UID]],Roster[UID],0))</f>
        <v>Eden Loyola</v>
      </c>
      <c r="O307" s="91" t="str">
        <f>INDEX(Roster[Site],MATCH(SurveyRaw[[#This Row],[UID]],Roster[UID],0))</f>
        <v>ILO</v>
      </c>
      <c r="P307" s="91" t="str">
        <f>INDEX(Config!R:R,MATCH(SurveyRaw[[#This Row],[App name]],Config!Q:Q,0))</f>
        <v>US</v>
      </c>
      <c r="Q307" s="91" t="str">
        <f>INDEX(Config!J:J,MATCH(Survey!$P307,Config!G:G,0))</f>
        <v>APAC</v>
      </c>
      <c r="R307" s="94">
        <f t="shared" si="14"/>
        <v>1</v>
      </c>
      <c r="S307" s="119">
        <f>IF(ISBLANK(SurveyRaw[[#This Row],[CSAT]]),0,IF(AND(SurveyRaw[[#This Row],[CSAT]]&lt;=3,SurveyRaw[[#This Row],[CSAT]]&gt;=1),1,0))</f>
        <v>0</v>
      </c>
      <c r="T307" s="120">
        <f>IF(SurveyRaw[[#This Row],[CSAT]]=4,1,0)</f>
        <v>0</v>
      </c>
      <c r="U307" s="121">
        <f>IF(SurveyRaw[[#This Row],[CSAT]]=5,1,0)</f>
        <v>1</v>
      </c>
      <c r="V307" s="92">
        <f>IF(OR(SurveyRaw[[#This Row],[FCR]]="-",SurveyRaw[[#This Row],[FCR]]=""),0,1)</f>
        <v>0</v>
      </c>
      <c r="W307" s="121">
        <f>IF(SurveyRaw[[#This Row],[Valid FCR]]=1,IF(SurveyRaw[[#This Row],[FCR]]=1,1,0),0)</f>
        <v>0</v>
      </c>
      <c r="X307" s="93">
        <f>IF(SurveyRaw[[#This Row],[CSAT]]="","",SurveyRaw[[#This Row],[CSAT]]/5)</f>
        <v>1</v>
      </c>
      <c r="Y307" s="120" t="str">
        <f>IF(OR(SurveyRaw[[#This Row],[Language Points]]="-",SurveyRaw[[#This Row],[Language Points]]="N/A",SurveyRaw[[#This Row],[Language Points]]=""),"No","Yes")</f>
        <v>No</v>
      </c>
      <c r="Z307" s="93" t="str">
        <f>IF(ISBLANK(SurveyRaw[[#This Row],[Language Points]]),"",SurveyRaw[[#This Row],[Language Points]]/5)</f>
        <v/>
      </c>
    </row>
    <row r="308" spans="1:26" x14ac:dyDescent="0.25">
      <c r="A308" s="82" t="s">
        <v>93</v>
      </c>
      <c r="B308" s="83" t="s">
        <v>72</v>
      </c>
      <c r="C308" s="84">
        <v>45446</v>
      </c>
      <c r="D308" s="83">
        <v>1297713944</v>
      </c>
      <c r="E308" s="82" t="s">
        <v>73</v>
      </c>
      <c r="F308" s="118">
        <v>108526</v>
      </c>
      <c r="G308" s="82">
        <v>4</v>
      </c>
      <c r="H308" s="85"/>
      <c r="I308" s="83">
        <v>5</v>
      </c>
      <c r="J308" s="86">
        <f t="shared" si="12"/>
        <v>45446</v>
      </c>
      <c r="K308" s="87">
        <f t="shared" si="13"/>
        <v>45473</v>
      </c>
      <c r="L308" s="88" t="str">
        <f>_xlfn.CONCAT("Week"," ",_xlfn.ISOWEEKNUM(SurveyRaw[[#This Row],[Date]]))</f>
        <v>Week 23</v>
      </c>
      <c r="M308" s="89" t="str">
        <f>CONCATENATE(YEAR(SurveyRaw[[#This Row],[Month]])," Q",ROUNDUP(MONTH(SurveyRaw[[#This Row],[Month]])/3,0))</f>
        <v>2024 Q2</v>
      </c>
      <c r="N308" s="90" t="str">
        <f>INDEX(Roster[Team Manager],MATCH(SurveyRaw[[#This Row],[UID]],Roster[UID],0))</f>
        <v>Anna Mae Bastero</v>
      </c>
      <c r="O308" s="91" t="str">
        <f>INDEX(Roster[Site],MATCH(SurveyRaw[[#This Row],[UID]],Roster[UID],0))</f>
        <v>ILO</v>
      </c>
      <c r="P308" s="91" t="str">
        <f>INDEX(Config!R:R,MATCH(SurveyRaw[[#This Row],[App name]],Config!Q:Q,0))</f>
        <v>US</v>
      </c>
      <c r="Q308" s="91" t="str">
        <f>INDEX(Config!J:J,MATCH(Survey!$P308,Config!G:G,0))</f>
        <v>APAC</v>
      </c>
      <c r="R308" s="94">
        <f t="shared" si="14"/>
        <v>1</v>
      </c>
      <c r="S308" s="119">
        <f>IF(ISBLANK(SurveyRaw[[#This Row],[CSAT]]),0,IF(AND(SurveyRaw[[#This Row],[CSAT]]&lt;=3,SurveyRaw[[#This Row],[CSAT]]&gt;=1),1,0))</f>
        <v>0</v>
      </c>
      <c r="T308" s="120">
        <f>IF(SurveyRaw[[#This Row],[CSAT]]=4,1,0)</f>
        <v>0</v>
      </c>
      <c r="U308" s="121">
        <f>IF(SurveyRaw[[#This Row],[CSAT]]=5,1,0)</f>
        <v>1</v>
      </c>
      <c r="V308" s="92">
        <f>IF(OR(SurveyRaw[[#This Row],[FCR]]="-",SurveyRaw[[#This Row],[FCR]]=""),0,1)</f>
        <v>0</v>
      </c>
      <c r="W308" s="121">
        <f>IF(SurveyRaw[[#This Row],[Valid FCR]]=1,IF(SurveyRaw[[#This Row],[FCR]]=1,1,0),0)</f>
        <v>0</v>
      </c>
      <c r="X308" s="93">
        <f>IF(SurveyRaw[[#This Row],[CSAT]]="","",SurveyRaw[[#This Row],[CSAT]]/5)</f>
        <v>1</v>
      </c>
      <c r="Y308" s="120" t="str">
        <f>IF(OR(SurveyRaw[[#This Row],[Language Points]]="-",SurveyRaw[[#This Row],[Language Points]]="N/A",SurveyRaw[[#This Row],[Language Points]]=""),"No","Yes")</f>
        <v>Yes</v>
      </c>
      <c r="Z308" s="93">
        <f>IF(ISBLANK(SurveyRaw[[#This Row],[Language Points]]),"",SurveyRaw[[#This Row],[Language Points]]/5)</f>
        <v>0.8</v>
      </c>
    </row>
    <row r="309" spans="1:26" x14ac:dyDescent="0.25">
      <c r="A309" s="82" t="s">
        <v>778</v>
      </c>
      <c r="B309" s="83" t="s">
        <v>81</v>
      </c>
      <c r="C309" s="84">
        <v>45447</v>
      </c>
      <c r="D309" s="83">
        <v>805947615</v>
      </c>
      <c r="E309" s="82" t="s">
        <v>82</v>
      </c>
      <c r="F309" s="118">
        <v>111567</v>
      </c>
      <c r="G309" s="82"/>
      <c r="H309" s="85"/>
      <c r="I309" s="83">
        <v>5</v>
      </c>
      <c r="J309" s="86">
        <f t="shared" si="12"/>
        <v>45447</v>
      </c>
      <c r="K309" s="87">
        <f t="shared" si="13"/>
        <v>45473</v>
      </c>
      <c r="L309" s="88" t="str">
        <f>_xlfn.CONCAT("Week"," ",_xlfn.ISOWEEKNUM(SurveyRaw[[#This Row],[Date]]))</f>
        <v>Week 23</v>
      </c>
      <c r="M309" s="89" t="str">
        <f>CONCATENATE(YEAR(SurveyRaw[[#This Row],[Month]])," Q",ROUNDUP(MONTH(SurveyRaw[[#This Row],[Month]])/3,0))</f>
        <v>2024 Q2</v>
      </c>
      <c r="N309" s="90" t="str">
        <f>INDEX(Roster[Team Manager],MATCH(SurveyRaw[[#This Row],[UID]],Roster[UID],0))</f>
        <v>Daniel Alexe</v>
      </c>
      <c r="O309" s="91" t="str">
        <f>INDEX(Roster[Site],MATCH(SurveyRaw[[#This Row],[UID]],Roster[UID],0))</f>
        <v>BUC</v>
      </c>
      <c r="P309" s="91" t="str">
        <f>INDEX(Config!R:R,MATCH(SurveyRaw[[#This Row],[App name]],Config!Q:Q,0))</f>
        <v>DE</v>
      </c>
      <c r="Q309" s="91" t="str">
        <f>INDEX(Config!J:J,MATCH(Survey!$P309,Config!G:G,0))</f>
        <v>EU</v>
      </c>
      <c r="R309" s="94">
        <f t="shared" si="14"/>
        <v>1</v>
      </c>
      <c r="S309" s="119">
        <f>IF(ISBLANK(SurveyRaw[[#This Row],[CSAT]]),0,IF(AND(SurveyRaw[[#This Row],[CSAT]]&lt;=3,SurveyRaw[[#This Row],[CSAT]]&gt;=1),1,0))</f>
        <v>0</v>
      </c>
      <c r="T309" s="120">
        <f>IF(SurveyRaw[[#This Row],[CSAT]]=4,1,0)</f>
        <v>0</v>
      </c>
      <c r="U309" s="121">
        <f>IF(SurveyRaw[[#This Row],[CSAT]]=5,1,0)</f>
        <v>1</v>
      </c>
      <c r="V309" s="92">
        <f>IF(OR(SurveyRaw[[#This Row],[FCR]]="-",SurveyRaw[[#This Row],[FCR]]=""),0,1)</f>
        <v>0</v>
      </c>
      <c r="W309" s="121">
        <f>IF(SurveyRaw[[#This Row],[Valid FCR]]=1,IF(SurveyRaw[[#This Row],[FCR]]=1,1,0),0)</f>
        <v>0</v>
      </c>
      <c r="X309" s="93">
        <f>IF(SurveyRaw[[#This Row],[CSAT]]="","",SurveyRaw[[#This Row],[CSAT]]/5)</f>
        <v>1</v>
      </c>
      <c r="Y309" s="120" t="str">
        <f>IF(OR(SurveyRaw[[#This Row],[Language Points]]="-",SurveyRaw[[#This Row],[Language Points]]="N/A",SurveyRaw[[#This Row],[Language Points]]=""),"No","Yes")</f>
        <v>No</v>
      </c>
      <c r="Z309" s="93" t="str">
        <f>IF(ISBLANK(SurveyRaw[[#This Row],[Language Points]]),"",SurveyRaw[[#This Row],[Language Points]]/5)</f>
        <v/>
      </c>
    </row>
    <row r="310" spans="1:26" x14ac:dyDescent="0.25">
      <c r="A310" s="82" t="s">
        <v>83</v>
      </c>
      <c r="B310" s="83" t="s">
        <v>75</v>
      </c>
      <c r="C310" s="84">
        <v>45447</v>
      </c>
      <c r="D310" s="83">
        <v>195094107</v>
      </c>
      <c r="E310" s="82" t="s">
        <v>780</v>
      </c>
      <c r="F310" s="118">
        <v>112377</v>
      </c>
      <c r="G310" s="82">
        <v>4</v>
      </c>
      <c r="H310" s="85">
        <v>1</v>
      </c>
      <c r="I310" s="83">
        <v>5</v>
      </c>
      <c r="J310" s="86">
        <f t="shared" si="12"/>
        <v>45447</v>
      </c>
      <c r="K310" s="87">
        <f t="shared" si="13"/>
        <v>45473</v>
      </c>
      <c r="L310" s="88" t="str">
        <f>_xlfn.CONCAT("Week"," ",_xlfn.ISOWEEKNUM(SurveyRaw[[#This Row],[Date]]))</f>
        <v>Week 23</v>
      </c>
      <c r="M310" s="89" t="str">
        <f>CONCATENATE(YEAR(SurveyRaw[[#This Row],[Month]])," Q",ROUNDUP(MONTH(SurveyRaw[[#This Row],[Month]])/3,0))</f>
        <v>2024 Q2</v>
      </c>
      <c r="N310" s="90" t="str">
        <f>INDEX(Roster[Team Manager],MATCH(SurveyRaw[[#This Row],[UID]],Roster[UID],0))</f>
        <v>Daniel Alexe</v>
      </c>
      <c r="O310" s="91" t="str">
        <f>INDEX(Roster[Site],MATCH(SurveyRaw[[#This Row],[UID]],Roster[UID],0))</f>
        <v>BUC</v>
      </c>
      <c r="P310" s="91" t="str">
        <f>INDEX(Config!R:R,MATCH(SurveyRaw[[#This Row],[App name]],Config!Q:Q,0))</f>
        <v>FR</v>
      </c>
      <c r="Q310" s="91" t="str">
        <f>INDEX(Config!J:J,MATCH(Survey!$P310,Config!G:G,0))</f>
        <v>EU</v>
      </c>
      <c r="R310" s="94">
        <f t="shared" si="14"/>
        <v>1</v>
      </c>
      <c r="S310" s="119">
        <f>IF(ISBLANK(SurveyRaw[[#This Row],[CSAT]]),0,IF(AND(SurveyRaw[[#This Row],[CSAT]]&lt;=3,SurveyRaw[[#This Row],[CSAT]]&gt;=1),1,0))</f>
        <v>0</v>
      </c>
      <c r="T310" s="120">
        <f>IF(SurveyRaw[[#This Row],[CSAT]]=4,1,0)</f>
        <v>0</v>
      </c>
      <c r="U310" s="121">
        <f>IF(SurveyRaw[[#This Row],[CSAT]]=5,1,0)</f>
        <v>1</v>
      </c>
      <c r="V310" s="92">
        <f>IF(OR(SurveyRaw[[#This Row],[FCR]]="-",SurveyRaw[[#This Row],[FCR]]=""),0,1)</f>
        <v>1</v>
      </c>
      <c r="W310" s="121">
        <f>IF(SurveyRaw[[#This Row],[Valid FCR]]=1,IF(SurveyRaw[[#This Row],[FCR]]=1,1,0),0)</f>
        <v>1</v>
      </c>
      <c r="X310" s="93">
        <f>IF(SurveyRaw[[#This Row],[CSAT]]="","",SurveyRaw[[#This Row],[CSAT]]/5)</f>
        <v>1</v>
      </c>
      <c r="Y310" s="120" t="str">
        <f>IF(OR(SurveyRaw[[#This Row],[Language Points]]="-",SurveyRaw[[#This Row],[Language Points]]="N/A",SurveyRaw[[#This Row],[Language Points]]=""),"No","Yes")</f>
        <v>Yes</v>
      </c>
      <c r="Z310" s="93">
        <f>IF(ISBLANK(SurveyRaw[[#This Row],[Language Points]]),"",SurveyRaw[[#This Row],[Language Points]]/5)</f>
        <v>0.8</v>
      </c>
    </row>
    <row r="311" spans="1:26" x14ac:dyDescent="0.25">
      <c r="A311" s="82" t="s">
        <v>83</v>
      </c>
      <c r="B311" s="83" t="s">
        <v>75</v>
      </c>
      <c r="C311" s="84">
        <v>45447</v>
      </c>
      <c r="D311" s="83">
        <v>195101957</v>
      </c>
      <c r="E311" s="82" t="s">
        <v>780</v>
      </c>
      <c r="F311" s="118">
        <v>112377</v>
      </c>
      <c r="G311" s="82"/>
      <c r="H311" s="85"/>
      <c r="I311" s="83">
        <v>5</v>
      </c>
      <c r="J311" s="86">
        <f t="shared" si="12"/>
        <v>45447</v>
      </c>
      <c r="K311" s="87">
        <f t="shared" si="13"/>
        <v>45473</v>
      </c>
      <c r="L311" s="88" t="str">
        <f>_xlfn.CONCAT("Week"," ",_xlfn.ISOWEEKNUM(SurveyRaw[[#This Row],[Date]]))</f>
        <v>Week 23</v>
      </c>
      <c r="M311" s="89" t="str">
        <f>CONCATENATE(YEAR(SurveyRaw[[#This Row],[Month]])," Q",ROUNDUP(MONTH(SurveyRaw[[#This Row],[Month]])/3,0))</f>
        <v>2024 Q2</v>
      </c>
      <c r="N311" s="90" t="str">
        <f>INDEX(Roster[Team Manager],MATCH(SurveyRaw[[#This Row],[UID]],Roster[UID],0))</f>
        <v>Daniel Alexe</v>
      </c>
      <c r="O311" s="91" t="str">
        <f>INDEX(Roster[Site],MATCH(SurveyRaw[[#This Row],[UID]],Roster[UID],0))</f>
        <v>BUC</v>
      </c>
      <c r="P311" s="91" t="str">
        <f>INDEX(Config!R:R,MATCH(SurveyRaw[[#This Row],[App name]],Config!Q:Q,0))</f>
        <v>FR</v>
      </c>
      <c r="Q311" s="91" t="str">
        <f>INDEX(Config!J:J,MATCH(Survey!$P311,Config!G:G,0))</f>
        <v>EU</v>
      </c>
      <c r="R311" s="94">
        <f t="shared" si="14"/>
        <v>1</v>
      </c>
      <c r="S311" s="119">
        <f>IF(ISBLANK(SurveyRaw[[#This Row],[CSAT]]),0,IF(AND(SurveyRaw[[#This Row],[CSAT]]&lt;=3,SurveyRaw[[#This Row],[CSAT]]&gt;=1),1,0))</f>
        <v>0</v>
      </c>
      <c r="T311" s="120">
        <f>IF(SurveyRaw[[#This Row],[CSAT]]=4,1,0)</f>
        <v>0</v>
      </c>
      <c r="U311" s="121">
        <f>IF(SurveyRaw[[#This Row],[CSAT]]=5,1,0)</f>
        <v>1</v>
      </c>
      <c r="V311" s="92">
        <f>IF(OR(SurveyRaw[[#This Row],[FCR]]="-",SurveyRaw[[#This Row],[FCR]]=""),0,1)</f>
        <v>0</v>
      </c>
      <c r="W311" s="121">
        <f>IF(SurveyRaw[[#This Row],[Valid FCR]]=1,IF(SurveyRaw[[#This Row],[FCR]]=1,1,0),0)</f>
        <v>0</v>
      </c>
      <c r="X311" s="93">
        <f>IF(SurveyRaw[[#This Row],[CSAT]]="","",SurveyRaw[[#This Row],[CSAT]]/5)</f>
        <v>1</v>
      </c>
      <c r="Y311" s="120" t="str">
        <f>IF(OR(SurveyRaw[[#This Row],[Language Points]]="-",SurveyRaw[[#This Row],[Language Points]]="N/A",SurveyRaw[[#This Row],[Language Points]]=""),"No","Yes")</f>
        <v>No</v>
      </c>
      <c r="Z311" s="93" t="str">
        <f>IF(ISBLANK(SurveyRaw[[#This Row],[Language Points]]),"",SurveyRaw[[#This Row],[Language Points]]/5)</f>
        <v/>
      </c>
    </row>
    <row r="312" spans="1:26" x14ac:dyDescent="0.25">
      <c r="A312" s="82" t="s">
        <v>83</v>
      </c>
      <c r="B312" s="83" t="s">
        <v>75</v>
      </c>
      <c r="C312" s="84">
        <v>45447</v>
      </c>
      <c r="D312" s="83">
        <v>195136867</v>
      </c>
      <c r="E312" s="82" t="s">
        <v>780</v>
      </c>
      <c r="F312" s="118">
        <v>112377</v>
      </c>
      <c r="G312" s="82"/>
      <c r="H312" s="85"/>
      <c r="I312" s="83">
        <v>5</v>
      </c>
      <c r="J312" s="86">
        <f t="shared" si="12"/>
        <v>45447</v>
      </c>
      <c r="K312" s="87">
        <f t="shared" si="13"/>
        <v>45473</v>
      </c>
      <c r="L312" s="88" t="str">
        <f>_xlfn.CONCAT("Week"," ",_xlfn.ISOWEEKNUM(SurveyRaw[[#This Row],[Date]]))</f>
        <v>Week 23</v>
      </c>
      <c r="M312" s="89" t="str">
        <f>CONCATENATE(YEAR(SurveyRaw[[#This Row],[Month]])," Q",ROUNDUP(MONTH(SurveyRaw[[#This Row],[Month]])/3,0))</f>
        <v>2024 Q2</v>
      </c>
      <c r="N312" s="90" t="str">
        <f>INDEX(Roster[Team Manager],MATCH(SurveyRaw[[#This Row],[UID]],Roster[UID],0))</f>
        <v>Daniel Alexe</v>
      </c>
      <c r="O312" s="91" t="str">
        <f>INDEX(Roster[Site],MATCH(SurveyRaw[[#This Row],[UID]],Roster[UID],0))</f>
        <v>BUC</v>
      </c>
      <c r="P312" s="91" t="str">
        <f>INDEX(Config!R:R,MATCH(SurveyRaw[[#This Row],[App name]],Config!Q:Q,0))</f>
        <v>FR</v>
      </c>
      <c r="Q312" s="91" t="str">
        <f>INDEX(Config!J:J,MATCH(Survey!$P312,Config!G:G,0))</f>
        <v>EU</v>
      </c>
      <c r="R312" s="94">
        <f t="shared" si="14"/>
        <v>1</v>
      </c>
      <c r="S312" s="119">
        <f>IF(ISBLANK(SurveyRaw[[#This Row],[CSAT]]),0,IF(AND(SurveyRaw[[#This Row],[CSAT]]&lt;=3,SurveyRaw[[#This Row],[CSAT]]&gt;=1),1,0))</f>
        <v>0</v>
      </c>
      <c r="T312" s="120">
        <f>IF(SurveyRaw[[#This Row],[CSAT]]=4,1,0)</f>
        <v>0</v>
      </c>
      <c r="U312" s="121">
        <f>IF(SurveyRaw[[#This Row],[CSAT]]=5,1,0)</f>
        <v>1</v>
      </c>
      <c r="V312" s="92">
        <f>IF(OR(SurveyRaw[[#This Row],[FCR]]="-",SurveyRaw[[#This Row],[FCR]]=""),0,1)</f>
        <v>0</v>
      </c>
      <c r="W312" s="121">
        <f>IF(SurveyRaw[[#This Row],[Valid FCR]]=1,IF(SurveyRaw[[#This Row],[FCR]]=1,1,0),0)</f>
        <v>0</v>
      </c>
      <c r="X312" s="93">
        <f>IF(SurveyRaw[[#This Row],[CSAT]]="","",SurveyRaw[[#This Row],[CSAT]]/5)</f>
        <v>1</v>
      </c>
      <c r="Y312" s="120" t="str">
        <f>IF(OR(SurveyRaw[[#This Row],[Language Points]]="-",SurveyRaw[[#This Row],[Language Points]]="N/A",SurveyRaw[[#This Row],[Language Points]]=""),"No","Yes")</f>
        <v>No</v>
      </c>
      <c r="Z312" s="93" t="str">
        <f>IF(ISBLANK(SurveyRaw[[#This Row],[Language Points]]),"",SurveyRaw[[#This Row],[Language Points]]/5)</f>
        <v/>
      </c>
    </row>
    <row r="313" spans="1:26" x14ac:dyDescent="0.25">
      <c r="A313" s="82" t="s">
        <v>84</v>
      </c>
      <c r="B313" s="83" t="s">
        <v>85</v>
      </c>
      <c r="C313" s="84">
        <v>45447</v>
      </c>
      <c r="D313" s="83">
        <v>119041356</v>
      </c>
      <c r="E313" s="82" t="s">
        <v>91</v>
      </c>
      <c r="F313" s="118">
        <v>108518</v>
      </c>
      <c r="G313" s="82"/>
      <c r="H313" s="85"/>
      <c r="I313" s="83">
        <v>5</v>
      </c>
      <c r="J313" s="86">
        <f t="shared" si="12"/>
        <v>45447</v>
      </c>
      <c r="K313" s="87">
        <f t="shared" si="13"/>
        <v>45473</v>
      </c>
      <c r="L313" s="88" t="str">
        <f>_xlfn.CONCAT("Week"," ",_xlfn.ISOWEEKNUM(SurveyRaw[[#This Row],[Date]]))</f>
        <v>Week 23</v>
      </c>
      <c r="M313" s="89" t="str">
        <f>CONCATENATE(YEAR(SurveyRaw[[#This Row],[Month]])," Q",ROUNDUP(MONTH(SurveyRaw[[#This Row],[Month]])/3,0))</f>
        <v>2024 Q2</v>
      </c>
      <c r="N313" s="90" t="str">
        <f>INDEX(Roster[Team Manager],MATCH(SurveyRaw[[#This Row],[UID]],Roster[UID],0))</f>
        <v>Eden Loyola</v>
      </c>
      <c r="O313" s="91" t="str">
        <f>INDEX(Roster[Site],MATCH(SurveyRaw[[#This Row],[UID]],Roster[UID],0))</f>
        <v>DVO</v>
      </c>
      <c r="P313" s="91" t="str">
        <f>INDEX(Config!R:R,MATCH(SurveyRaw[[#This Row],[App name]],Config!Q:Q,0))</f>
        <v>MX</v>
      </c>
      <c r="Q313" s="91" t="str">
        <f>INDEX(Config!J:J,MATCH(Survey!$P313,Config!G:G,0))</f>
        <v>APAC</v>
      </c>
      <c r="R313" s="94">
        <f t="shared" si="14"/>
        <v>1</v>
      </c>
      <c r="S313" s="119">
        <f>IF(ISBLANK(SurveyRaw[[#This Row],[CSAT]]),0,IF(AND(SurveyRaw[[#This Row],[CSAT]]&lt;=3,SurveyRaw[[#This Row],[CSAT]]&gt;=1),1,0))</f>
        <v>0</v>
      </c>
      <c r="T313" s="120">
        <f>IF(SurveyRaw[[#This Row],[CSAT]]=4,1,0)</f>
        <v>0</v>
      </c>
      <c r="U313" s="121">
        <f>IF(SurveyRaw[[#This Row],[CSAT]]=5,1,0)</f>
        <v>1</v>
      </c>
      <c r="V313" s="92">
        <f>IF(OR(SurveyRaw[[#This Row],[FCR]]="-",SurveyRaw[[#This Row],[FCR]]=""),0,1)</f>
        <v>0</v>
      </c>
      <c r="W313" s="121">
        <f>IF(SurveyRaw[[#This Row],[Valid FCR]]=1,IF(SurveyRaw[[#This Row],[FCR]]=1,1,0),0)</f>
        <v>0</v>
      </c>
      <c r="X313" s="93">
        <f>IF(SurveyRaw[[#This Row],[CSAT]]="","",SurveyRaw[[#This Row],[CSAT]]/5)</f>
        <v>1</v>
      </c>
      <c r="Y313" s="120" t="str">
        <f>IF(OR(SurveyRaw[[#This Row],[Language Points]]="-",SurveyRaw[[#This Row],[Language Points]]="N/A",SurveyRaw[[#This Row],[Language Points]]=""),"No","Yes")</f>
        <v>No</v>
      </c>
      <c r="Z313" s="93" t="str">
        <f>IF(ISBLANK(SurveyRaw[[#This Row],[Language Points]]),"",SurveyRaw[[#This Row],[Language Points]]/5)</f>
        <v/>
      </c>
    </row>
    <row r="314" spans="1:26" x14ac:dyDescent="0.25">
      <c r="A314" s="82" t="s">
        <v>84</v>
      </c>
      <c r="B314" s="83" t="s">
        <v>85</v>
      </c>
      <c r="C314" s="84">
        <v>45447</v>
      </c>
      <c r="D314" s="83">
        <v>119029036</v>
      </c>
      <c r="E314" s="82" t="s">
        <v>86</v>
      </c>
      <c r="F314" s="118">
        <v>108235</v>
      </c>
      <c r="G314" s="82"/>
      <c r="H314" s="85"/>
      <c r="I314" s="83">
        <v>5</v>
      </c>
      <c r="J314" s="86">
        <f t="shared" si="12"/>
        <v>45447</v>
      </c>
      <c r="K314" s="87">
        <f t="shared" si="13"/>
        <v>45473</v>
      </c>
      <c r="L314" s="88" t="str">
        <f>_xlfn.CONCAT("Week"," ",_xlfn.ISOWEEKNUM(SurveyRaw[[#This Row],[Date]]))</f>
        <v>Week 23</v>
      </c>
      <c r="M314" s="89" t="str">
        <f>CONCATENATE(YEAR(SurveyRaw[[#This Row],[Month]])," Q",ROUNDUP(MONTH(SurveyRaw[[#This Row],[Month]])/3,0))</f>
        <v>2024 Q2</v>
      </c>
      <c r="N314" s="90" t="str">
        <f>INDEX(Roster[Team Manager],MATCH(SurveyRaw[[#This Row],[UID]],Roster[UID],0))</f>
        <v>Eden Loyola</v>
      </c>
      <c r="O314" s="91" t="str">
        <f>INDEX(Roster[Site],MATCH(SurveyRaw[[#This Row],[UID]],Roster[UID],0))</f>
        <v>DVO</v>
      </c>
      <c r="P314" s="91" t="str">
        <f>INDEX(Config!R:R,MATCH(SurveyRaw[[#This Row],[App name]],Config!Q:Q,0))</f>
        <v>MX</v>
      </c>
      <c r="Q314" s="91" t="str">
        <f>INDEX(Config!J:J,MATCH(Survey!$P314,Config!G:G,0))</f>
        <v>APAC</v>
      </c>
      <c r="R314" s="94">
        <f t="shared" si="14"/>
        <v>1</v>
      </c>
      <c r="S314" s="119">
        <f>IF(ISBLANK(SurveyRaw[[#This Row],[CSAT]]),0,IF(AND(SurveyRaw[[#This Row],[CSAT]]&lt;=3,SurveyRaw[[#This Row],[CSAT]]&gt;=1),1,0))</f>
        <v>0</v>
      </c>
      <c r="T314" s="120">
        <f>IF(SurveyRaw[[#This Row],[CSAT]]=4,1,0)</f>
        <v>0</v>
      </c>
      <c r="U314" s="121">
        <f>IF(SurveyRaw[[#This Row],[CSAT]]=5,1,0)</f>
        <v>1</v>
      </c>
      <c r="V314" s="92">
        <f>IF(OR(SurveyRaw[[#This Row],[FCR]]="-",SurveyRaw[[#This Row],[FCR]]=""),0,1)</f>
        <v>0</v>
      </c>
      <c r="W314" s="121">
        <f>IF(SurveyRaw[[#This Row],[Valid FCR]]=1,IF(SurveyRaw[[#This Row],[FCR]]=1,1,0),0)</f>
        <v>0</v>
      </c>
      <c r="X314" s="93">
        <f>IF(SurveyRaw[[#This Row],[CSAT]]="","",SurveyRaw[[#This Row],[CSAT]]/5)</f>
        <v>1</v>
      </c>
      <c r="Y314" s="120" t="str">
        <f>IF(OR(SurveyRaw[[#This Row],[Language Points]]="-",SurveyRaw[[#This Row],[Language Points]]="N/A",SurveyRaw[[#This Row],[Language Points]]=""),"No","Yes")</f>
        <v>No</v>
      </c>
      <c r="Z314" s="93" t="str">
        <f>IF(ISBLANK(SurveyRaw[[#This Row],[Language Points]]),"",SurveyRaw[[#This Row],[Language Points]]/5)</f>
        <v/>
      </c>
    </row>
    <row r="315" spans="1:26" x14ac:dyDescent="0.25">
      <c r="A315" s="82" t="s">
        <v>92</v>
      </c>
      <c r="B315" s="83" t="s">
        <v>85</v>
      </c>
      <c r="C315" s="84">
        <v>45447</v>
      </c>
      <c r="D315" s="83">
        <v>1297841964</v>
      </c>
      <c r="E315" s="82" t="s">
        <v>87</v>
      </c>
      <c r="F315" s="118">
        <v>107941</v>
      </c>
      <c r="G315" s="82"/>
      <c r="H315" s="85"/>
      <c r="I315" s="83">
        <v>5</v>
      </c>
      <c r="J315" s="86">
        <f t="shared" si="12"/>
        <v>45447</v>
      </c>
      <c r="K315" s="87">
        <f t="shared" si="13"/>
        <v>45473</v>
      </c>
      <c r="L315" s="88" t="str">
        <f>_xlfn.CONCAT("Week"," ",_xlfn.ISOWEEKNUM(SurveyRaw[[#This Row],[Date]]))</f>
        <v>Week 23</v>
      </c>
      <c r="M315" s="89" t="str">
        <f>CONCATENATE(YEAR(SurveyRaw[[#This Row],[Month]])," Q",ROUNDUP(MONTH(SurveyRaw[[#This Row],[Month]])/3,0))</f>
        <v>2024 Q2</v>
      </c>
      <c r="N315" s="90" t="str">
        <f>INDEX(Roster[Team Manager],MATCH(SurveyRaw[[#This Row],[UID]],Roster[UID],0))</f>
        <v>Eden Loyola</v>
      </c>
      <c r="O315" s="91" t="str">
        <f>INDEX(Roster[Site],MATCH(SurveyRaw[[#This Row],[UID]],Roster[UID],0))</f>
        <v>DVO</v>
      </c>
      <c r="P315" s="91" t="str">
        <f>INDEX(Config!R:R,MATCH(SurveyRaw[[#This Row],[App name]],Config!Q:Q,0))</f>
        <v>ES</v>
      </c>
      <c r="Q315" s="91" t="str">
        <f>INDEX(Config!J:J,MATCH(Survey!$P315,Config!G:G,0))</f>
        <v>APAC</v>
      </c>
      <c r="R315" s="94">
        <f t="shared" si="14"/>
        <v>1</v>
      </c>
      <c r="S315" s="119">
        <f>IF(ISBLANK(SurveyRaw[[#This Row],[CSAT]]),0,IF(AND(SurveyRaw[[#This Row],[CSAT]]&lt;=3,SurveyRaw[[#This Row],[CSAT]]&gt;=1),1,0))</f>
        <v>0</v>
      </c>
      <c r="T315" s="120">
        <f>IF(SurveyRaw[[#This Row],[CSAT]]=4,1,0)</f>
        <v>0</v>
      </c>
      <c r="U315" s="121">
        <f>IF(SurveyRaw[[#This Row],[CSAT]]=5,1,0)</f>
        <v>1</v>
      </c>
      <c r="V315" s="92">
        <f>IF(OR(SurveyRaw[[#This Row],[FCR]]="-",SurveyRaw[[#This Row],[FCR]]=""),0,1)</f>
        <v>0</v>
      </c>
      <c r="W315" s="121">
        <f>IF(SurveyRaw[[#This Row],[Valid FCR]]=1,IF(SurveyRaw[[#This Row],[FCR]]=1,1,0),0)</f>
        <v>0</v>
      </c>
      <c r="X315" s="93">
        <f>IF(SurveyRaw[[#This Row],[CSAT]]="","",SurveyRaw[[#This Row],[CSAT]]/5)</f>
        <v>1</v>
      </c>
      <c r="Y315" s="120" t="str">
        <f>IF(OR(SurveyRaw[[#This Row],[Language Points]]="-",SurveyRaw[[#This Row],[Language Points]]="N/A",SurveyRaw[[#This Row],[Language Points]]=""),"No","Yes")</f>
        <v>No</v>
      </c>
      <c r="Z315" s="93" t="str">
        <f>IF(ISBLANK(SurveyRaw[[#This Row],[Language Points]]),"",SurveyRaw[[#This Row],[Language Points]]/5)</f>
        <v/>
      </c>
    </row>
    <row r="316" spans="1:26" x14ac:dyDescent="0.25">
      <c r="A316" s="82" t="s">
        <v>92</v>
      </c>
      <c r="B316" s="83" t="s">
        <v>85</v>
      </c>
      <c r="C316" s="84">
        <v>45447</v>
      </c>
      <c r="D316" s="83">
        <v>1297932994</v>
      </c>
      <c r="E316" s="82" t="s">
        <v>781</v>
      </c>
      <c r="F316" s="118">
        <v>108519</v>
      </c>
      <c r="G316" s="82"/>
      <c r="H316" s="85"/>
      <c r="I316" s="83">
        <v>5</v>
      </c>
      <c r="J316" s="86">
        <f t="shared" si="12"/>
        <v>45447</v>
      </c>
      <c r="K316" s="87">
        <f t="shared" si="13"/>
        <v>45473</v>
      </c>
      <c r="L316" s="88" t="str">
        <f>_xlfn.CONCAT("Week"," ",_xlfn.ISOWEEKNUM(SurveyRaw[[#This Row],[Date]]))</f>
        <v>Week 23</v>
      </c>
      <c r="M316" s="89" t="str">
        <f>CONCATENATE(YEAR(SurveyRaw[[#This Row],[Month]])," Q",ROUNDUP(MONTH(SurveyRaw[[#This Row],[Month]])/3,0))</f>
        <v>2024 Q2</v>
      </c>
      <c r="N316" s="90" t="str">
        <f>INDEX(Roster[Team Manager],MATCH(SurveyRaw[[#This Row],[UID]],Roster[UID],0))</f>
        <v>Eden Loyola</v>
      </c>
      <c r="O316" s="91" t="str">
        <f>INDEX(Roster[Site],MATCH(SurveyRaw[[#This Row],[UID]],Roster[UID],0))</f>
        <v>DVO</v>
      </c>
      <c r="P316" s="91" t="str">
        <f>INDEX(Config!R:R,MATCH(SurveyRaw[[#This Row],[App name]],Config!Q:Q,0))</f>
        <v>ES</v>
      </c>
      <c r="Q316" s="91" t="str">
        <f>INDEX(Config!J:J,MATCH(Survey!$P316,Config!G:G,0))</f>
        <v>APAC</v>
      </c>
      <c r="R316" s="94">
        <f t="shared" si="14"/>
        <v>1</v>
      </c>
      <c r="S316" s="119">
        <f>IF(ISBLANK(SurveyRaw[[#This Row],[CSAT]]),0,IF(AND(SurveyRaw[[#This Row],[CSAT]]&lt;=3,SurveyRaw[[#This Row],[CSAT]]&gt;=1),1,0))</f>
        <v>0</v>
      </c>
      <c r="T316" s="120">
        <f>IF(SurveyRaw[[#This Row],[CSAT]]=4,1,0)</f>
        <v>0</v>
      </c>
      <c r="U316" s="121">
        <f>IF(SurveyRaw[[#This Row],[CSAT]]=5,1,0)</f>
        <v>1</v>
      </c>
      <c r="V316" s="92">
        <f>IF(OR(SurveyRaw[[#This Row],[FCR]]="-",SurveyRaw[[#This Row],[FCR]]=""),0,1)</f>
        <v>0</v>
      </c>
      <c r="W316" s="121">
        <f>IF(SurveyRaw[[#This Row],[Valid FCR]]=1,IF(SurveyRaw[[#This Row],[FCR]]=1,1,0),0)</f>
        <v>0</v>
      </c>
      <c r="X316" s="93">
        <f>IF(SurveyRaw[[#This Row],[CSAT]]="","",SurveyRaw[[#This Row],[CSAT]]/5)</f>
        <v>1</v>
      </c>
      <c r="Y316" s="120" t="str">
        <f>IF(OR(SurveyRaw[[#This Row],[Language Points]]="-",SurveyRaw[[#This Row],[Language Points]]="N/A",SurveyRaw[[#This Row],[Language Points]]=""),"No","Yes")</f>
        <v>No</v>
      </c>
      <c r="Z316" s="93" t="str">
        <f>IF(ISBLANK(SurveyRaw[[#This Row],[Language Points]]),"",SurveyRaw[[#This Row],[Language Points]]/5)</f>
        <v/>
      </c>
    </row>
    <row r="317" spans="1:26" x14ac:dyDescent="0.25">
      <c r="A317" s="82" t="s">
        <v>93</v>
      </c>
      <c r="B317" s="83" t="s">
        <v>72</v>
      </c>
      <c r="C317" s="84">
        <v>45447</v>
      </c>
      <c r="D317" s="83">
        <v>1297865534</v>
      </c>
      <c r="E317" s="82" t="s">
        <v>782</v>
      </c>
      <c r="F317" s="118">
        <v>113550</v>
      </c>
      <c r="G317" s="82">
        <v>1</v>
      </c>
      <c r="H317" s="85">
        <v>1</v>
      </c>
      <c r="I317" s="83">
        <v>5</v>
      </c>
      <c r="J317" s="86">
        <f t="shared" si="12"/>
        <v>45447</v>
      </c>
      <c r="K317" s="87">
        <f t="shared" si="13"/>
        <v>45473</v>
      </c>
      <c r="L317" s="88" t="str">
        <f>_xlfn.CONCAT("Week"," ",_xlfn.ISOWEEKNUM(SurveyRaw[[#This Row],[Date]]))</f>
        <v>Week 23</v>
      </c>
      <c r="M317" s="89" t="str">
        <f>CONCATENATE(YEAR(SurveyRaw[[#This Row],[Month]])," Q",ROUNDUP(MONTH(SurveyRaw[[#This Row],[Month]])/3,0))</f>
        <v>2024 Q2</v>
      </c>
      <c r="N317" s="90" t="str">
        <f>INDEX(Roster[Team Manager],MATCH(SurveyRaw[[#This Row],[UID]],Roster[UID],0))</f>
        <v>Eden Loyola</v>
      </c>
      <c r="O317" s="91" t="str">
        <f>INDEX(Roster[Site],MATCH(SurveyRaw[[#This Row],[UID]],Roster[UID],0))</f>
        <v>DVO</v>
      </c>
      <c r="P317" s="91" t="str">
        <f>INDEX(Config!R:R,MATCH(SurveyRaw[[#This Row],[App name]],Config!Q:Q,0))</f>
        <v>US</v>
      </c>
      <c r="Q317" s="91" t="str">
        <f>INDEX(Config!J:J,MATCH(Survey!$P317,Config!G:G,0))</f>
        <v>APAC</v>
      </c>
      <c r="R317" s="94">
        <f t="shared" si="14"/>
        <v>1</v>
      </c>
      <c r="S317" s="119">
        <f>IF(ISBLANK(SurveyRaw[[#This Row],[CSAT]]),0,IF(AND(SurveyRaw[[#This Row],[CSAT]]&lt;=3,SurveyRaw[[#This Row],[CSAT]]&gt;=1),1,0))</f>
        <v>0</v>
      </c>
      <c r="T317" s="120">
        <f>IF(SurveyRaw[[#This Row],[CSAT]]=4,1,0)</f>
        <v>0</v>
      </c>
      <c r="U317" s="121">
        <f>IF(SurveyRaw[[#This Row],[CSAT]]=5,1,0)</f>
        <v>1</v>
      </c>
      <c r="V317" s="92">
        <f>IF(OR(SurveyRaw[[#This Row],[FCR]]="-",SurveyRaw[[#This Row],[FCR]]=""),0,1)</f>
        <v>1</v>
      </c>
      <c r="W317" s="121">
        <f>IF(SurveyRaw[[#This Row],[Valid FCR]]=1,IF(SurveyRaw[[#This Row],[FCR]]=1,1,0),0)</f>
        <v>1</v>
      </c>
      <c r="X317" s="93">
        <f>IF(SurveyRaw[[#This Row],[CSAT]]="","",SurveyRaw[[#This Row],[CSAT]]/5)</f>
        <v>1</v>
      </c>
      <c r="Y317" s="120" t="str">
        <f>IF(OR(SurveyRaw[[#This Row],[Language Points]]="-",SurveyRaw[[#This Row],[Language Points]]="N/A",SurveyRaw[[#This Row],[Language Points]]=""),"No","Yes")</f>
        <v>Yes</v>
      </c>
      <c r="Z317" s="93">
        <f>IF(ISBLANK(SurveyRaw[[#This Row],[Language Points]]),"",SurveyRaw[[#This Row],[Language Points]]/5)</f>
        <v>0.2</v>
      </c>
    </row>
    <row r="318" spans="1:26" x14ac:dyDescent="0.25">
      <c r="A318" s="82" t="s">
        <v>93</v>
      </c>
      <c r="B318" s="83" t="s">
        <v>72</v>
      </c>
      <c r="C318" s="84">
        <v>45447</v>
      </c>
      <c r="D318" s="83">
        <v>1297888274</v>
      </c>
      <c r="E318" s="82" t="s">
        <v>73</v>
      </c>
      <c r="F318" s="118">
        <v>108526</v>
      </c>
      <c r="G318" s="82">
        <v>1</v>
      </c>
      <c r="H318" s="85">
        <v>2</v>
      </c>
      <c r="I318" s="83">
        <v>5</v>
      </c>
      <c r="J318" s="86">
        <f t="shared" si="12"/>
        <v>45447</v>
      </c>
      <c r="K318" s="87">
        <f t="shared" si="13"/>
        <v>45473</v>
      </c>
      <c r="L318" s="88" t="str">
        <f>_xlfn.CONCAT("Week"," ",_xlfn.ISOWEEKNUM(SurveyRaw[[#This Row],[Date]]))</f>
        <v>Week 23</v>
      </c>
      <c r="M318" s="89" t="str">
        <f>CONCATENATE(YEAR(SurveyRaw[[#This Row],[Month]])," Q",ROUNDUP(MONTH(SurveyRaw[[#This Row],[Month]])/3,0))</f>
        <v>2024 Q2</v>
      </c>
      <c r="N318" s="90" t="str">
        <f>INDEX(Roster[Team Manager],MATCH(SurveyRaw[[#This Row],[UID]],Roster[UID],0))</f>
        <v>Anna Mae Bastero</v>
      </c>
      <c r="O318" s="91" t="str">
        <f>INDEX(Roster[Site],MATCH(SurveyRaw[[#This Row],[UID]],Roster[UID],0))</f>
        <v>ILO</v>
      </c>
      <c r="P318" s="91" t="str">
        <f>INDEX(Config!R:R,MATCH(SurveyRaw[[#This Row],[App name]],Config!Q:Q,0))</f>
        <v>US</v>
      </c>
      <c r="Q318" s="91" t="str">
        <f>INDEX(Config!J:J,MATCH(Survey!$P318,Config!G:G,0))</f>
        <v>APAC</v>
      </c>
      <c r="R318" s="94">
        <f t="shared" si="14"/>
        <v>1</v>
      </c>
      <c r="S318" s="119">
        <f>IF(ISBLANK(SurveyRaw[[#This Row],[CSAT]]),0,IF(AND(SurveyRaw[[#This Row],[CSAT]]&lt;=3,SurveyRaw[[#This Row],[CSAT]]&gt;=1),1,0))</f>
        <v>0</v>
      </c>
      <c r="T318" s="120">
        <f>IF(SurveyRaw[[#This Row],[CSAT]]=4,1,0)</f>
        <v>0</v>
      </c>
      <c r="U318" s="121">
        <f>IF(SurveyRaw[[#This Row],[CSAT]]=5,1,0)</f>
        <v>1</v>
      </c>
      <c r="V318" s="92">
        <f>IF(OR(SurveyRaw[[#This Row],[FCR]]="-",SurveyRaw[[#This Row],[FCR]]=""),0,1)</f>
        <v>1</v>
      </c>
      <c r="W318" s="121">
        <f>IF(SurveyRaw[[#This Row],[Valid FCR]]=1,IF(SurveyRaw[[#This Row],[FCR]]=1,1,0),0)</f>
        <v>0</v>
      </c>
      <c r="X318" s="93">
        <f>IF(SurveyRaw[[#This Row],[CSAT]]="","",SurveyRaw[[#This Row],[CSAT]]/5)</f>
        <v>1</v>
      </c>
      <c r="Y318" s="120" t="str">
        <f>IF(OR(SurveyRaw[[#This Row],[Language Points]]="-",SurveyRaw[[#This Row],[Language Points]]="N/A",SurveyRaw[[#This Row],[Language Points]]=""),"No","Yes")</f>
        <v>Yes</v>
      </c>
      <c r="Z318" s="93">
        <f>IF(ISBLANK(SurveyRaw[[#This Row],[Language Points]]),"",SurveyRaw[[#This Row],[Language Points]]/5)</f>
        <v>0.2</v>
      </c>
    </row>
    <row r="319" spans="1:26" x14ac:dyDescent="0.25">
      <c r="A319" s="82" t="s">
        <v>95</v>
      </c>
      <c r="B319" s="83" t="s">
        <v>72</v>
      </c>
      <c r="C319" s="84">
        <v>45447</v>
      </c>
      <c r="D319" s="83">
        <v>1297880584</v>
      </c>
      <c r="E319" s="82" t="s">
        <v>791</v>
      </c>
      <c r="F319" s="118">
        <v>113561</v>
      </c>
      <c r="G319" s="82">
        <v>4</v>
      </c>
      <c r="H319" s="85">
        <v>5</v>
      </c>
      <c r="I319" s="83">
        <v>5</v>
      </c>
      <c r="J319" s="86">
        <f t="shared" si="12"/>
        <v>45447</v>
      </c>
      <c r="K319" s="87">
        <f t="shared" si="13"/>
        <v>45473</v>
      </c>
      <c r="L319" s="88" t="str">
        <f>_xlfn.CONCAT("Week"," ",_xlfn.ISOWEEKNUM(SurveyRaw[[#This Row],[Date]]))</f>
        <v>Week 23</v>
      </c>
      <c r="M319" s="89" t="str">
        <f>CONCATENATE(YEAR(SurveyRaw[[#This Row],[Month]])," Q",ROUNDUP(MONTH(SurveyRaw[[#This Row],[Month]])/3,0))</f>
        <v>2024 Q2</v>
      </c>
      <c r="N319" s="90" t="str">
        <f>INDEX(Roster[Team Manager],MATCH(SurveyRaw[[#This Row],[UID]],Roster[UID],0))</f>
        <v>Anna Mae Bastero</v>
      </c>
      <c r="O319" s="91" t="str">
        <f>INDEX(Roster[Site],MATCH(SurveyRaw[[#This Row],[UID]],Roster[UID],0))</f>
        <v>ILO</v>
      </c>
      <c r="P319" s="91" t="str">
        <f>INDEX(Config!R:R,MATCH(SurveyRaw[[#This Row],[App name]],Config!Q:Q,0))</f>
        <v>US</v>
      </c>
      <c r="Q319" s="91" t="str">
        <f>INDEX(Config!J:J,MATCH(Survey!$P319,Config!G:G,0))</f>
        <v>APAC</v>
      </c>
      <c r="R319" s="94">
        <f t="shared" si="14"/>
        <v>1</v>
      </c>
      <c r="S319" s="119">
        <f>IF(ISBLANK(SurveyRaw[[#This Row],[CSAT]]),0,IF(AND(SurveyRaw[[#This Row],[CSAT]]&lt;=3,SurveyRaw[[#This Row],[CSAT]]&gt;=1),1,0))</f>
        <v>0</v>
      </c>
      <c r="T319" s="120">
        <f>IF(SurveyRaw[[#This Row],[CSAT]]=4,1,0)</f>
        <v>0</v>
      </c>
      <c r="U319" s="121">
        <f>IF(SurveyRaw[[#This Row],[CSAT]]=5,1,0)</f>
        <v>1</v>
      </c>
      <c r="V319" s="92">
        <f>IF(OR(SurveyRaw[[#This Row],[FCR]]="-",SurveyRaw[[#This Row],[FCR]]=""),0,1)</f>
        <v>1</v>
      </c>
      <c r="W319" s="121">
        <f>IF(SurveyRaw[[#This Row],[Valid FCR]]=1,IF(SurveyRaw[[#This Row],[FCR]]=1,1,0),0)</f>
        <v>0</v>
      </c>
      <c r="X319" s="93">
        <f>IF(SurveyRaw[[#This Row],[CSAT]]="","",SurveyRaw[[#This Row],[CSAT]]/5)</f>
        <v>1</v>
      </c>
      <c r="Y319" s="120" t="str">
        <f>IF(OR(SurveyRaw[[#This Row],[Language Points]]="-",SurveyRaw[[#This Row],[Language Points]]="N/A",SurveyRaw[[#This Row],[Language Points]]=""),"No","Yes")</f>
        <v>Yes</v>
      </c>
      <c r="Z319" s="93">
        <f>IF(ISBLANK(SurveyRaw[[#This Row],[Language Points]]),"",SurveyRaw[[#This Row],[Language Points]]/5)</f>
        <v>0.8</v>
      </c>
    </row>
    <row r="320" spans="1:26" x14ac:dyDescent="0.25">
      <c r="A320" s="82" t="s">
        <v>93</v>
      </c>
      <c r="B320" s="83" t="s">
        <v>72</v>
      </c>
      <c r="C320" s="84">
        <v>45447</v>
      </c>
      <c r="D320" s="83">
        <v>1297835874</v>
      </c>
      <c r="E320" s="82" t="s">
        <v>115</v>
      </c>
      <c r="F320" s="118">
        <v>113502</v>
      </c>
      <c r="G320" s="82">
        <v>4</v>
      </c>
      <c r="H320" s="85"/>
      <c r="I320" s="83">
        <v>5</v>
      </c>
      <c r="J320" s="86">
        <f t="shared" si="12"/>
        <v>45447</v>
      </c>
      <c r="K320" s="87">
        <f t="shared" si="13"/>
        <v>45473</v>
      </c>
      <c r="L320" s="88" t="str">
        <f>_xlfn.CONCAT("Week"," ",_xlfn.ISOWEEKNUM(SurveyRaw[[#This Row],[Date]]))</f>
        <v>Week 23</v>
      </c>
      <c r="M320" s="89" t="str">
        <f>CONCATENATE(YEAR(SurveyRaw[[#This Row],[Month]])," Q",ROUNDUP(MONTH(SurveyRaw[[#This Row],[Month]])/3,0))</f>
        <v>2024 Q2</v>
      </c>
      <c r="N320" s="90" t="str">
        <f>INDEX(Roster[Team Manager],MATCH(SurveyRaw[[#This Row],[UID]],Roster[UID],0))</f>
        <v>Eden Loyola</v>
      </c>
      <c r="O320" s="91" t="str">
        <f>INDEX(Roster[Site],MATCH(SurveyRaw[[#This Row],[UID]],Roster[UID],0))</f>
        <v>DVO</v>
      </c>
      <c r="P320" s="91" t="str">
        <f>INDEX(Config!R:R,MATCH(SurveyRaw[[#This Row],[App name]],Config!Q:Q,0))</f>
        <v>US</v>
      </c>
      <c r="Q320" s="91" t="str">
        <f>INDEX(Config!J:J,MATCH(Survey!$P320,Config!G:G,0))</f>
        <v>APAC</v>
      </c>
      <c r="R320" s="94">
        <f t="shared" si="14"/>
        <v>1</v>
      </c>
      <c r="S320" s="119">
        <f>IF(ISBLANK(SurveyRaw[[#This Row],[CSAT]]),0,IF(AND(SurveyRaw[[#This Row],[CSAT]]&lt;=3,SurveyRaw[[#This Row],[CSAT]]&gt;=1),1,0))</f>
        <v>0</v>
      </c>
      <c r="T320" s="120">
        <f>IF(SurveyRaw[[#This Row],[CSAT]]=4,1,0)</f>
        <v>0</v>
      </c>
      <c r="U320" s="121">
        <f>IF(SurveyRaw[[#This Row],[CSAT]]=5,1,0)</f>
        <v>1</v>
      </c>
      <c r="V320" s="92">
        <f>IF(OR(SurveyRaw[[#This Row],[FCR]]="-",SurveyRaw[[#This Row],[FCR]]=""),0,1)</f>
        <v>0</v>
      </c>
      <c r="W320" s="121">
        <f>IF(SurveyRaw[[#This Row],[Valid FCR]]=1,IF(SurveyRaw[[#This Row],[FCR]]=1,1,0),0)</f>
        <v>0</v>
      </c>
      <c r="X320" s="93">
        <f>IF(SurveyRaw[[#This Row],[CSAT]]="","",SurveyRaw[[#This Row],[CSAT]]/5)</f>
        <v>1</v>
      </c>
      <c r="Y320" s="120" t="str">
        <f>IF(OR(SurveyRaw[[#This Row],[Language Points]]="-",SurveyRaw[[#This Row],[Language Points]]="N/A",SurveyRaw[[#This Row],[Language Points]]=""),"No","Yes")</f>
        <v>Yes</v>
      </c>
      <c r="Z320" s="93">
        <f>IF(ISBLANK(SurveyRaw[[#This Row],[Language Points]]),"",SurveyRaw[[#This Row],[Language Points]]/5)</f>
        <v>0.8</v>
      </c>
    </row>
    <row r="321" spans="1:26" x14ac:dyDescent="0.25">
      <c r="A321" s="82" t="s">
        <v>93</v>
      </c>
      <c r="B321" s="83" t="s">
        <v>72</v>
      </c>
      <c r="C321" s="84">
        <v>45447</v>
      </c>
      <c r="D321" s="83">
        <v>1297942414</v>
      </c>
      <c r="E321" s="82" t="s">
        <v>96</v>
      </c>
      <c r="F321" s="118">
        <v>112164</v>
      </c>
      <c r="G321" s="82">
        <v>4</v>
      </c>
      <c r="H321" s="85">
        <v>1</v>
      </c>
      <c r="I321" s="83">
        <v>5</v>
      </c>
      <c r="J321" s="86">
        <f t="shared" si="12"/>
        <v>45447</v>
      </c>
      <c r="K321" s="87">
        <f t="shared" si="13"/>
        <v>45473</v>
      </c>
      <c r="L321" s="88" t="str">
        <f>_xlfn.CONCAT("Week"," ",_xlfn.ISOWEEKNUM(SurveyRaw[[#This Row],[Date]]))</f>
        <v>Week 23</v>
      </c>
      <c r="M321" s="89" t="str">
        <f>CONCATENATE(YEAR(SurveyRaw[[#This Row],[Month]])," Q",ROUNDUP(MONTH(SurveyRaw[[#This Row],[Month]])/3,0))</f>
        <v>2024 Q2</v>
      </c>
      <c r="N321" s="90" t="str">
        <f>INDEX(Roster[Team Manager],MATCH(SurveyRaw[[#This Row],[UID]],Roster[UID],0))</f>
        <v>Anna Mae Bastero</v>
      </c>
      <c r="O321" s="91" t="str">
        <f>INDEX(Roster[Site],MATCH(SurveyRaw[[#This Row],[UID]],Roster[UID],0))</f>
        <v>ILO</v>
      </c>
      <c r="P321" s="91" t="str">
        <f>INDEX(Config!R:R,MATCH(SurveyRaw[[#This Row],[App name]],Config!Q:Q,0))</f>
        <v>US</v>
      </c>
      <c r="Q321" s="91" t="str">
        <f>INDEX(Config!J:J,MATCH(Survey!$P321,Config!G:G,0))</f>
        <v>APAC</v>
      </c>
      <c r="R321" s="94">
        <f t="shared" si="14"/>
        <v>1</v>
      </c>
      <c r="S321" s="119">
        <f>IF(ISBLANK(SurveyRaw[[#This Row],[CSAT]]),0,IF(AND(SurveyRaw[[#This Row],[CSAT]]&lt;=3,SurveyRaw[[#This Row],[CSAT]]&gt;=1),1,0))</f>
        <v>0</v>
      </c>
      <c r="T321" s="120">
        <f>IF(SurveyRaw[[#This Row],[CSAT]]=4,1,0)</f>
        <v>0</v>
      </c>
      <c r="U321" s="121">
        <f>IF(SurveyRaw[[#This Row],[CSAT]]=5,1,0)</f>
        <v>1</v>
      </c>
      <c r="V321" s="92">
        <f>IF(OR(SurveyRaw[[#This Row],[FCR]]="-",SurveyRaw[[#This Row],[FCR]]=""),0,1)</f>
        <v>1</v>
      </c>
      <c r="W321" s="121">
        <f>IF(SurveyRaw[[#This Row],[Valid FCR]]=1,IF(SurveyRaw[[#This Row],[FCR]]=1,1,0),0)</f>
        <v>1</v>
      </c>
      <c r="X321" s="93">
        <f>IF(SurveyRaw[[#This Row],[CSAT]]="","",SurveyRaw[[#This Row],[CSAT]]/5)</f>
        <v>1</v>
      </c>
      <c r="Y321" s="120" t="str">
        <f>IF(OR(SurveyRaw[[#This Row],[Language Points]]="-",SurveyRaw[[#This Row],[Language Points]]="N/A",SurveyRaw[[#This Row],[Language Points]]=""),"No","Yes")</f>
        <v>Yes</v>
      </c>
      <c r="Z321" s="93">
        <f>IF(ISBLANK(SurveyRaw[[#This Row],[Language Points]]),"",SurveyRaw[[#This Row],[Language Points]]/5)</f>
        <v>0.8</v>
      </c>
    </row>
    <row r="322" spans="1:26" x14ac:dyDescent="0.25">
      <c r="A322" s="82" t="s">
        <v>93</v>
      </c>
      <c r="B322" s="83" t="s">
        <v>72</v>
      </c>
      <c r="C322" s="84">
        <v>45447</v>
      </c>
      <c r="D322" s="83">
        <v>1297946164</v>
      </c>
      <c r="E322" s="82" t="s">
        <v>96</v>
      </c>
      <c r="F322" s="118">
        <v>112164</v>
      </c>
      <c r="G322" s="82">
        <v>4</v>
      </c>
      <c r="H322" s="85">
        <v>1</v>
      </c>
      <c r="I322" s="83">
        <v>5</v>
      </c>
      <c r="J322" s="86">
        <f t="shared" si="12"/>
        <v>45447</v>
      </c>
      <c r="K322" s="87">
        <f t="shared" si="13"/>
        <v>45473</v>
      </c>
      <c r="L322" s="88" t="str">
        <f>_xlfn.CONCAT("Week"," ",_xlfn.ISOWEEKNUM(SurveyRaw[[#This Row],[Date]]))</f>
        <v>Week 23</v>
      </c>
      <c r="M322" s="89" t="str">
        <f>CONCATENATE(YEAR(SurveyRaw[[#This Row],[Month]])," Q",ROUNDUP(MONTH(SurveyRaw[[#This Row],[Month]])/3,0))</f>
        <v>2024 Q2</v>
      </c>
      <c r="N322" s="90" t="str">
        <f>INDEX(Roster[Team Manager],MATCH(SurveyRaw[[#This Row],[UID]],Roster[UID],0))</f>
        <v>Anna Mae Bastero</v>
      </c>
      <c r="O322" s="91" t="str">
        <f>INDEX(Roster[Site],MATCH(SurveyRaw[[#This Row],[UID]],Roster[UID],0))</f>
        <v>ILO</v>
      </c>
      <c r="P322" s="91" t="str">
        <f>INDEX(Config!R:R,MATCH(SurveyRaw[[#This Row],[App name]],Config!Q:Q,0))</f>
        <v>US</v>
      </c>
      <c r="Q322" s="91" t="str">
        <f>INDEX(Config!J:J,MATCH(Survey!$P322,Config!G:G,0))</f>
        <v>APAC</v>
      </c>
      <c r="R322" s="94">
        <f t="shared" si="14"/>
        <v>1</v>
      </c>
      <c r="S322" s="119">
        <f>IF(ISBLANK(SurveyRaw[[#This Row],[CSAT]]),0,IF(AND(SurveyRaw[[#This Row],[CSAT]]&lt;=3,SurveyRaw[[#This Row],[CSAT]]&gt;=1),1,0))</f>
        <v>0</v>
      </c>
      <c r="T322" s="120">
        <f>IF(SurveyRaw[[#This Row],[CSAT]]=4,1,0)</f>
        <v>0</v>
      </c>
      <c r="U322" s="121">
        <f>IF(SurveyRaw[[#This Row],[CSAT]]=5,1,0)</f>
        <v>1</v>
      </c>
      <c r="V322" s="92">
        <f>IF(OR(SurveyRaw[[#This Row],[FCR]]="-",SurveyRaw[[#This Row],[FCR]]=""),0,1)</f>
        <v>1</v>
      </c>
      <c r="W322" s="121">
        <f>IF(SurveyRaw[[#This Row],[Valid FCR]]=1,IF(SurveyRaw[[#This Row],[FCR]]=1,1,0),0)</f>
        <v>1</v>
      </c>
      <c r="X322" s="93">
        <f>IF(SurveyRaw[[#This Row],[CSAT]]="","",SurveyRaw[[#This Row],[CSAT]]/5)</f>
        <v>1</v>
      </c>
      <c r="Y322" s="120" t="str">
        <f>IF(OR(SurveyRaw[[#This Row],[Language Points]]="-",SurveyRaw[[#This Row],[Language Points]]="N/A",SurveyRaw[[#This Row],[Language Points]]=""),"No","Yes")</f>
        <v>Yes</v>
      </c>
      <c r="Z322" s="93">
        <f>IF(ISBLANK(SurveyRaw[[#This Row],[Language Points]]),"",SurveyRaw[[#This Row],[Language Points]]/5)</f>
        <v>0.8</v>
      </c>
    </row>
    <row r="323" spans="1:26" x14ac:dyDescent="0.25">
      <c r="A323" s="82" t="s">
        <v>93</v>
      </c>
      <c r="B323" s="83" t="s">
        <v>72</v>
      </c>
      <c r="C323" s="84">
        <v>45447</v>
      </c>
      <c r="D323" s="83">
        <v>1297845484</v>
      </c>
      <c r="E323" s="82" t="s">
        <v>98</v>
      </c>
      <c r="F323" s="118">
        <v>112006</v>
      </c>
      <c r="G323" s="82"/>
      <c r="H323" s="85"/>
      <c r="I323" s="83">
        <v>5</v>
      </c>
      <c r="J323" s="86">
        <f t="shared" si="12"/>
        <v>45447</v>
      </c>
      <c r="K323" s="87">
        <f t="shared" si="13"/>
        <v>45473</v>
      </c>
      <c r="L323" s="88" t="str">
        <f>_xlfn.CONCAT("Week"," ",_xlfn.ISOWEEKNUM(SurveyRaw[[#This Row],[Date]]))</f>
        <v>Week 23</v>
      </c>
      <c r="M323" s="89" t="str">
        <f>CONCATENATE(YEAR(SurveyRaw[[#This Row],[Month]])," Q",ROUNDUP(MONTH(SurveyRaw[[#This Row],[Month]])/3,0))</f>
        <v>2024 Q2</v>
      </c>
      <c r="N323" s="90" t="str">
        <f>INDEX(Roster[Team Manager],MATCH(SurveyRaw[[#This Row],[UID]],Roster[UID],0))</f>
        <v>Anna Mae Bastero</v>
      </c>
      <c r="O323" s="91" t="str">
        <f>INDEX(Roster[Site],MATCH(SurveyRaw[[#This Row],[UID]],Roster[UID],0))</f>
        <v>ILO</v>
      </c>
      <c r="P323" s="91" t="str">
        <f>INDEX(Config!R:R,MATCH(SurveyRaw[[#This Row],[App name]],Config!Q:Q,0))</f>
        <v>US</v>
      </c>
      <c r="Q323" s="91" t="str">
        <f>INDEX(Config!J:J,MATCH(Survey!$P323,Config!G:G,0))</f>
        <v>APAC</v>
      </c>
      <c r="R323" s="94">
        <f t="shared" si="14"/>
        <v>1</v>
      </c>
      <c r="S323" s="119">
        <f>IF(ISBLANK(SurveyRaw[[#This Row],[CSAT]]),0,IF(AND(SurveyRaw[[#This Row],[CSAT]]&lt;=3,SurveyRaw[[#This Row],[CSAT]]&gt;=1),1,0))</f>
        <v>0</v>
      </c>
      <c r="T323" s="120">
        <f>IF(SurveyRaw[[#This Row],[CSAT]]=4,1,0)</f>
        <v>0</v>
      </c>
      <c r="U323" s="121">
        <f>IF(SurveyRaw[[#This Row],[CSAT]]=5,1,0)</f>
        <v>1</v>
      </c>
      <c r="V323" s="92">
        <f>IF(OR(SurveyRaw[[#This Row],[FCR]]="-",SurveyRaw[[#This Row],[FCR]]=""),0,1)</f>
        <v>0</v>
      </c>
      <c r="W323" s="121">
        <f>IF(SurveyRaw[[#This Row],[Valid FCR]]=1,IF(SurveyRaw[[#This Row],[FCR]]=1,1,0),0)</f>
        <v>0</v>
      </c>
      <c r="X323" s="93">
        <f>IF(SurveyRaw[[#This Row],[CSAT]]="","",SurveyRaw[[#This Row],[CSAT]]/5)</f>
        <v>1</v>
      </c>
      <c r="Y323" s="120" t="str">
        <f>IF(OR(SurveyRaw[[#This Row],[Language Points]]="-",SurveyRaw[[#This Row],[Language Points]]="N/A",SurveyRaw[[#This Row],[Language Points]]=""),"No","Yes")</f>
        <v>No</v>
      </c>
      <c r="Z323" s="93" t="str">
        <f>IF(ISBLANK(SurveyRaw[[#This Row],[Language Points]]),"",SurveyRaw[[#This Row],[Language Points]]/5)</f>
        <v/>
      </c>
    </row>
    <row r="324" spans="1:26" x14ac:dyDescent="0.25">
      <c r="A324" s="82" t="s">
        <v>74</v>
      </c>
      <c r="B324" s="83" t="s">
        <v>75</v>
      </c>
      <c r="C324" s="84">
        <v>45446</v>
      </c>
      <c r="D324" s="83">
        <v>195029477</v>
      </c>
      <c r="E324" s="82" t="s">
        <v>77</v>
      </c>
      <c r="F324" s="118">
        <v>108754</v>
      </c>
      <c r="G324" s="82">
        <v>5</v>
      </c>
      <c r="H324" s="85">
        <v>1</v>
      </c>
      <c r="I324" s="83">
        <v>4</v>
      </c>
      <c r="J324" s="86">
        <f t="shared" ref="J324:J375" si="15">INT(C324)</f>
        <v>45446</v>
      </c>
      <c r="K324" s="87">
        <f t="shared" ref="K324:K375" si="16">EOMONTH(C324,0)</f>
        <v>45473</v>
      </c>
      <c r="L324" s="88" t="str">
        <f>_xlfn.CONCAT("Week"," ",_xlfn.ISOWEEKNUM(SurveyRaw[[#This Row],[Date]]))</f>
        <v>Week 23</v>
      </c>
      <c r="M324" s="89" t="str">
        <f>CONCATENATE(YEAR(SurveyRaw[[#This Row],[Month]])," Q",ROUNDUP(MONTH(SurveyRaw[[#This Row],[Month]])/3,0))</f>
        <v>2024 Q2</v>
      </c>
      <c r="N324" s="90" t="str">
        <f>INDEX(Roster[Team Manager],MATCH(SurveyRaw[[#This Row],[UID]],Roster[UID],0))</f>
        <v>Daniel Alexe</v>
      </c>
      <c r="O324" s="91" t="str">
        <f>INDEX(Roster[Site],MATCH(SurveyRaw[[#This Row],[UID]],Roster[UID],0))</f>
        <v>BUC</v>
      </c>
      <c r="P324" s="91" t="str">
        <f>INDEX(Config!R:R,MATCH(SurveyRaw[[#This Row],[App name]],Config!Q:Q,0))</f>
        <v>CA FR</v>
      </c>
      <c r="Q324" s="91" t="str">
        <f>INDEX(Config!J:J,MATCH(Survey!$P324,Config!G:G,0))</f>
        <v>EU</v>
      </c>
      <c r="R324" s="94">
        <f t="shared" ref="R324:R375" si="17">IF(SUM($G324:$I324)&gt;=1, 1, 0)</f>
        <v>1</v>
      </c>
      <c r="S324" s="119">
        <f>IF(ISBLANK(SurveyRaw[[#This Row],[CSAT]]),0,IF(AND(SurveyRaw[[#This Row],[CSAT]]&lt;=3,SurveyRaw[[#This Row],[CSAT]]&gt;=1),1,0))</f>
        <v>0</v>
      </c>
      <c r="T324" s="120">
        <f>IF(SurveyRaw[[#This Row],[CSAT]]=4,1,0)</f>
        <v>1</v>
      </c>
      <c r="U324" s="121">
        <f>IF(SurveyRaw[[#This Row],[CSAT]]=5,1,0)</f>
        <v>0</v>
      </c>
      <c r="V324" s="92">
        <f>IF(OR(SurveyRaw[[#This Row],[FCR]]="-",SurveyRaw[[#This Row],[FCR]]=""),0,1)</f>
        <v>1</v>
      </c>
      <c r="W324" s="121">
        <f>IF(SurveyRaw[[#This Row],[Valid FCR]]=1,IF(SurveyRaw[[#This Row],[FCR]]=1,1,0),0)</f>
        <v>1</v>
      </c>
      <c r="X324" s="93">
        <f>IF(SurveyRaw[[#This Row],[CSAT]]="","",SurveyRaw[[#This Row],[CSAT]]/5)</f>
        <v>0.8</v>
      </c>
      <c r="Y324" s="120" t="str">
        <f>IF(OR(SurveyRaw[[#This Row],[Language Points]]="-",SurveyRaw[[#This Row],[Language Points]]="N/A",SurveyRaw[[#This Row],[Language Points]]=""),"No","Yes")</f>
        <v>Yes</v>
      </c>
      <c r="Z324" s="93">
        <f>IF(ISBLANK(SurveyRaw[[#This Row],[Language Points]]),"",SurveyRaw[[#This Row],[Language Points]]/5)</f>
        <v>1</v>
      </c>
    </row>
    <row r="325" spans="1:26" x14ac:dyDescent="0.25">
      <c r="A325" s="82" t="s">
        <v>778</v>
      </c>
      <c r="B325" s="83" t="s">
        <v>81</v>
      </c>
      <c r="C325" s="84">
        <v>45446</v>
      </c>
      <c r="D325" s="83">
        <v>805833155</v>
      </c>
      <c r="E325" s="82" t="s">
        <v>779</v>
      </c>
      <c r="F325" s="118">
        <v>113563</v>
      </c>
      <c r="G325" s="82">
        <v>5</v>
      </c>
      <c r="H325" s="85">
        <v>2</v>
      </c>
      <c r="I325" s="83">
        <v>3</v>
      </c>
      <c r="J325" s="86">
        <f t="shared" si="15"/>
        <v>45446</v>
      </c>
      <c r="K325" s="87">
        <f t="shared" si="16"/>
        <v>45473</v>
      </c>
      <c r="L325" s="88" t="str">
        <f>_xlfn.CONCAT("Week"," ",_xlfn.ISOWEEKNUM(SurveyRaw[[#This Row],[Date]]))</f>
        <v>Week 23</v>
      </c>
      <c r="M325" s="89" t="str">
        <f>CONCATENATE(YEAR(SurveyRaw[[#This Row],[Month]])," Q",ROUNDUP(MONTH(SurveyRaw[[#This Row],[Month]])/3,0))</f>
        <v>2024 Q2</v>
      </c>
      <c r="N325" s="90" t="str">
        <f>INDEX(Roster[Team Manager],MATCH(SurveyRaw[[#This Row],[UID]],Roster[UID],0))</f>
        <v>Daniel Alexe</v>
      </c>
      <c r="O325" s="91" t="str">
        <f>INDEX(Roster[Site],MATCH(SurveyRaw[[#This Row],[UID]],Roster[UID],0))</f>
        <v>BUC</v>
      </c>
      <c r="P325" s="91" t="str">
        <f>INDEX(Config!R:R,MATCH(SurveyRaw[[#This Row],[App name]],Config!Q:Q,0))</f>
        <v>DE</v>
      </c>
      <c r="Q325" s="91" t="str">
        <f>INDEX(Config!J:J,MATCH(Survey!$P325,Config!G:G,0))</f>
        <v>EU</v>
      </c>
      <c r="R325" s="94">
        <f t="shared" si="17"/>
        <v>1</v>
      </c>
      <c r="S325" s="119">
        <f>IF(ISBLANK(SurveyRaw[[#This Row],[CSAT]]),0,IF(AND(SurveyRaw[[#This Row],[CSAT]]&lt;=3,SurveyRaw[[#This Row],[CSAT]]&gt;=1),1,0))</f>
        <v>1</v>
      </c>
      <c r="T325" s="120">
        <f>IF(SurveyRaw[[#This Row],[CSAT]]=4,1,0)</f>
        <v>0</v>
      </c>
      <c r="U325" s="121">
        <f>IF(SurveyRaw[[#This Row],[CSAT]]=5,1,0)</f>
        <v>0</v>
      </c>
      <c r="V325" s="92">
        <f>IF(OR(SurveyRaw[[#This Row],[FCR]]="-",SurveyRaw[[#This Row],[FCR]]=""),0,1)</f>
        <v>1</v>
      </c>
      <c r="W325" s="121">
        <f>IF(SurveyRaw[[#This Row],[Valid FCR]]=1,IF(SurveyRaw[[#This Row],[FCR]]=1,1,0),0)</f>
        <v>0</v>
      </c>
      <c r="X325" s="93">
        <f>IF(SurveyRaw[[#This Row],[CSAT]]="","",SurveyRaw[[#This Row],[CSAT]]/5)</f>
        <v>0.6</v>
      </c>
      <c r="Y325" s="120" t="str">
        <f>IF(OR(SurveyRaw[[#This Row],[Language Points]]="-",SurveyRaw[[#This Row],[Language Points]]="N/A",SurveyRaw[[#This Row],[Language Points]]=""),"No","Yes")</f>
        <v>Yes</v>
      </c>
      <c r="Z325" s="93">
        <f>IF(ISBLANK(SurveyRaw[[#This Row],[Language Points]]),"",SurveyRaw[[#This Row],[Language Points]]/5)</f>
        <v>1</v>
      </c>
    </row>
    <row r="326" spans="1:26" x14ac:dyDescent="0.25">
      <c r="A326" s="82" t="s">
        <v>778</v>
      </c>
      <c r="B326" s="83" t="s">
        <v>81</v>
      </c>
      <c r="C326" s="84">
        <v>45446</v>
      </c>
      <c r="D326" s="83">
        <v>805833175</v>
      </c>
      <c r="E326" s="82" t="s">
        <v>779</v>
      </c>
      <c r="F326" s="118">
        <v>113563</v>
      </c>
      <c r="G326" s="82">
        <v>5</v>
      </c>
      <c r="H326" s="85">
        <v>1</v>
      </c>
      <c r="I326" s="83">
        <v>4</v>
      </c>
      <c r="J326" s="86">
        <f t="shared" si="15"/>
        <v>45446</v>
      </c>
      <c r="K326" s="87">
        <f t="shared" si="16"/>
        <v>45473</v>
      </c>
      <c r="L326" s="88" t="str">
        <f>_xlfn.CONCAT("Week"," ",_xlfn.ISOWEEKNUM(SurveyRaw[[#This Row],[Date]]))</f>
        <v>Week 23</v>
      </c>
      <c r="M326" s="89" t="str">
        <f>CONCATENATE(YEAR(SurveyRaw[[#This Row],[Month]])," Q",ROUNDUP(MONTH(SurveyRaw[[#This Row],[Month]])/3,0))</f>
        <v>2024 Q2</v>
      </c>
      <c r="N326" s="90" t="str">
        <f>INDEX(Roster[Team Manager],MATCH(SurveyRaw[[#This Row],[UID]],Roster[UID],0))</f>
        <v>Daniel Alexe</v>
      </c>
      <c r="O326" s="91" t="str">
        <f>INDEX(Roster[Site],MATCH(SurveyRaw[[#This Row],[UID]],Roster[UID],0))</f>
        <v>BUC</v>
      </c>
      <c r="P326" s="91" t="str">
        <f>INDEX(Config!R:R,MATCH(SurveyRaw[[#This Row],[App name]],Config!Q:Q,0))</f>
        <v>DE</v>
      </c>
      <c r="Q326" s="91" t="str">
        <f>INDEX(Config!J:J,MATCH(Survey!$P326,Config!G:G,0))</f>
        <v>EU</v>
      </c>
      <c r="R326" s="94">
        <f t="shared" si="17"/>
        <v>1</v>
      </c>
      <c r="S326" s="119">
        <f>IF(ISBLANK(SurveyRaw[[#This Row],[CSAT]]),0,IF(AND(SurveyRaw[[#This Row],[CSAT]]&lt;=3,SurveyRaw[[#This Row],[CSAT]]&gt;=1),1,0))</f>
        <v>0</v>
      </c>
      <c r="T326" s="120">
        <f>IF(SurveyRaw[[#This Row],[CSAT]]=4,1,0)</f>
        <v>1</v>
      </c>
      <c r="U326" s="121">
        <f>IF(SurveyRaw[[#This Row],[CSAT]]=5,1,0)</f>
        <v>0</v>
      </c>
      <c r="V326" s="92">
        <f>IF(OR(SurveyRaw[[#This Row],[FCR]]="-",SurveyRaw[[#This Row],[FCR]]=""),0,1)</f>
        <v>1</v>
      </c>
      <c r="W326" s="121">
        <f>IF(SurveyRaw[[#This Row],[Valid FCR]]=1,IF(SurveyRaw[[#This Row],[FCR]]=1,1,0),0)</f>
        <v>1</v>
      </c>
      <c r="X326" s="93">
        <f>IF(SurveyRaw[[#This Row],[CSAT]]="","",SurveyRaw[[#This Row],[CSAT]]/5)</f>
        <v>0.8</v>
      </c>
      <c r="Y326" s="120" t="str">
        <f>IF(OR(SurveyRaw[[#This Row],[Language Points]]="-",SurveyRaw[[#This Row],[Language Points]]="N/A",SurveyRaw[[#This Row],[Language Points]]=""),"No","Yes")</f>
        <v>Yes</v>
      </c>
      <c r="Z326" s="93">
        <f>IF(ISBLANK(SurveyRaw[[#This Row],[Language Points]]),"",SurveyRaw[[#This Row],[Language Points]]/5)</f>
        <v>1</v>
      </c>
    </row>
    <row r="327" spans="1:26" x14ac:dyDescent="0.25">
      <c r="A327" s="82" t="s">
        <v>778</v>
      </c>
      <c r="B327" s="83" t="s">
        <v>81</v>
      </c>
      <c r="C327" s="84">
        <v>45446</v>
      </c>
      <c r="D327" s="83">
        <v>805842145</v>
      </c>
      <c r="E327" s="82" t="s">
        <v>779</v>
      </c>
      <c r="F327" s="118">
        <v>113563</v>
      </c>
      <c r="G327" s="82"/>
      <c r="H327" s="85"/>
      <c r="I327" s="83">
        <v>1</v>
      </c>
      <c r="J327" s="86">
        <f t="shared" si="15"/>
        <v>45446</v>
      </c>
      <c r="K327" s="87">
        <f t="shared" si="16"/>
        <v>45473</v>
      </c>
      <c r="L327" s="88" t="str">
        <f>_xlfn.CONCAT("Week"," ",_xlfn.ISOWEEKNUM(SurveyRaw[[#This Row],[Date]]))</f>
        <v>Week 23</v>
      </c>
      <c r="M327" s="89" t="str">
        <f>CONCATENATE(YEAR(SurveyRaw[[#This Row],[Month]])," Q",ROUNDUP(MONTH(SurveyRaw[[#This Row],[Month]])/3,0))</f>
        <v>2024 Q2</v>
      </c>
      <c r="N327" s="90" t="str">
        <f>INDEX(Roster[Team Manager],MATCH(SurveyRaw[[#This Row],[UID]],Roster[UID],0))</f>
        <v>Daniel Alexe</v>
      </c>
      <c r="O327" s="91" t="str">
        <f>INDEX(Roster[Site],MATCH(SurveyRaw[[#This Row],[UID]],Roster[UID],0))</f>
        <v>BUC</v>
      </c>
      <c r="P327" s="91" t="str">
        <f>INDEX(Config!R:R,MATCH(SurveyRaw[[#This Row],[App name]],Config!Q:Q,0))</f>
        <v>DE</v>
      </c>
      <c r="Q327" s="91" t="str">
        <f>INDEX(Config!J:J,MATCH(Survey!$P327,Config!G:G,0))</f>
        <v>EU</v>
      </c>
      <c r="R327" s="94">
        <f t="shared" si="17"/>
        <v>1</v>
      </c>
      <c r="S327" s="119">
        <f>IF(ISBLANK(SurveyRaw[[#This Row],[CSAT]]),0,IF(AND(SurveyRaw[[#This Row],[CSAT]]&lt;=3,SurveyRaw[[#This Row],[CSAT]]&gt;=1),1,0))</f>
        <v>1</v>
      </c>
      <c r="T327" s="120">
        <f>IF(SurveyRaw[[#This Row],[CSAT]]=4,1,0)</f>
        <v>0</v>
      </c>
      <c r="U327" s="121">
        <f>IF(SurveyRaw[[#This Row],[CSAT]]=5,1,0)</f>
        <v>0</v>
      </c>
      <c r="V327" s="92">
        <f>IF(OR(SurveyRaw[[#This Row],[FCR]]="-",SurveyRaw[[#This Row],[FCR]]=""),0,1)</f>
        <v>0</v>
      </c>
      <c r="W327" s="121">
        <f>IF(SurveyRaw[[#This Row],[Valid FCR]]=1,IF(SurveyRaw[[#This Row],[FCR]]=1,1,0),0)</f>
        <v>0</v>
      </c>
      <c r="X327" s="93">
        <f>IF(SurveyRaw[[#This Row],[CSAT]]="","",SurveyRaw[[#This Row],[CSAT]]/5)</f>
        <v>0.2</v>
      </c>
      <c r="Y327" s="120" t="str">
        <f>IF(OR(SurveyRaw[[#This Row],[Language Points]]="-",SurveyRaw[[#This Row],[Language Points]]="N/A",SurveyRaw[[#This Row],[Language Points]]=""),"No","Yes")</f>
        <v>No</v>
      </c>
      <c r="Z327" s="93" t="str">
        <f>IF(ISBLANK(SurveyRaw[[#This Row],[Language Points]]),"",SurveyRaw[[#This Row],[Language Points]]/5)</f>
        <v/>
      </c>
    </row>
    <row r="328" spans="1:26" x14ac:dyDescent="0.25">
      <c r="A328" s="82" t="s">
        <v>83</v>
      </c>
      <c r="B328" s="83" t="s">
        <v>75</v>
      </c>
      <c r="C328" s="84">
        <v>45446</v>
      </c>
      <c r="D328" s="83">
        <v>194918707</v>
      </c>
      <c r="E328" s="82" t="s">
        <v>777</v>
      </c>
      <c r="F328" s="118">
        <v>112087</v>
      </c>
      <c r="G328" s="82"/>
      <c r="H328" s="85"/>
      <c r="I328" s="83">
        <v>3</v>
      </c>
      <c r="J328" s="86">
        <f t="shared" si="15"/>
        <v>45446</v>
      </c>
      <c r="K328" s="87">
        <f t="shared" si="16"/>
        <v>45473</v>
      </c>
      <c r="L328" s="88" t="str">
        <f>_xlfn.CONCAT("Week"," ",_xlfn.ISOWEEKNUM(SurveyRaw[[#This Row],[Date]]))</f>
        <v>Week 23</v>
      </c>
      <c r="M328" s="89" t="str">
        <f>CONCATENATE(YEAR(SurveyRaw[[#This Row],[Month]])," Q",ROUNDUP(MONTH(SurveyRaw[[#This Row],[Month]])/3,0))</f>
        <v>2024 Q2</v>
      </c>
      <c r="N328" s="90" t="str">
        <f>INDEX(Roster[Team Manager],MATCH(SurveyRaw[[#This Row],[UID]],Roster[UID],0))</f>
        <v>Daniel Alexe</v>
      </c>
      <c r="O328" s="91" t="str">
        <f>INDEX(Roster[Site],MATCH(SurveyRaw[[#This Row],[UID]],Roster[UID],0))</f>
        <v>BUC</v>
      </c>
      <c r="P328" s="91" t="str">
        <f>INDEX(Config!R:R,MATCH(SurveyRaw[[#This Row],[App name]],Config!Q:Q,0))</f>
        <v>FR</v>
      </c>
      <c r="Q328" s="91" t="str">
        <f>INDEX(Config!J:J,MATCH(Survey!$P328,Config!G:G,0))</f>
        <v>EU</v>
      </c>
      <c r="R328" s="94">
        <f t="shared" si="17"/>
        <v>1</v>
      </c>
      <c r="S328" s="119">
        <f>IF(ISBLANK(SurveyRaw[[#This Row],[CSAT]]),0,IF(AND(SurveyRaw[[#This Row],[CSAT]]&lt;=3,SurveyRaw[[#This Row],[CSAT]]&gt;=1),1,0))</f>
        <v>1</v>
      </c>
      <c r="T328" s="120">
        <f>IF(SurveyRaw[[#This Row],[CSAT]]=4,1,0)</f>
        <v>0</v>
      </c>
      <c r="U328" s="121">
        <f>IF(SurveyRaw[[#This Row],[CSAT]]=5,1,0)</f>
        <v>0</v>
      </c>
      <c r="V328" s="92">
        <f>IF(OR(SurveyRaw[[#This Row],[FCR]]="-",SurveyRaw[[#This Row],[FCR]]=""),0,1)</f>
        <v>0</v>
      </c>
      <c r="W328" s="121">
        <f>IF(SurveyRaw[[#This Row],[Valid FCR]]=1,IF(SurveyRaw[[#This Row],[FCR]]=1,1,0),0)</f>
        <v>0</v>
      </c>
      <c r="X328" s="93">
        <f>IF(SurveyRaw[[#This Row],[CSAT]]="","",SurveyRaw[[#This Row],[CSAT]]/5)</f>
        <v>0.6</v>
      </c>
      <c r="Y328" s="120" t="str">
        <f>IF(OR(SurveyRaw[[#This Row],[Language Points]]="-",SurveyRaw[[#This Row],[Language Points]]="N/A",SurveyRaw[[#This Row],[Language Points]]=""),"No","Yes")</f>
        <v>No</v>
      </c>
      <c r="Z328" s="93" t="str">
        <f>IF(ISBLANK(SurveyRaw[[#This Row],[Language Points]]),"",SurveyRaw[[#This Row],[Language Points]]/5)</f>
        <v/>
      </c>
    </row>
    <row r="329" spans="1:26" x14ac:dyDescent="0.25">
      <c r="A329" s="82" t="s">
        <v>83</v>
      </c>
      <c r="B329" s="83" t="s">
        <v>75</v>
      </c>
      <c r="C329" s="84">
        <v>45446</v>
      </c>
      <c r="D329" s="83">
        <v>194907597</v>
      </c>
      <c r="E329" s="82" t="s">
        <v>76</v>
      </c>
      <c r="F329" s="118">
        <v>108734</v>
      </c>
      <c r="G329" s="82">
        <v>5</v>
      </c>
      <c r="H329" s="85">
        <v>1</v>
      </c>
      <c r="I329" s="83">
        <v>4</v>
      </c>
      <c r="J329" s="86">
        <f t="shared" si="15"/>
        <v>45446</v>
      </c>
      <c r="K329" s="87">
        <f t="shared" si="16"/>
        <v>45473</v>
      </c>
      <c r="L329" s="88" t="str">
        <f>_xlfn.CONCAT("Week"," ",_xlfn.ISOWEEKNUM(SurveyRaw[[#This Row],[Date]]))</f>
        <v>Week 23</v>
      </c>
      <c r="M329" s="89" t="str">
        <f>CONCATENATE(YEAR(SurveyRaw[[#This Row],[Month]])," Q",ROUNDUP(MONTH(SurveyRaw[[#This Row],[Month]])/3,0))</f>
        <v>2024 Q2</v>
      </c>
      <c r="N329" s="90" t="str">
        <f>INDEX(Roster[Team Manager],MATCH(SurveyRaw[[#This Row],[UID]],Roster[UID],0))</f>
        <v>Daniel Alexe</v>
      </c>
      <c r="O329" s="91" t="str">
        <f>INDEX(Roster[Site],MATCH(SurveyRaw[[#This Row],[UID]],Roster[UID],0))</f>
        <v>BUC</v>
      </c>
      <c r="P329" s="91" t="str">
        <f>INDEX(Config!R:R,MATCH(SurveyRaw[[#This Row],[App name]],Config!Q:Q,0))</f>
        <v>FR</v>
      </c>
      <c r="Q329" s="91" t="str">
        <f>INDEX(Config!J:J,MATCH(Survey!$P329,Config!G:G,0))</f>
        <v>EU</v>
      </c>
      <c r="R329" s="94">
        <f t="shared" si="17"/>
        <v>1</v>
      </c>
      <c r="S329" s="119">
        <f>IF(ISBLANK(SurveyRaw[[#This Row],[CSAT]]),0,IF(AND(SurveyRaw[[#This Row],[CSAT]]&lt;=3,SurveyRaw[[#This Row],[CSAT]]&gt;=1),1,0))</f>
        <v>0</v>
      </c>
      <c r="T329" s="120">
        <f>IF(SurveyRaw[[#This Row],[CSAT]]=4,1,0)</f>
        <v>1</v>
      </c>
      <c r="U329" s="121">
        <f>IF(SurveyRaw[[#This Row],[CSAT]]=5,1,0)</f>
        <v>0</v>
      </c>
      <c r="V329" s="92">
        <f>IF(OR(SurveyRaw[[#This Row],[FCR]]="-",SurveyRaw[[#This Row],[FCR]]=""),0,1)</f>
        <v>1</v>
      </c>
      <c r="W329" s="121">
        <f>IF(SurveyRaw[[#This Row],[Valid FCR]]=1,IF(SurveyRaw[[#This Row],[FCR]]=1,1,0),0)</f>
        <v>1</v>
      </c>
      <c r="X329" s="93">
        <f>IF(SurveyRaw[[#This Row],[CSAT]]="","",SurveyRaw[[#This Row],[CSAT]]/5)</f>
        <v>0.8</v>
      </c>
      <c r="Y329" s="120" t="str">
        <f>IF(OR(SurveyRaw[[#This Row],[Language Points]]="-",SurveyRaw[[#This Row],[Language Points]]="N/A",SurveyRaw[[#This Row],[Language Points]]=""),"No","Yes")</f>
        <v>Yes</v>
      </c>
      <c r="Z329" s="93">
        <f>IF(ISBLANK(SurveyRaw[[#This Row],[Language Points]]),"",SurveyRaw[[#This Row],[Language Points]]/5)</f>
        <v>1</v>
      </c>
    </row>
    <row r="330" spans="1:26" x14ac:dyDescent="0.25">
      <c r="A330" s="82" t="s">
        <v>83</v>
      </c>
      <c r="B330" s="83" t="s">
        <v>75</v>
      </c>
      <c r="C330" s="84">
        <v>45444</v>
      </c>
      <c r="D330" s="83">
        <v>194819317</v>
      </c>
      <c r="E330" s="82" t="s">
        <v>780</v>
      </c>
      <c r="F330" s="118">
        <v>112377</v>
      </c>
      <c r="G330" s="82">
        <v>4</v>
      </c>
      <c r="H330" s="85">
        <v>1</v>
      </c>
      <c r="I330" s="83">
        <v>4</v>
      </c>
      <c r="J330" s="86">
        <f t="shared" si="15"/>
        <v>45444</v>
      </c>
      <c r="K330" s="87">
        <f t="shared" si="16"/>
        <v>45473</v>
      </c>
      <c r="L330" s="88" t="str">
        <f>_xlfn.CONCAT("Week"," ",_xlfn.ISOWEEKNUM(SurveyRaw[[#This Row],[Date]]))</f>
        <v>Week 22</v>
      </c>
      <c r="M330" s="89" t="str">
        <f>CONCATENATE(YEAR(SurveyRaw[[#This Row],[Month]])," Q",ROUNDUP(MONTH(SurveyRaw[[#This Row],[Month]])/3,0))</f>
        <v>2024 Q2</v>
      </c>
      <c r="N330" s="90" t="str">
        <f>INDEX(Roster[Team Manager],MATCH(SurveyRaw[[#This Row],[UID]],Roster[UID],0))</f>
        <v>Daniel Alexe</v>
      </c>
      <c r="O330" s="91" t="str">
        <f>INDEX(Roster[Site],MATCH(SurveyRaw[[#This Row],[UID]],Roster[UID],0))</f>
        <v>BUC</v>
      </c>
      <c r="P330" s="91" t="str">
        <f>INDEX(Config!R:R,MATCH(SurveyRaw[[#This Row],[App name]],Config!Q:Q,0))</f>
        <v>FR</v>
      </c>
      <c r="Q330" s="91" t="str">
        <f>INDEX(Config!J:J,MATCH(Survey!$P330,Config!G:G,0))</f>
        <v>EU</v>
      </c>
      <c r="R330" s="94">
        <f t="shared" si="17"/>
        <v>1</v>
      </c>
      <c r="S330" s="119">
        <f>IF(ISBLANK(SurveyRaw[[#This Row],[CSAT]]),0,IF(AND(SurveyRaw[[#This Row],[CSAT]]&lt;=3,SurveyRaw[[#This Row],[CSAT]]&gt;=1),1,0))</f>
        <v>0</v>
      </c>
      <c r="T330" s="120">
        <f>IF(SurveyRaw[[#This Row],[CSAT]]=4,1,0)</f>
        <v>1</v>
      </c>
      <c r="U330" s="121">
        <f>IF(SurveyRaw[[#This Row],[CSAT]]=5,1,0)</f>
        <v>0</v>
      </c>
      <c r="V330" s="92">
        <f>IF(OR(SurveyRaw[[#This Row],[FCR]]="-",SurveyRaw[[#This Row],[FCR]]=""),0,1)</f>
        <v>1</v>
      </c>
      <c r="W330" s="121">
        <f>IF(SurveyRaw[[#This Row],[Valid FCR]]=1,IF(SurveyRaw[[#This Row],[FCR]]=1,1,0),0)</f>
        <v>1</v>
      </c>
      <c r="X330" s="93">
        <f>IF(SurveyRaw[[#This Row],[CSAT]]="","",SurveyRaw[[#This Row],[CSAT]]/5)</f>
        <v>0.8</v>
      </c>
      <c r="Y330" s="120" t="str">
        <f>IF(OR(SurveyRaw[[#This Row],[Language Points]]="-",SurveyRaw[[#This Row],[Language Points]]="N/A",SurveyRaw[[#This Row],[Language Points]]=""),"No","Yes")</f>
        <v>Yes</v>
      </c>
      <c r="Z330" s="93">
        <f>IF(ISBLANK(SurveyRaw[[#This Row],[Language Points]]),"",SurveyRaw[[#This Row],[Language Points]]/5)</f>
        <v>0.8</v>
      </c>
    </row>
    <row r="331" spans="1:26" x14ac:dyDescent="0.25">
      <c r="A331" s="82" t="s">
        <v>83</v>
      </c>
      <c r="B331" s="83" t="s">
        <v>75</v>
      </c>
      <c r="C331" s="84">
        <v>45444</v>
      </c>
      <c r="D331" s="83">
        <v>194826517</v>
      </c>
      <c r="E331" s="82" t="s">
        <v>780</v>
      </c>
      <c r="F331" s="118">
        <v>112377</v>
      </c>
      <c r="G331" s="82">
        <v>4</v>
      </c>
      <c r="H331" s="85">
        <v>2</v>
      </c>
      <c r="I331" s="83">
        <v>4</v>
      </c>
      <c r="J331" s="86">
        <f t="shared" si="15"/>
        <v>45444</v>
      </c>
      <c r="K331" s="87">
        <f t="shared" si="16"/>
        <v>45473</v>
      </c>
      <c r="L331" s="88" t="str">
        <f>_xlfn.CONCAT("Week"," ",_xlfn.ISOWEEKNUM(SurveyRaw[[#This Row],[Date]]))</f>
        <v>Week 22</v>
      </c>
      <c r="M331" s="89" t="str">
        <f>CONCATENATE(YEAR(SurveyRaw[[#This Row],[Month]])," Q",ROUNDUP(MONTH(SurveyRaw[[#This Row],[Month]])/3,0))</f>
        <v>2024 Q2</v>
      </c>
      <c r="N331" s="90" t="str">
        <f>INDEX(Roster[Team Manager],MATCH(SurveyRaw[[#This Row],[UID]],Roster[UID],0))</f>
        <v>Daniel Alexe</v>
      </c>
      <c r="O331" s="91" t="str">
        <f>INDEX(Roster[Site],MATCH(SurveyRaw[[#This Row],[UID]],Roster[UID],0))</f>
        <v>BUC</v>
      </c>
      <c r="P331" s="91" t="str">
        <f>INDEX(Config!R:R,MATCH(SurveyRaw[[#This Row],[App name]],Config!Q:Q,0))</f>
        <v>FR</v>
      </c>
      <c r="Q331" s="91" t="str">
        <f>INDEX(Config!J:J,MATCH(Survey!$P331,Config!G:G,0))</f>
        <v>EU</v>
      </c>
      <c r="R331" s="94">
        <f t="shared" si="17"/>
        <v>1</v>
      </c>
      <c r="S331" s="119">
        <f>IF(ISBLANK(SurveyRaw[[#This Row],[CSAT]]),0,IF(AND(SurveyRaw[[#This Row],[CSAT]]&lt;=3,SurveyRaw[[#This Row],[CSAT]]&gt;=1),1,0))</f>
        <v>0</v>
      </c>
      <c r="T331" s="120">
        <f>IF(SurveyRaw[[#This Row],[CSAT]]=4,1,0)</f>
        <v>1</v>
      </c>
      <c r="U331" s="121">
        <f>IF(SurveyRaw[[#This Row],[CSAT]]=5,1,0)</f>
        <v>0</v>
      </c>
      <c r="V331" s="92">
        <f>IF(OR(SurveyRaw[[#This Row],[FCR]]="-",SurveyRaw[[#This Row],[FCR]]=""),0,1)</f>
        <v>1</v>
      </c>
      <c r="W331" s="121">
        <f>IF(SurveyRaw[[#This Row],[Valid FCR]]=1,IF(SurveyRaw[[#This Row],[FCR]]=1,1,0),0)</f>
        <v>0</v>
      </c>
      <c r="X331" s="93">
        <f>IF(SurveyRaw[[#This Row],[CSAT]]="","",SurveyRaw[[#This Row],[CSAT]]/5)</f>
        <v>0.8</v>
      </c>
      <c r="Y331" s="120" t="str">
        <f>IF(OR(SurveyRaw[[#This Row],[Language Points]]="-",SurveyRaw[[#This Row],[Language Points]]="N/A",SurveyRaw[[#This Row],[Language Points]]=""),"No","Yes")</f>
        <v>Yes</v>
      </c>
      <c r="Z331" s="93">
        <f>IF(ISBLANK(SurveyRaw[[#This Row],[Language Points]]),"",SurveyRaw[[#This Row],[Language Points]]/5)</f>
        <v>0.8</v>
      </c>
    </row>
    <row r="332" spans="1:26" x14ac:dyDescent="0.25">
      <c r="A332" s="82" t="s">
        <v>83</v>
      </c>
      <c r="B332" s="83" t="s">
        <v>75</v>
      </c>
      <c r="C332" s="84">
        <v>45446</v>
      </c>
      <c r="D332" s="83">
        <v>194975057</v>
      </c>
      <c r="E332" s="82" t="s">
        <v>82</v>
      </c>
      <c r="F332" s="118">
        <v>111567</v>
      </c>
      <c r="G332" s="82">
        <v>1</v>
      </c>
      <c r="H332" s="85">
        <v>2</v>
      </c>
      <c r="I332" s="83">
        <v>1</v>
      </c>
      <c r="J332" s="86">
        <f t="shared" si="15"/>
        <v>45446</v>
      </c>
      <c r="K332" s="87">
        <f t="shared" si="16"/>
        <v>45473</v>
      </c>
      <c r="L332" s="88" t="str">
        <f>_xlfn.CONCAT("Week"," ",_xlfn.ISOWEEKNUM(SurveyRaw[[#This Row],[Date]]))</f>
        <v>Week 23</v>
      </c>
      <c r="M332" s="89" t="str">
        <f>CONCATENATE(YEAR(SurveyRaw[[#This Row],[Month]])," Q",ROUNDUP(MONTH(SurveyRaw[[#This Row],[Month]])/3,0))</f>
        <v>2024 Q2</v>
      </c>
      <c r="N332" s="90" t="str">
        <f>INDEX(Roster[Team Manager],MATCH(SurveyRaw[[#This Row],[UID]],Roster[UID],0))</f>
        <v>Daniel Alexe</v>
      </c>
      <c r="O332" s="91" t="str">
        <f>INDEX(Roster[Site],MATCH(SurveyRaw[[#This Row],[UID]],Roster[UID],0))</f>
        <v>BUC</v>
      </c>
      <c r="P332" s="91" t="str">
        <f>INDEX(Config!R:R,MATCH(SurveyRaw[[#This Row],[App name]],Config!Q:Q,0))</f>
        <v>FR</v>
      </c>
      <c r="Q332" s="91" t="str">
        <f>INDEX(Config!J:J,MATCH(Survey!$P332,Config!G:G,0))</f>
        <v>EU</v>
      </c>
      <c r="R332" s="94">
        <f t="shared" si="17"/>
        <v>1</v>
      </c>
      <c r="S332" s="119">
        <f>IF(ISBLANK(SurveyRaw[[#This Row],[CSAT]]),0,IF(AND(SurveyRaw[[#This Row],[CSAT]]&lt;=3,SurveyRaw[[#This Row],[CSAT]]&gt;=1),1,0))</f>
        <v>1</v>
      </c>
      <c r="T332" s="120">
        <f>IF(SurveyRaw[[#This Row],[CSAT]]=4,1,0)</f>
        <v>0</v>
      </c>
      <c r="U332" s="121">
        <f>IF(SurveyRaw[[#This Row],[CSAT]]=5,1,0)</f>
        <v>0</v>
      </c>
      <c r="V332" s="92">
        <f>IF(OR(SurveyRaw[[#This Row],[FCR]]="-",SurveyRaw[[#This Row],[FCR]]=""),0,1)</f>
        <v>1</v>
      </c>
      <c r="W332" s="121">
        <f>IF(SurveyRaw[[#This Row],[Valid FCR]]=1,IF(SurveyRaw[[#This Row],[FCR]]=1,1,0),0)</f>
        <v>0</v>
      </c>
      <c r="X332" s="93">
        <f>IF(SurveyRaw[[#This Row],[CSAT]]="","",SurveyRaw[[#This Row],[CSAT]]/5)</f>
        <v>0.2</v>
      </c>
      <c r="Y332" s="120" t="str">
        <f>IF(OR(SurveyRaw[[#This Row],[Language Points]]="-",SurveyRaw[[#This Row],[Language Points]]="N/A",SurveyRaw[[#This Row],[Language Points]]=""),"No","Yes")</f>
        <v>Yes</v>
      </c>
      <c r="Z332" s="93">
        <f>IF(ISBLANK(SurveyRaw[[#This Row],[Language Points]]),"",SurveyRaw[[#This Row],[Language Points]]/5)</f>
        <v>0.2</v>
      </c>
    </row>
    <row r="333" spans="1:26" x14ac:dyDescent="0.25">
      <c r="A333" s="82" t="s">
        <v>83</v>
      </c>
      <c r="B333" s="83" t="s">
        <v>75</v>
      </c>
      <c r="C333" s="84">
        <v>45446</v>
      </c>
      <c r="D333" s="83">
        <v>194968837</v>
      </c>
      <c r="E333" s="82" t="s">
        <v>777</v>
      </c>
      <c r="F333" s="118">
        <v>112087</v>
      </c>
      <c r="G333" s="82">
        <v>5</v>
      </c>
      <c r="H333" s="85">
        <v>2</v>
      </c>
      <c r="I333" s="83">
        <v>3</v>
      </c>
      <c r="J333" s="86">
        <f t="shared" si="15"/>
        <v>45446</v>
      </c>
      <c r="K333" s="87">
        <f t="shared" si="16"/>
        <v>45473</v>
      </c>
      <c r="L333" s="88" t="str">
        <f>_xlfn.CONCAT("Week"," ",_xlfn.ISOWEEKNUM(SurveyRaw[[#This Row],[Date]]))</f>
        <v>Week 23</v>
      </c>
      <c r="M333" s="89" t="str">
        <f>CONCATENATE(YEAR(SurveyRaw[[#This Row],[Month]])," Q",ROUNDUP(MONTH(SurveyRaw[[#This Row],[Month]])/3,0))</f>
        <v>2024 Q2</v>
      </c>
      <c r="N333" s="90" t="str">
        <f>INDEX(Roster[Team Manager],MATCH(SurveyRaw[[#This Row],[UID]],Roster[UID],0))</f>
        <v>Daniel Alexe</v>
      </c>
      <c r="O333" s="91" t="str">
        <f>INDEX(Roster[Site],MATCH(SurveyRaw[[#This Row],[UID]],Roster[UID],0))</f>
        <v>BUC</v>
      </c>
      <c r="P333" s="91" t="str">
        <f>INDEX(Config!R:R,MATCH(SurveyRaw[[#This Row],[App name]],Config!Q:Q,0))</f>
        <v>FR</v>
      </c>
      <c r="Q333" s="91" t="str">
        <f>INDEX(Config!J:J,MATCH(Survey!$P333,Config!G:G,0))</f>
        <v>EU</v>
      </c>
      <c r="R333" s="94">
        <f t="shared" si="17"/>
        <v>1</v>
      </c>
      <c r="S333" s="119">
        <f>IF(ISBLANK(SurveyRaw[[#This Row],[CSAT]]),0,IF(AND(SurveyRaw[[#This Row],[CSAT]]&lt;=3,SurveyRaw[[#This Row],[CSAT]]&gt;=1),1,0))</f>
        <v>1</v>
      </c>
      <c r="T333" s="120">
        <f>IF(SurveyRaw[[#This Row],[CSAT]]=4,1,0)</f>
        <v>0</v>
      </c>
      <c r="U333" s="121">
        <f>IF(SurveyRaw[[#This Row],[CSAT]]=5,1,0)</f>
        <v>0</v>
      </c>
      <c r="V333" s="92">
        <f>IF(OR(SurveyRaw[[#This Row],[FCR]]="-",SurveyRaw[[#This Row],[FCR]]=""),0,1)</f>
        <v>1</v>
      </c>
      <c r="W333" s="121">
        <f>IF(SurveyRaw[[#This Row],[Valid FCR]]=1,IF(SurveyRaw[[#This Row],[FCR]]=1,1,0),0)</f>
        <v>0</v>
      </c>
      <c r="X333" s="93">
        <f>IF(SurveyRaw[[#This Row],[CSAT]]="","",SurveyRaw[[#This Row],[CSAT]]/5)</f>
        <v>0.6</v>
      </c>
      <c r="Y333" s="120" t="str">
        <f>IF(OR(SurveyRaw[[#This Row],[Language Points]]="-",SurveyRaw[[#This Row],[Language Points]]="N/A",SurveyRaw[[#This Row],[Language Points]]=""),"No","Yes")</f>
        <v>Yes</v>
      </c>
      <c r="Z333" s="93">
        <f>IF(ISBLANK(SurveyRaw[[#This Row],[Language Points]]),"",SurveyRaw[[#This Row],[Language Points]]/5)</f>
        <v>1</v>
      </c>
    </row>
    <row r="334" spans="1:26" x14ac:dyDescent="0.25">
      <c r="A334" s="82" t="s">
        <v>83</v>
      </c>
      <c r="B334" s="83" t="s">
        <v>75</v>
      </c>
      <c r="C334" s="84">
        <v>45446</v>
      </c>
      <c r="D334" s="83">
        <v>194969327</v>
      </c>
      <c r="E334" s="82" t="s">
        <v>82</v>
      </c>
      <c r="F334" s="118">
        <v>111567</v>
      </c>
      <c r="G334" s="82"/>
      <c r="H334" s="85"/>
      <c r="I334" s="83">
        <v>1</v>
      </c>
      <c r="J334" s="86">
        <f t="shared" si="15"/>
        <v>45446</v>
      </c>
      <c r="K334" s="87">
        <f t="shared" si="16"/>
        <v>45473</v>
      </c>
      <c r="L334" s="88" t="str">
        <f>_xlfn.CONCAT("Week"," ",_xlfn.ISOWEEKNUM(SurveyRaw[[#This Row],[Date]]))</f>
        <v>Week 23</v>
      </c>
      <c r="M334" s="89" t="str">
        <f>CONCATENATE(YEAR(SurveyRaw[[#This Row],[Month]])," Q",ROUNDUP(MONTH(SurveyRaw[[#This Row],[Month]])/3,0))</f>
        <v>2024 Q2</v>
      </c>
      <c r="N334" s="90" t="str">
        <f>INDEX(Roster[Team Manager],MATCH(SurveyRaw[[#This Row],[UID]],Roster[UID],0))</f>
        <v>Daniel Alexe</v>
      </c>
      <c r="O334" s="91" t="str">
        <f>INDEX(Roster[Site],MATCH(SurveyRaw[[#This Row],[UID]],Roster[UID],0))</f>
        <v>BUC</v>
      </c>
      <c r="P334" s="91" t="str">
        <f>INDEX(Config!R:R,MATCH(SurveyRaw[[#This Row],[App name]],Config!Q:Q,0))</f>
        <v>FR</v>
      </c>
      <c r="Q334" s="91" t="str">
        <f>INDEX(Config!J:J,MATCH(Survey!$P334,Config!G:G,0))</f>
        <v>EU</v>
      </c>
      <c r="R334" s="94">
        <f t="shared" si="17"/>
        <v>1</v>
      </c>
      <c r="S334" s="119">
        <f>IF(ISBLANK(SurveyRaw[[#This Row],[CSAT]]),0,IF(AND(SurveyRaw[[#This Row],[CSAT]]&lt;=3,SurveyRaw[[#This Row],[CSAT]]&gt;=1),1,0))</f>
        <v>1</v>
      </c>
      <c r="T334" s="120">
        <f>IF(SurveyRaw[[#This Row],[CSAT]]=4,1,0)</f>
        <v>0</v>
      </c>
      <c r="U334" s="121">
        <f>IF(SurveyRaw[[#This Row],[CSAT]]=5,1,0)</f>
        <v>0</v>
      </c>
      <c r="V334" s="92">
        <f>IF(OR(SurveyRaw[[#This Row],[FCR]]="-",SurveyRaw[[#This Row],[FCR]]=""),0,1)</f>
        <v>0</v>
      </c>
      <c r="W334" s="121">
        <f>IF(SurveyRaw[[#This Row],[Valid FCR]]=1,IF(SurveyRaw[[#This Row],[FCR]]=1,1,0),0)</f>
        <v>0</v>
      </c>
      <c r="X334" s="93">
        <f>IF(SurveyRaw[[#This Row],[CSAT]]="","",SurveyRaw[[#This Row],[CSAT]]/5)</f>
        <v>0.2</v>
      </c>
      <c r="Y334" s="120" t="str">
        <f>IF(OR(SurveyRaw[[#This Row],[Language Points]]="-",SurveyRaw[[#This Row],[Language Points]]="N/A",SurveyRaw[[#This Row],[Language Points]]=""),"No","Yes")</f>
        <v>No</v>
      </c>
      <c r="Z334" s="93" t="str">
        <f>IF(ISBLANK(SurveyRaw[[#This Row],[Language Points]]),"",SurveyRaw[[#This Row],[Language Points]]/5)</f>
        <v/>
      </c>
    </row>
    <row r="335" spans="1:26" x14ac:dyDescent="0.25">
      <c r="A335" s="82" t="s">
        <v>83</v>
      </c>
      <c r="B335" s="83" t="s">
        <v>75</v>
      </c>
      <c r="C335" s="84">
        <v>45446</v>
      </c>
      <c r="D335" s="83">
        <v>194961587</v>
      </c>
      <c r="E335" s="82" t="s">
        <v>777</v>
      </c>
      <c r="F335" s="118">
        <v>112087</v>
      </c>
      <c r="G335" s="82">
        <v>5</v>
      </c>
      <c r="H335" s="85">
        <v>2</v>
      </c>
      <c r="I335" s="83">
        <v>4</v>
      </c>
      <c r="J335" s="86">
        <f t="shared" si="15"/>
        <v>45446</v>
      </c>
      <c r="K335" s="87">
        <f t="shared" si="16"/>
        <v>45473</v>
      </c>
      <c r="L335" s="88" t="str">
        <f>_xlfn.CONCAT("Week"," ",_xlfn.ISOWEEKNUM(SurveyRaw[[#This Row],[Date]]))</f>
        <v>Week 23</v>
      </c>
      <c r="M335" s="89" t="str">
        <f>CONCATENATE(YEAR(SurveyRaw[[#This Row],[Month]])," Q",ROUNDUP(MONTH(SurveyRaw[[#This Row],[Month]])/3,0))</f>
        <v>2024 Q2</v>
      </c>
      <c r="N335" s="90" t="str">
        <f>INDEX(Roster[Team Manager],MATCH(SurveyRaw[[#This Row],[UID]],Roster[UID],0))</f>
        <v>Daniel Alexe</v>
      </c>
      <c r="O335" s="91" t="str">
        <f>INDEX(Roster[Site],MATCH(SurveyRaw[[#This Row],[UID]],Roster[UID],0))</f>
        <v>BUC</v>
      </c>
      <c r="P335" s="91" t="str">
        <f>INDEX(Config!R:R,MATCH(SurveyRaw[[#This Row],[App name]],Config!Q:Q,0))</f>
        <v>FR</v>
      </c>
      <c r="Q335" s="91" t="str">
        <f>INDEX(Config!J:J,MATCH(Survey!$P335,Config!G:G,0))</f>
        <v>EU</v>
      </c>
      <c r="R335" s="94">
        <f t="shared" si="17"/>
        <v>1</v>
      </c>
      <c r="S335" s="119">
        <f>IF(ISBLANK(SurveyRaw[[#This Row],[CSAT]]),0,IF(AND(SurveyRaw[[#This Row],[CSAT]]&lt;=3,SurveyRaw[[#This Row],[CSAT]]&gt;=1),1,0))</f>
        <v>0</v>
      </c>
      <c r="T335" s="120">
        <f>IF(SurveyRaw[[#This Row],[CSAT]]=4,1,0)</f>
        <v>1</v>
      </c>
      <c r="U335" s="121">
        <f>IF(SurveyRaw[[#This Row],[CSAT]]=5,1,0)</f>
        <v>0</v>
      </c>
      <c r="V335" s="92">
        <f>IF(OR(SurveyRaw[[#This Row],[FCR]]="-",SurveyRaw[[#This Row],[FCR]]=""),0,1)</f>
        <v>1</v>
      </c>
      <c r="W335" s="121">
        <f>IF(SurveyRaw[[#This Row],[Valid FCR]]=1,IF(SurveyRaw[[#This Row],[FCR]]=1,1,0),0)</f>
        <v>0</v>
      </c>
      <c r="X335" s="93">
        <f>IF(SurveyRaw[[#This Row],[CSAT]]="","",SurveyRaw[[#This Row],[CSAT]]/5)</f>
        <v>0.8</v>
      </c>
      <c r="Y335" s="120" t="str">
        <f>IF(OR(SurveyRaw[[#This Row],[Language Points]]="-",SurveyRaw[[#This Row],[Language Points]]="N/A",SurveyRaw[[#This Row],[Language Points]]=""),"No","Yes")</f>
        <v>Yes</v>
      </c>
      <c r="Z335" s="93">
        <f>IF(ISBLANK(SurveyRaw[[#This Row],[Language Points]]),"",SurveyRaw[[#This Row],[Language Points]]/5)</f>
        <v>1</v>
      </c>
    </row>
    <row r="336" spans="1:26" x14ac:dyDescent="0.25">
      <c r="A336" s="82" t="s">
        <v>83</v>
      </c>
      <c r="B336" s="83" t="s">
        <v>75</v>
      </c>
      <c r="C336" s="84">
        <v>45446</v>
      </c>
      <c r="D336" s="83">
        <v>194944887</v>
      </c>
      <c r="E336" s="82" t="s">
        <v>82</v>
      </c>
      <c r="F336" s="118">
        <v>111567</v>
      </c>
      <c r="G336" s="82"/>
      <c r="H336" s="85"/>
      <c r="I336" s="83">
        <v>1</v>
      </c>
      <c r="J336" s="86">
        <f t="shared" si="15"/>
        <v>45446</v>
      </c>
      <c r="K336" s="87">
        <f t="shared" si="16"/>
        <v>45473</v>
      </c>
      <c r="L336" s="88" t="str">
        <f>_xlfn.CONCAT("Week"," ",_xlfn.ISOWEEKNUM(SurveyRaw[[#This Row],[Date]]))</f>
        <v>Week 23</v>
      </c>
      <c r="M336" s="89" t="str">
        <f>CONCATENATE(YEAR(SurveyRaw[[#This Row],[Month]])," Q",ROUNDUP(MONTH(SurveyRaw[[#This Row],[Month]])/3,0))</f>
        <v>2024 Q2</v>
      </c>
      <c r="N336" s="90" t="str">
        <f>INDEX(Roster[Team Manager],MATCH(SurveyRaw[[#This Row],[UID]],Roster[UID],0))</f>
        <v>Daniel Alexe</v>
      </c>
      <c r="O336" s="91" t="str">
        <f>INDEX(Roster[Site],MATCH(SurveyRaw[[#This Row],[UID]],Roster[UID],0))</f>
        <v>BUC</v>
      </c>
      <c r="P336" s="91" t="str">
        <f>INDEX(Config!R:R,MATCH(SurveyRaw[[#This Row],[App name]],Config!Q:Q,0))</f>
        <v>FR</v>
      </c>
      <c r="Q336" s="91" t="str">
        <f>INDEX(Config!J:J,MATCH(Survey!$P336,Config!G:G,0))</f>
        <v>EU</v>
      </c>
      <c r="R336" s="94">
        <f t="shared" si="17"/>
        <v>1</v>
      </c>
      <c r="S336" s="119">
        <f>IF(ISBLANK(SurveyRaw[[#This Row],[CSAT]]),0,IF(AND(SurveyRaw[[#This Row],[CSAT]]&lt;=3,SurveyRaw[[#This Row],[CSAT]]&gt;=1),1,0))</f>
        <v>1</v>
      </c>
      <c r="T336" s="120">
        <f>IF(SurveyRaw[[#This Row],[CSAT]]=4,1,0)</f>
        <v>0</v>
      </c>
      <c r="U336" s="121">
        <f>IF(SurveyRaw[[#This Row],[CSAT]]=5,1,0)</f>
        <v>0</v>
      </c>
      <c r="V336" s="92">
        <f>IF(OR(SurveyRaw[[#This Row],[FCR]]="-",SurveyRaw[[#This Row],[FCR]]=""),0,1)</f>
        <v>0</v>
      </c>
      <c r="W336" s="121">
        <f>IF(SurveyRaw[[#This Row],[Valid FCR]]=1,IF(SurveyRaw[[#This Row],[FCR]]=1,1,0),0)</f>
        <v>0</v>
      </c>
      <c r="X336" s="93">
        <f>IF(SurveyRaw[[#This Row],[CSAT]]="","",SurveyRaw[[#This Row],[CSAT]]/5)</f>
        <v>0.2</v>
      </c>
      <c r="Y336" s="120" t="str">
        <f>IF(OR(SurveyRaw[[#This Row],[Language Points]]="-",SurveyRaw[[#This Row],[Language Points]]="N/A",SurveyRaw[[#This Row],[Language Points]]=""),"No","Yes")</f>
        <v>No</v>
      </c>
      <c r="Z336" s="93" t="str">
        <f>IF(ISBLANK(SurveyRaw[[#This Row],[Language Points]]),"",SurveyRaw[[#This Row],[Language Points]]/5)</f>
        <v/>
      </c>
    </row>
    <row r="337" spans="1:26" x14ac:dyDescent="0.25">
      <c r="A337" s="82" t="s">
        <v>83</v>
      </c>
      <c r="B337" s="83" t="s">
        <v>75</v>
      </c>
      <c r="C337" s="84">
        <v>45446</v>
      </c>
      <c r="D337" s="83">
        <v>194941257</v>
      </c>
      <c r="E337" s="82" t="s">
        <v>777</v>
      </c>
      <c r="F337" s="118">
        <v>112087</v>
      </c>
      <c r="G337" s="82">
        <v>4</v>
      </c>
      <c r="H337" s="85">
        <v>5</v>
      </c>
      <c r="I337" s="83">
        <v>4</v>
      </c>
      <c r="J337" s="86">
        <f t="shared" si="15"/>
        <v>45446</v>
      </c>
      <c r="K337" s="87">
        <f t="shared" si="16"/>
        <v>45473</v>
      </c>
      <c r="L337" s="88" t="str">
        <f>_xlfn.CONCAT("Week"," ",_xlfn.ISOWEEKNUM(SurveyRaw[[#This Row],[Date]]))</f>
        <v>Week 23</v>
      </c>
      <c r="M337" s="89" t="str">
        <f>CONCATENATE(YEAR(SurveyRaw[[#This Row],[Month]])," Q",ROUNDUP(MONTH(SurveyRaw[[#This Row],[Month]])/3,0))</f>
        <v>2024 Q2</v>
      </c>
      <c r="N337" s="90" t="str">
        <f>INDEX(Roster[Team Manager],MATCH(SurveyRaw[[#This Row],[UID]],Roster[UID],0))</f>
        <v>Daniel Alexe</v>
      </c>
      <c r="O337" s="91" t="str">
        <f>INDEX(Roster[Site],MATCH(SurveyRaw[[#This Row],[UID]],Roster[UID],0))</f>
        <v>BUC</v>
      </c>
      <c r="P337" s="91" t="str">
        <f>INDEX(Config!R:R,MATCH(SurveyRaw[[#This Row],[App name]],Config!Q:Q,0))</f>
        <v>FR</v>
      </c>
      <c r="Q337" s="91" t="str">
        <f>INDEX(Config!J:J,MATCH(Survey!$P337,Config!G:G,0))</f>
        <v>EU</v>
      </c>
      <c r="R337" s="94">
        <f t="shared" si="17"/>
        <v>1</v>
      </c>
      <c r="S337" s="119">
        <f>IF(ISBLANK(SurveyRaw[[#This Row],[CSAT]]),0,IF(AND(SurveyRaw[[#This Row],[CSAT]]&lt;=3,SurveyRaw[[#This Row],[CSAT]]&gt;=1),1,0))</f>
        <v>0</v>
      </c>
      <c r="T337" s="120">
        <f>IF(SurveyRaw[[#This Row],[CSAT]]=4,1,0)</f>
        <v>1</v>
      </c>
      <c r="U337" s="121">
        <f>IF(SurveyRaw[[#This Row],[CSAT]]=5,1,0)</f>
        <v>0</v>
      </c>
      <c r="V337" s="92">
        <f>IF(OR(SurveyRaw[[#This Row],[FCR]]="-",SurveyRaw[[#This Row],[FCR]]=""),0,1)</f>
        <v>1</v>
      </c>
      <c r="W337" s="121">
        <f>IF(SurveyRaw[[#This Row],[Valid FCR]]=1,IF(SurveyRaw[[#This Row],[FCR]]=1,1,0),0)</f>
        <v>0</v>
      </c>
      <c r="X337" s="93">
        <f>IF(SurveyRaw[[#This Row],[CSAT]]="","",SurveyRaw[[#This Row],[CSAT]]/5)</f>
        <v>0.8</v>
      </c>
      <c r="Y337" s="120" t="str">
        <f>IF(OR(SurveyRaw[[#This Row],[Language Points]]="-",SurveyRaw[[#This Row],[Language Points]]="N/A",SurveyRaw[[#This Row],[Language Points]]=""),"No","Yes")</f>
        <v>Yes</v>
      </c>
      <c r="Z337" s="93">
        <f>IF(ISBLANK(SurveyRaw[[#This Row],[Language Points]]),"",SurveyRaw[[#This Row],[Language Points]]/5)</f>
        <v>0.8</v>
      </c>
    </row>
    <row r="338" spans="1:26" x14ac:dyDescent="0.25">
      <c r="A338" s="82" t="s">
        <v>84</v>
      </c>
      <c r="B338" s="83" t="s">
        <v>85</v>
      </c>
      <c r="C338" s="84">
        <v>45446</v>
      </c>
      <c r="D338" s="83">
        <v>118929356</v>
      </c>
      <c r="E338" s="82" t="s">
        <v>91</v>
      </c>
      <c r="F338" s="118">
        <v>108518</v>
      </c>
      <c r="G338" s="82"/>
      <c r="H338" s="85"/>
      <c r="I338" s="83">
        <v>3</v>
      </c>
      <c r="J338" s="86">
        <f t="shared" si="15"/>
        <v>45446</v>
      </c>
      <c r="K338" s="87">
        <f t="shared" si="16"/>
        <v>45473</v>
      </c>
      <c r="L338" s="88" t="str">
        <f>_xlfn.CONCAT("Week"," ",_xlfn.ISOWEEKNUM(SurveyRaw[[#This Row],[Date]]))</f>
        <v>Week 23</v>
      </c>
      <c r="M338" s="89" t="str">
        <f>CONCATENATE(YEAR(SurveyRaw[[#This Row],[Month]])," Q",ROUNDUP(MONTH(SurveyRaw[[#This Row],[Month]])/3,0))</f>
        <v>2024 Q2</v>
      </c>
      <c r="N338" s="90" t="str">
        <f>INDEX(Roster[Team Manager],MATCH(SurveyRaw[[#This Row],[UID]],Roster[UID],0))</f>
        <v>Eden Loyola</v>
      </c>
      <c r="O338" s="91" t="str">
        <f>INDEX(Roster[Site],MATCH(SurveyRaw[[#This Row],[UID]],Roster[UID],0))</f>
        <v>DVO</v>
      </c>
      <c r="P338" s="91" t="str">
        <f>INDEX(Config!R:R,MATCH(SurveyRaw[[#This Row],[App name]],Config!Q:Q,0))</f>
        <v>MX</v>
      </c>
      <c r="Q338" s="91" t="str">
        <f>INDEX(Config!J:J,MATCH(Survey!$P338,Config!G:G,0))</f>
        <v>APAC</v>
      </c>
      <c r="R338" s="94">
        <f t="shared" si="17"/>
        <v>1</v>
      </c>
      <c r="S338" s="119">
        <f>IF(ISBLANK(SurveyRaw[[#This Row],[CSAT]]),0,IF(AND(SurveyRaw[[#This Row],[CSAT]]&lt;=3,SurveyRaw[[#This Row],[CSAT]]&gt;=1),1,0))</f>
        <v>1</v>
      </c>
      <c r="T338" s="120">
        <f>IF(SurveyRaw[[#This Row],[CSAT]]=4,1,0)</f>
        <v>0</v>
      </c>
      <c r="U338" s="121">
        <f>IF(SurveyRaw[[#This Row],[CSAT]]=5,1,0)</f>
        <v>0</v>
      </c>
      <c r="V338" s="92">
        <f>IF(OR(SurveyRaw[[#This Row],[FCR]]="-",SurveyRaw[[#This Row],[FCR]]=""),0,1)</f>
        <v>0</v>
      </c>
      <c r="W338" s="121">
        <f>IF(SurveyRaw[[#This Row],[Valid FCR]]=1,IF(SurveyRaw[[#This Row],[FCR]]=1,1,0),0)</f>
        <v>0</v>
      </c>
      <c r="X338" s="93">
        <f>IF(SurveyRaw[[#This Row],[CSAT]]="","",SurveyRaw[[#This Row],[CSAT]]/5)</f>
        <v>0.6</v>
      </c>
      <c r="Y338" s="120" t="str">
        <f>IF(OR(SurveyRaw[[#This Row],[Language Points]]="-",SurveyRaw[[#This Row],[Language Points]]="N/A",SurveyRaw[[#This Row],[Language Points]]=""),"No","Yes")</f>
        <v>No</v>
      </c>
      <c r="Z338" s="93" t="str">
        <f>IF(ISBLANK(SurveyRaw[[#This Row],[Language Points]]),"",SurveyRaw[[#This Row],[Language Points]]/5)</f>
        <v/>
      </c>
    </row>
    <row r="339" spans="1:26" x14ac:dyDescent="0.25">
      <c r="A339" s="82" t="s">
        <v>89</v>
      </c>
      <c r="B339" s="83" t="s">
        <v>85</v>
      </c>
      <c r="C339" s="84">
        <v>45446</v>
      </c>
      <c r="D339" s="83">
        <v>118905986</v>
      </c>
      <c r="E339" s="82" t="s">
        <v>91</v>
      </c>
      <c r="F339" s="118">
        <v>108518</v>
      </c>
      <c r="G339" s="82">
        <v>1</v>
      </c>
      <c r="H339" s="85">
        <v>2</v>
      </c>
      <c r="I339" s="83">
        <v>1</v>
      </c>
      <c r="J339" s="86">
        <f t="shared" si="15"/>
        <v>45446</v>
      </c>
      <c r="K339" s="87">
        <f t="shared" si="16"/>
        <v>45473</v>
      </c>
      <c r="L339" s="88" t="str">
        <f>_xlfn.CONCAT("Week"," ",_xlfn.ISOWEEKNUM(SurveyRaw[[#This Row],[Date]]))</f>
        <v>Week 23</v>
      </c>
      <c r="M339" s="89" t="str">
        <f>CONCATENATE(YEAR(SurveyRaw[[#This Row],[Month]])," Q",ROUNDUP(MONTH(SurveyRaw[[#This Row],[Month]])/3,0))</f>
        <v>2024 Q2</v>
      </c>
      <c r="N339" s="90" t="str">
        <f>INDEX(Roster[Team Manager],MATCH(SurveyRaw[[#This Row],[UID]],Roster[UID],0))</f>
        <v>Eden Loyola</v>
      </c>
      <c r="O339" s="91" t="str">
        <f>INDEX(Roster[Site],MATCH(SurveyRaw[[#This Row],[UID]],Roster[UID],0))</f>
        <v>DVO</v>
      </c>
      <c r="P339" s="91" t="str">
        <f>INDEX(Config!R:R,MATCH(SurveyRaw[[#This Row],[App name]],Config!Q:Q,0))</f>
        <v>MX</v>
      </c>
      <c r="Q339" s="91" t="str">
        <f>INDEX(Config!J:J,MATCH(Survey!$P339,Config!G:G,0))</f>
        <v>APAC</v>
      </c>
      <c r="R339" s="94">
        <f t="shared" si="17"/>
        <v>1</v>
      </c>
      <c r="S339" s="119">
        <f>IF(ISBLANK(SurveyRaw[[#This Row],[CSAT]]),0,IF(AND(SurveyRaw[[#This Row],[CSAT]]&lt;=3,SurveyRaw[[#This Row],[CSAT]]&gt;=1),1,0))</f>
        <v>1</v>
      </c>
      <c r="T339" s="120">
        <f>IF(SurveyRaw[[#This Row],[CSAT]]=4,1,0)</f>
        <v>0</v>
      </c>
      <c r="U339" s="121">
        <f>IF(SurveyRaw[[#This Row],[CSAT]]=5,1,0)</f>
        <v>0</v>
      </c>
      <c r="V339" s="92">
        <f>IF(OR(SurveyRaw[[#This Row],[FCR]]="-",SurveyRaw[[#This Row],[FCR]]=""),0,1)</f>
        <v>1</v>
      </c>
      <c r="W339" s="121">
        <f>IF(SurveyRaw[[#This Row],[Valid FCR]]=1,IF(SurveyRaw[[#This Row],[FCR]]=1,1,0),0)</f>
        <v>0</v>
      </c>
      <c r="X339" s="93">
        <f>IF(SurveyRaw[[#This Row],[CSAT]]="","",SurveyRaw[[#This Row],[CSAT]]/5)</f>
        <v>0.2</v>
      </c>
      <c r="Y339" s="120" t="str">
        <f>IF(OR(SurveyRaw[[#This Row],[Language Points]]="-",SurveyRaw[[#This Row],[Language Points]]="N/A",SurveyRaw[[#This Row],[Language Points]]=""),"No","Yes")</f>
        <v>Yes</v>
      </c>
      <c r="Z339" s="93">
        <f>IF(ISBLANK(SurveyRaw[[#This Row],[Language Points]]),"",SurveyRaw[[#This Row],[Language Points]]/5)</f>
        <v>0.2</v>
      </c>
    </row>
    <row r="340" spans="1:26" x14ac:dyDescent="0.25">
      <c r="A340" s="82" t="s">
        <v>89</v>
      </c>
      <c r="B340" s="83" t="s">
        <v>85</v>
      </c>
      <c r="C340" s="84">
        <v>45446</v>
      </c>
      <c r="D340" s="83">
        <v>118912416</v>
      </c>
      <c r="E340" s="82" t="s">
        <v>86</v>
      </c>
      <c r="F340" s="118">
        <v>108235</v>
      </c>
      <c r="G340" s="82">
        <v>1</v>
      </c>
      <c r="H340" s="85"/>
      <c r="I340" s="83">
        <v>1</v>
      </c>
      <c r="J340" s="86">
        <f t="shared" si="15"/>
        <v>45446</v>
      </c>
      <c r="K340" s="87">
        <f t="shared" si="16"/>
        <v>45473</v>
      </c>
      <c r="L340" s="88" t="str">
        <f>_xlfn.CONCAT("Week"," ",_xlfn.ISOWEEKNUM(SurveyRaw[[#This Row],[Date]]))</f>
        <v>Week 23</v>
      </c>
      <c r="M340" s="89" t="str">
        <f>CONCATENATE(YEAR(SurveyRaw[[#This Row],[Month]])," Q",ROUNDUP(MONTH(SurveyRaw[[#This Row],[Month]])/3,0))</f>
        <v>2024 Q2</v>
      </c>
      <c r="N340" s="90" t="str">
        <f>INDEX(Roster[Team Manager],MATCH(SurveyRaw[[#This Row],[UID]],Roster[UID],0))</f>
        <v>Eden Loyola</v>
      </c>
      <c r="O340" s="91" t="str">
        <f>INDEX(Roster[Site],MATCH(SurveyRaw[[#This Row],[UID]],Roster[UID],0))</f>
        <v>DVO</v>
      </c>
      <c r="P340" s="91" t="str">
        <f>INDEX(Config!R:R,MATCH(SurveyRaw[[#This Row],[App name]],Config!Q:Q,0))</f>
        <v>MX</v>
      </c>
      <c r="Q340" s="91" t="str">
        <f>INDEX(Config!J:J,MATCH(Survey!$P340,Config!G:G,0))</f>
        <v>APAC</v>
      </c>
      <c r="R340" s="94">
        <f t="shared" si="17"/>
        <v>1</v>
      </c>
      <c r="S340" s="119">
        <f>IF(ISBLANK(SurveyRaw[[#This Row],[CSAT]]),0,IF(AND(SurveyRaw[[#This Row],[CSAT]]&lt;=3,SurveyRaw[[#This Row],[CSAT]]&gt;=1),1,0))</f>
        <v>1</v>
      </c>
      <c r="T340" s="120">
        <f>IF(SurveyRaw[[#This Row],[CSAT]]=4,1,0)</f>
        <v>0</v>
      </c>
      <c r="U340" s="121">
        <f>IF(SurveyRaw[[#This Row],[CSAT]]=5,1,0)</f>
        <v>0</v>
      </c>
      <c r="V340" s="92">
        <f>IF(OR(SurveyRaw[[#This Row],[FCR]]="-",SurveyRaw[[#This Row],[FCR]]=""),0,1)</f>
        <v>0</v>
      </c>
      <c r="W340" s="121">
        <f>IF(SurveyRaw[[#This Row],[Valid FCR]]=1,IF(SurveyRaw[[#This Row],[FCR]]=1,1,0),0)</f>
        <v>0</v>
      </c>
      <c r="X340" s="93">
        <f>IF(SurveyRaw[[#This Row],[CSAT]]="","",SurveyRaw[[#This Row],[CSAT]]/5)</f>
        <v>0.2</v>
      </c>
      <c r="Y340" s="120" t="str">
        <f>IF(OR(SurveyRaw[[#This Row],[Language Points]]="-",SurveyRaw[[#This Row],[Language Points]]="N/A",SurveyRaw[[#This Row],[Language Points]]=""),"No","Yes")</f>
        <v>Yes</v>
      </c>
      <c r="Z340" s="93">
        <f>IF(ISBLANK(SurveyRaw[[#This Row],[Language Points]]),"",SurveyRaw[[#This Row],[Language Points]]/5)</f>
        <v>0.2</v>
      </c>
    </row>
    <row r="341" spans="1:26" x14ac:dyDescent="0.25">
      <c r="A341" s="82" t="s">
        <v>90</v>
      </c>
      <c r="B341" s="83" t="s">
        <v>85</v>
      </c>
      <c r="C341" s="84">
        <v>45446</v>
      </c>
      <c r="D341" s="83">
        <v>118891006</v>
      </c>
      <c r="E341" s="82" t="s">
        <v>87</v>
      </c>
      <c r="F341" s="118">
        <v>107941</v>
      </c>
      <c r="G341" s="82">
        <v>2</v>
      </c>
      <c r="H341" s="85">
        <v>2</v>
      </c>
      <c r="I341" s="83">
        <v>2</v>
      </c>
      <c r="J341" s="86">
        <f t="shared" si="15"/>
        <v>45446</v>
      </c>
      <c r="K341" s="87">
        <f t="shared" si="16"/>
        <v>45473</v>
      </c>
      <c r="L341" s="88" t="str">
        <f>_xlfn.CONCAT("Week"," ",_xlfn.ISOWEEKNUM(SurveyRaw[[#This Row],[Date]]))</f>
        <v>Week 23</v>
      </c>
      <c r="M341" s="89" t="str">
        <f>CONCATENATE(YEAR(SurveyRaw[[#This Row],[Month]])," Q",ROUNDUP(MONTH(SurveyRaw[[#This Row],[Month]])/3,0))</f>
        <v>2024 Q2</v>
      </c>
      <c r="N341" s="90" t="str">
        <f>INDEX(Roster[Team Manager],MATCH(SurveyRaw[[#This Row],[UID]],Roster[UID],0))</f>
        <v>Eden Loyola</v>
      </c>
      <c r="O341" s="91" t="str">
        <f>INDEX(Roster[Site],MATCH(SurveyRaw[[#This Row],[UID]],Roster[UID],0))</f>
        <v>DVO</v>
      </c>
      <c r="P341" s="91" t="str">
        <f>INDEX(Config!R:R,MATCH(SurveyRaw[[#This Row],[App name]],Config!Q:Q,0))</f>
        <v>SP</v>
      </c>
      <c r="Q341" s="91" t="str">
        <f>INDEX(Config!J:J,MATCH(Survey!$P341,Config!G:G,0))</f>
        <v>APAC</v>
      </c>
      <c r="R341" s="94">
        <f t="shared" si="17"/>
        <v>1</v>
      </c>
      <c r="S341" s="119">
        <f>IF(ISBLANK(SurveyRaw[[#This Row],[CSAT]]),0,IF(AND(SurveyRaw[[#This Row],[CSAT]]&lt;=3,SurveyRaw[[#This Row],[CSAT]]&gt;=1),1,0))</f>
        <v>1</v>
      </c>
      <c r="T341" s="120">
        <f>IF(SurveyRaw[[#This Row],[CSAT]]=4,1,0)</f>
        <v>0</v>
      </c>
      <c r="U341" s="121">
        <f>IF(SurveyRaw[[#This Row],[CSAT]]=5,1,0)</f>
        <v>0</v>
      </c>
      <c r="V341" s="92">
        <f>IF(OR(SurveyRaw[[#This Row],[FCR]]="-",SurveyRaw[[#This Row],[FCR]]=""),0,1)</f>
        <v>1</v>
      </c>
      <c r="W341" s="121">
        <f>IF(SurveyRaw[[#This Row],[Valid FCR]]=1,IF(SurveyRaw[[#This Row],[FCR]]=1,1,0),0)</f>
        <v>0</v>
      </c>
      <c r="X341" s="93">
        <f>IF(SurveyRaw[[#This Row],[CSAT]]="","",SurveyRaw[[#This Row],[CSAT]]/5)</f>
        <v>0.4</v>
      </c>
      <c r="Y341" s="120" t="str">
        <f>IF(OR(SurveyRaw[[#This Row],[Language Points]]="-",SurveyRaw[[#This Row],[Language Points]]="N/A",SurveyRaw[[#This Row],[Language Points]]=""),"No","Yes")</f>
        <v>Yes</v>
      </c>
      <c r="Z341" s="93">
        <f>IF(ISBLANK(SurveyRaw[[#This Row],[Language Points]]),"",SurveyRaw[[#This Row],[Language Points]]/5)</f>
        <v>0.4</v>
      </c>
    </row>
    <row r="342" spans="1:26" x14ac:dyDescent="0.25">
      <c r="A342" s="82" t="s">
        <v>92</v>
      </c>
      <c r="B342" s="83" t="s">
        <v>85</v>
      </c>
      <c r="C342" s="84">
        <v>45446</v>
      </c>
      <c r="D342" s="83">
        <v>1297677184</v>
      </c>
      <c r="E342" s="82" t="s">
        <v>781</v>
      </c>
      <c r="F342" s="118">
        <v>108519</v>
      </c>
      <c r="G342" s="82">
        <v>1</v>
      </c>
      <c r="H342" s="85">
        <v>2</v>
      </c>
      <c r="I342" s="83">
        <v>1</v>
      </c>
      <c r="J342" s="86">
        <f t="shared" si="15"/>
        <v>45446</v>
      </c>
      <c r="K342" s="87">
        <f t="shared" si="16"/>
        <v>45473</v>
      </c>
      <c r="L342" s="88" t="str">
        <f>_xlfn.CONCAT("Week"," ",_xlfn.ISOWEEKNUM(SurveyRaw[[#This Row],[Date]]))</f>
        <v>Week 23</v>
      </c>
      <c r="M342" s="89" t="str">
        <f>CONCATENATE(YEAR(SurveyRaw[[#This Row],[Month]])," Q",ROUNDUP(MONTH(SurveyRaw[[#This Row],[Month]])/3,0))</f>
        <v>2024 Q2</v>
      </c>
      <c r="N342" s="90" t="str">
        <f>INDEX(Roster[Team Manager],MATCH(SurveyRaw[[#This Row],[UID]],Roster[UID],0))</f>
        <v>Eden Loyola</v>
      </c>
      <c r="O342" s="91" t="str">
        <f>INDEX(Roster[Site],MATCH(SurveyRaw[[#This Row],[UID]],Roster[UID],0))</f>
        <v>DVO</v>
      </c>
      <c r="P342" s="91" t="str">
        <f>INDEX(Config!R:R,MATCH(SurveyRaw[[#This Row],[App name]],Config!Q:Q,0))</f>
        <v>ES</v>
      </c>
      <c r="Q342" s="91" t="str">
        <f>INDEX(Config!J:J,MATCH(Survey!$P342,Config!G:G,0))</f>
        <v>APAC</v>
      </c>
      <c r="R342" s="94">
        <f t="shared" si="17"/>
        <v>1</v>
      </c>
      <c r="S342" s="119">
        <f>IF(ISBLANK(SurveyRaw[[#This Row],[CSAT]]),0,IF(AND(SurveyRaw[[#This Row],[CSAT]]&lt;=3,SurveyRaw[[#This Row],[CSAT]]&gt;=1),1,0))</f>
        <v>1</v>
      </c>
      <c r="T342" s="120">
        <f>IF(SurveyRaw[[#This Row],[CSAT]]=4,1,0)</f>
        <v>0</v>
      </c>
      <c r="U342" s="121">
        <f>IF(SurveyRaw[[#This Row],[CSAT]]=5,1,0)</f>
        <v>0</v>
      </c>
      <c r="V342" s="92">
        <f>IF(OR(SurveyRaw[[#This Row],[FCR]]="-",SurveyRaw[[#This Row],[FCR]]=""),0,1)</f>
        <v>1</v>
      </c>
      <c r="W342" s="121">
        <f>IF(SurveyRaw[[#This Row],[Valid FCR]]=1,IF(SurveyRaw[[#This Row],[FCR]]=1,1,0),0)</f>
        <v>0</v>
      </c>
      <c r="X342" s="93">
        <f>IF(SurveyRaw[[#This Row],[CSAT]]="","",SurveyRaw[[#This Row],[CSAT]]/5)</f>
        <v>0.2</v>
      </c>
      <c r="Y342" s="120" t="str">
        <f>IF(OR(SurveyRaw[[#This Row],[Language Points]]="-",SurveyRaw[[#This Row],[Language Points]]="N/A",SurveyRaw[[#This Row],[Language Points]]=""),"No","Yes")</f>
        <v>Yes</v>
      </c>
      <c r="Z342" s="93">
        <f>IF(ISBLANK(SurveyRaw[[#This Row],[Language Points]]),"",SurveyRaw[[#This Row],[Language Points]]/5)</f>
        <v>0.2</v>
      </c>
    </row>
    <row r="343" spans="1:26" x14ac:dyDescent="0.25">
      <c r="A343" s="82" t="s">
        <v>95</v>
      </c>
      <c r="B343" s="83" t="s">
        <v>72</v>
      </c>
      <c r="C343" s="84">
        <v>45446</v>
      </c>
      <c r="D343" s="83">
        <v>1297555984</v>
      </c>
      <c r="E343" s="82" t="s">
        <v>114</v>
      </c>
      <c r="F343" s="118">
        <v>113407</v>
      </c>
      <c r="G343" s="82">
        <v>4</v>
      </c>
      <c r="H343" s="85">
        <v>1</v>
      </c>
      <c r="I343" s="83">
        <v>4</v>
      </c>
      <c r="J343" s="86">
        <f t="shared" si="15"/>
        <v>45446</v>
      </c>
      <c r="K343" s="87">
        <f t="shared" si="16"/>
        <v>45473</v>
      </c>
      <c r="L343" s="88" t="str">
        <f>_xlfn.CONCAT("Week"," ",_xlfn.ISOWEEKNUM(SurveyRaw[[#This Row],[Date]]))</f>
        <v>Week 23</v>
      </c>
      <c r="M343" s="89" t="str">
        <f>CONCATENATE(YEAR(SurveyRaw[[#This Row],[Month]])," Q",ROUNDUP(MONTH(SurveyRaw[[#This Row],[Month]])/3,0))</f>
        <v>2024 Q2</v>
      </c>
      <c r="N343" s="90" t="str">
        <f>INDEX(Roster[Team Manager],MATCH(SurveyRaw[[#This Row],[UID]],Roster[UID],0))</f>
        <v>Eden Loyola</v>
      </c>
      <c r="O343" s="91" t="str">
        <f>INDEX(Roster[Site],MATCH(SurveyRaw[[#This Row],[UID]],Roster[UID],0))</f>
        <v>DVO</v>
      </c>
      <c r="P343" s="91" t="str">
        <f>INDEX(Config!R:R,MATCH(SurveyRaw[[#This Row],[App name]],Config!Q:Q,0))</f>
        <v>US</v>
      </c>
      <c r="Q343" s="91" t="str">
        <f>INDEX(Config!J:J,MATCH(Survey!$P343,Config!G:G,0))</f>
        <v>APAC</v>
      </c>
      <c r="R343" s="94">
        <f t="shared" si="17"/>
        <v>1</v>
      </c>
      <c r="S343" s="119">
        <f>IF(ISBLANK(SurveyRaw[[#This Row],[CSAT]]),0,IF(AND(SurveyRaw[[#This Row],[CSAT]]&lt;=3,SurveyRaw[[#This Row],[CSAT]]&gt;=1),1,0))</f>
        <v>0</v>
      </c>
      <c r="T343" s="120">
        <f>IF(SurveyRaw[[#This Row],[CSAT]]=4,1,0)</f>
        <v>1</v>
      </c>
      <c r="U343" s="121">
        <f>IF(SurveyRaw[[#This Row],[CSAT]]=5,1,0)</f>
        <v>0</v>
      </c>
      <c r="V343" s="92">
        <f>IF(OR(SurveyRaw[[#This Row],[FCR]]="-",SurveyRaw[[#This Row],[FCR]]=""),0,1)</f>
        <v>1</v>
      </c>
      <c r="W343" s="121">
        <f>IF(SurveyRaw[[#This Row],[Valid FCR]]=1,IF(SurveyRaw[[#This Row],[FCR]]=1,1,0),0)</f>
        <v>1</v>
      </c>
      <c r="X343" s="93">
        <f>IF(SurveyRaw[[#This Row],[CSAT]]="","",SurveyRaw[[#This Row],[CSAT]]/5)</f>
        <v>0.8</v>
      </c>
      <c r="Y343" s="120" t="str">
        <f>IF(OR(SurveyRaw[[#This Row],[Language Points]]="-",SurveyRaw[[#This Row],[Language Points]]="N/A",SurveyRaw[[#This Row],[Language Points]]=""),"No","Yes")</f>
        <v>Yes</v>
      </c>
      <c r="Z343" s="93">
        <f>IF(ISBLANK(SurveyRaw[[#This Row],[Language Points]]),"",SurveyRaw[[#This Row],[Language Points]]/5)</f>
        <v>0.8</v>
      </c>
    </row>
    <row r="344" spans="1:26" x14ac:dyDescent="0.25">
      <c r="A344" s="82" t="s">
        <v>93</v>
      </c>
      <c r="B344" s="83" t="s">
        <v>72</v>
      </c>
      <c r="C344" s="84">
        <v>45446</v>
      </c>
      <c r="D344" s="83">
        <v>1297659844</v>
      </c>
      <c r="E344" s="82" t="s">
        <v>791</v>
      </c>
      <c r="F344" s="118">
        <v>113561</v>
      </c>
      <c r="G344" s="82">
        <v>3</v>
      </c>
      <c r="H344" s="85">
        <v>2</v>
      </c>
      <c r="I344" s="83">
        <v>2</v>
      </c>
      <c r="J344" s="86">
        <f t="shared" si="15"/>
        <v>45446</v>
      </c>
      <c r="K344" s="87">
        <f t="shared" si="16"/>
        <v>45473</v>
      </c>
      <c r="L344" s="88" t="str">
        <f>_xlfn.CONCAT("Week"," ",_xlfn.ISOWEEKNUM(SurveyRaw[[#This Row],[Date]]))</f>
        <v>Week 23</v>
      </c>
      <c r="M344" s="89" t="str">
        <f>CONCATENATE(YEAR(SurveyRaw[[#This Row],[Month]])," Q",ROUNDUP(MONTH(SurveyRaw[[#This Row],[Month]])/3,0))</f>
        <v>2024 Q2</v>
      </c>
      <c r="N344" s="90" t="str">
        <f>INDEX(Roster[Team Manager],MATCH(SurveyRaw[[#This Row],[UID]],Roster[UID],0))</f>
        <v>Anna Mae Bastero</v>
      </c>
      <c r="O344" s="91" t="str">
        <f>INDEX(Roster[Site],MATCH(SurveyRaw[[#This Row],[UID]],Roster[UID],0))</f>
        <v>ILO</v>
      </c>
      <c r="P344" s="91" t="str">
        <f>INDEX(Config!R:R,MATCH(SurveyRaw[[#This Row],[App name]],Config!Q:Q,0))</f>
        <v>US</v>
      </c>
      <c r="Q344" s="91" t="str">
        <f>INDEX(Config!J:J,MATCH(Survey!$P344,Config!G:G,0))</f>
        <v>APAC</v>
      </c>
      <c r="R344" s="94">
        <f t="shared" si="17"/>
        <v>1</v>
      </c>
      <c r="S344" s="119">
        <f>IF(ISBLANK(SurveyRaw[[#This Row],[CSAT]]),0,IF(AND(SurveyRaw[[#This Row],[CSAT]]&lt;=3,SurveyRaw[[#This Row],[CSAT]]&gt;=1),1,0))</f>
        <v>1</v>
      </c>
      <c r="T344" s="120">
        <f>IF(SurveyRaw[[#This Row],[CSAT]]=4,1,0)</f>
        <v>0</v>
      </c>
      <c r="U344" s="121">
        <f>IF(SurveyRaw[[#This Row],[CSAT]]=5,1,0)</f>
        <v>0</v>
      </c>
      <c r="V344" s="92">
        <f>IF(OR(SurveyRaw[[#This Row],[FCR]]="-",SurveyRaw[[#This Row],[FCR]]=""),0,1)</f>
        <v>1</v>
      </c>
      <c r="W344" s="121">
        <f>IF(SurveyRaw[[#This Row],[Valid FCR]]=1,IF(SurveyRaw[[#This Row],[FCR]]=1,1,0),0)</f>
        <v>0</v>
      </c>
      <c r="X344" s="93">
        <f>IF(SurveyRaw[[#This Row],[CSAT]]="","",SurveyRaw[[#This Row],[CSAT]]/5)</f>
        <v>0.4</v>
      </c>
      <c r="Y344" s="120" t="str">
        <f>IF(OR(SurveyRaw[[#This Row],[Language Points]]="-",SurveyRaw[[#This Row],[Language Points]]="N/A",SurveyRaw[[#This Row],[Language Points]]=""),"No","Yes")</f>
        <v>Yes</v>
      </c>
      <c r="Z344" s="93">
        <f>IF(ISBLANK(SurveyRaw[[#This Row],[Language Points]]),"",SurveyRaw[[#This Row],[Language Points]]/5)</f>
        <v>0.6</v>
      </c>
    </row>
    <row r="345" spans="1:26" x14ac:dyDescent="0.25">
      <c r="A345" s="82" t="s">
        <v>93</v>
      </c>
      <c r="B345" s="83" t="s">
        <v>72</v>
      </c>
      <c r="C345" s="84">
        <v>45446</v>
      </c>
      <c r="D345" s="83">
        <v>1297678714</v>
      </c>
      <c r="E345" s="82" t="s">
        <v>782</v>
      </c>
      <c r="F345" s="118">
        <v>113550</v>
      </c>
      <c r="G345" s="82">
        <v>3</v>
      </c>
      <c r="H345" s="85">
        <v>2</v>
      </c>
      <c r="I345" s="83">
        <v>4</v>
      </c>
      <c r="J345" s="86">
        <f t="shared" si="15"/>
        <v>45446</v>
      </c>
      <c r="K345" s="87">
        <f t="shared" si="16"/>
        <v>45473</v>
      </c>
      <c r="L345" s="88" t="str">
        <f>_xlfn.CONCAT("Week"," ",_xlfn.ISOWEEKNUM(SurveyRaw[[#This Row],[Date]]))</f>
        <v>Week 23</v>
      </c>
      <c r="M345" s="89" t="str">
        <f>CONCATENATE(YEAR(SurveyRaw[[#This Row],[Month]])," Q",ROUNDUP(MONTH(SurveyRaw[[#This Row],[Month]])/3,0))</f>
        <v>2024 Q2</v>
      </c>
      <c r="N345" s="90" t="str">
        <f>INDEX(Roster[Team Manager],MATCH(SurveyRaw[[#This Row],[UID]],Roster[UID],0))</f>
        <v>Eden Loyola</v>
      </c>
      <c r="O345" s="91" t="str">
        <f>INDEX(Roster[Site],MATCH(SurveyRaw[[#This Row],[UID]],Roster[UID],0))</f>
        <v>DVO</v>
      </c>
      <c r="P345" s="91" t="str">
        <f>INDEX(Config!R:R,MATCH(SurveyRaw[[#This Row],[App name]],Config!Q:Q,0))</f>
        <v>US</v>
      </c>
      <c r="Q345" s="91" t="str">
        <f>INDEX(Config!J:J,MATCH(Survey!$P345,Config!G:G,0))</f>
        <v>APAC</v>
      </c>
      <c r="R345" s="94">
        <f t="shared" si="17"/>
        <v>1</v>
      </c>
      <c r="S345" s="119">
        <f>IF(ISBLANK(SurveyRaw[[#This Row],[CSAT]]),0,IF(AND(SurveyRaw[[#This Row],[CSAT]]&lt;=3,SurveyRaw[[#This Row],[CSAT]]&gt;=1),1,0))</f>
        <v>0</v>
      </c>
      <c r="T345" s="120">
        <f>IF(SurveyRaw[[#This Row],[CSAT]]=4,1,0)</f>
        <v>1</v>
      </c>
      <c r="U345" s="121">
        <f>IF(SurveyRaw[[#This Row],[CSAT]]=5,1,0)</f>
        <v>0</v>
      </c>
      <c r="V345" s="92">
        <f>IF(OR(SurveyRaw[[#This Row],[FCR]]="-",SurveyRaw[[#This Row],[FCR]]=""),0,1)</f>
        <v>1</v>
      </c>
      <c r="W345" s="121">
        <f>IF(SurveyRaw[[#This Row],[Valid FCR]]=1,IF(SurveyRaw[[#This Row],[FCR]]=1,1,0),0)</f>
        <v>0</v>
      </c>
      <c r="X345" s="93">
        <f>IF(SurveyRaw[[#This Row],[CSAT]]="","",SurveyRaw[[#This Row],[CSAT]]/5)</f>
        <v>0.8</v>
      </c>
      <c r="Y345" s="120" t="str">
        <f>IF(OR(SurveyRaw[[#This Row],[Language Points]]="-",SurveyRaw[[#This Row],[Language Points]]="N/A",SurveyRaw[[#This Row],[Language Points]]=""),"No","Yes")</f>
        <v>Yes</v>
      </c>
      <c r="Z345" s="93">
        <f>IF(ISBLANK(SurveyRaw[[#This Row],[Language Points]]),"",SurveyRaw[[#This Row],[Language Points]]/5)</f>
        <v>0.6</v>
      </c>
    </row>
    <row r="346" spans="1:26" x14ac:dyDescent="0.25">
      <c r="A346" s="82" t="s">
        <v>93</v>
      </c>
      <c r="B346" s="83" t="s">
        <v>72</v>
      </c>
      <c r="C346" s="84">
        <v>45444</v>
      </c>
      <c r="D346" s="83">
        <v>1297225514</v>
      </c>
      <c r="E346" s="82" t="s">
        <v>73</v>
      </c>
      <c r="F346" s="118">
        <v>108526</v>
      </c>
      <c r="G346" s="82">
        <v>5</v>
      </c>
      <c r="H346" s="85">
        <v>1</v>
      </c>
      <c r="I346" s="83">
        <v>4</v>
      </c>
      <c r="J346" s="86">
        <f t="shared" si="15"/>
        <v>45444</v>
      </c>
      <c r="K346" s="87">
        <f t="shared" si="16"/>
        <v>45473</v>
      </c>
      <c r="L346" s="88" t="str">
        <f>_xlfn.CONCAT("Week"," ",_xlfn.ISOWEEKNUM(SurveyRaw[[#This Row],[Date]]))</f>
        <v>Week 22</v>
      </c>
      <c r="M346" s="89" t="str">
        <f>CONCATENATE(YEAR(SurveyRaw[[#This Row],[Month]])," Q",ROUNDUP(MONTH(SurveyRaw[[#This Row],[Month]])/3,0))</f>
        <v>2024 Q2</v>
      </c>
      <c r="N346" s="90" t="str">
        <f>INDEX(Roster[Team Manager],MATCH(SurveyRaw[[#This Row],[UID]],Roster[UID],0))</f>
        <v>Anna Mae Bastero</v>
      </c>
      <c r="O346" s="91" t="str">
        <f>INDEX(Roster[Site],MATCH(SurveyRaw[[#This Row],[UID]],Roster[UID],0))</f>
        <v>ILO</v>
      </c>
      <c r="P346" s="91" t="str">
        <f>INDEX(Config!R:R,MATCH(SurveyRaw[[#This Row],[App name]],Config!Q:Q,0))</f>
        <v>US</v>
      </c>
      <c r="Q346" s="91" t="str">
        <f>INDEX(Config!J:J,MATCH(Survey!$P346,Config!G:G,0))</f>
        <v>APAC</v>
      </c>
      <c r="R346" s="94">
        <f t="shared" si="17"/>
        <v>1</v>
      </c>
      <c r="S346" s="119">
        <f>IF(ISBLANK(SurveyRaw[[#This Row],[CSAT]]),0,IF(AND(SurveyRaw[[#This Row],[CSAT]]&lt;=3,SurveyRaw[[#This Row],[CSAT]]&gt;=1),1,0))</f>
        <v>0</v>
      </c>
      <c r="T346" s="120">
        <f>IF(SurveyRaw[[#This Row],[CSAT]]=4,1,0)</f>
        <v>1</v>
      </c>
      <c r="U346" s="121">
        <f>IF(SurveyRaw[[#This Row],[CSAT]]=5,1,0)</f>
        <v>0</v>
      </c>
      <c r="V346" s="92">
        <f>IF(OR(SurveyRaw[[#This Row],[FCR]]="-",SurveyRaw[[#This Row],[FCR]]=""),0,1)</f>
        <v>1</v>
      </c>
      <c r="W346" s="121">
        <f>IF(SurveyRaw[[#This Row],[Valid FCR]]=1,IF(SurveyRaw[[#This Row],[FCR]]=1,1,0),0)</f>
        <v>1</v>
      </c>
      <c r="X346" s="93">
        <f>IF(SurveyRaw[[#This Row],[CSAT]]="","",SurveyRaw[[#This Row],[CSAT]]/5)</f>
        <v>0.8</v>
      </c>
      <c r="Y346" s="120" t="str">
        <f>IF(OR(SurveyRaw[[#This Row],[Language Points]]="-",SurveyRaw[[#This Row],[Language Points]]="N/A",SurveyRaw[[#This Row],[Language Points]]=""),"No","Yes")</f>
        <v>Yes</v>
      </c>
      <c r="Z346" s="93">
        <f>IF(ISBLANK(SurveyRaw[[#This Row],[Language Points]]),"",SurveyRaw[[#This Row],[Language Points]]/5)</f>
        <v>1</v>
      </c>
    </row>
    <row r="347" spans="1:26" x14ac:dyDescent="0.25">
      <c r="A347" s="82" t="s">
        <v>93</v>
      </c>
      <c r="B347" s="83" t="s">
        <v>72</v>
      </c>
      <c r="C347" s="84">
        <v>45446</v>
      </c>
      <c r="D347" s="83">
        <v>1297697144</v>
      </c>
      <c r="E347" s="82" t="s">
        <v>786</v>
      </c>
      <c r="F347" s="118">
        <v>113551</v>
      </c>
      <c r="G347" s="82">
        <v>5</v>
      </c>
      <c r="H347" s="85">
        <v>1</v>
      </c>
      <c r="I347" s="83">
        <v>4</v>
      </c>
      <c r="J347" s="86">
        <f t="shared" si="15"/>
        <v>45446</v>
      </c>
      <c r="K347" s="87">
        <f t="shared" si="16"/>
        <v>45473</v>
      </c>
      <c r="L347" s="88" t="str">
        <f>_xlfn.CONCAT("Week"," ",_xlfn.ISOWEEKNUM(SurveyRaw[[#This Row],[Date]]))</f>
        <v>Week 23</v>
      </c>
      <c r="M347" s="89" t="str">
        <f>CONCATENATE(YEAR(SurveyRaw[[#This Row],[Month]])," Q",ROUNDUP(MONTH(SurveyRaw[[#This Row],[Month]])/3,0))</f>
        <v>2024 Q2</v>
      </c>
      <c r="N347" s="90" t="str">
        <f>INDEX(Roster[Team Manager],MATCH(SurveyRaw[[#This Row],[UID]],Roster[UID],0))</f>
        <v>Anna Mae Bastero</v>
      </c>
      <c r="O347" s="91" t="str">
        <f>INDEX(Roster[Site],MATCH(SurveyRaw[[#This Row],[UID]],Roster[UID],0))</f>
        <v>ILO</v>
      </c>
      <c r="P347" s="91" t="str">
        <f>INDEX(Config!R:R,MATCH(SurveyRaw[[#This Row],[App name]],Config!Q:Q,0))</f>
        <v>US</v>
      </c>
      <c r="Q347" s="91" t="str">
        <f>INDEX(Config!J:J,MATCH(Survey!$P347,Config!G:G,0))</f>
        <v>APAC</v>
      </c>
      <c r="R347" s="94">
        <f t="shared" si="17"/>
        <v>1</v>
      </c>
      <c r="S347" s="119">
        <f>IF(ISBLANK(SurveyRaw[[#This Row],[CSAT]]),0,IF(AND(SurveyRaw[[#This Row],[CSAT]]&lt;=3,SurveyRaw[[#This Row],[CSAT]]&gt;=1),1,0))</f>
        <v>0</v>
      </c>
      <c r="T347" s="120">
        <f>IF(SurveyRaw[[#This Row],[CSAT]]=4,1,0)</f>
        <v>1</v>
      </c>
      <c r="U347" s="121">
        <f>IF(SurveyRaw[[#This Row],[CSAT]]=5,1,0)</f>
        <v>0</v>
      </c>
      <c r="V347" s="92">
        <f>IF(OR(SurveyRaw[[#This Row],[FCR]]="-",SurveyRaw[[#This Row],[FCR]]=""),0,1)</f>
        <v>1</v>
      </c>
      <c r="W347" s="121">
        <f>IF(SurveyRaw[[#This Row],[Valid FCR]]=1,IF(SurveyRaw[[#This Row],[FCR]]=1,1,0),0)</f>
        <v>1</v>
      </c>
      <c r="X347" s="93">
        <f>IF(SurveyRaw[[#This Row],[CSAT]]="","",SurveyRaw[[#This Row],[CSAT]]/5)</f>
        <v>0.8</v>
      </c>
      <c r="Y347" s="120" t="str">
        <f>IF(OR(SurveyRaw[[#This Row],[Language Points]]="-",SurveyRaw[[#This Row],[Language Points]]="N/A",SurveyRaw[[#This Row],[Language Points]]=""),"No","Yes")</f>
        <v>Yes</v>
      </c>
      <c r="Z347" s="93">
        <f>IF(ISBLANK(SurveyRaw[[#This Row],[Language Points]]),"",SurveyRaw[[#This Row],[Language Points]]/5)</f>
        <v>1</v>
      </c>
    </row>
    <row r="348" spans="1:26" x14ac:dyDescent="0.25">
      <c r="A348" s="82" t="s">
        <v>95</v>
      </c>
      <c r="B348" s="83" t="s">
        <v>72</v>
      </c>
      <c r="C348" s="84">
        <v>45444</v>
      </c>
      <c r="D348" s="83">
        <v>1297247334</v>
      </c>
      <c r="E348" s="82" t="s">
        <v>98</v>
      </c>
      <c r="F348" s="118">
        <v>112006</v>
      </c>
      <c r="G348" s="82">
        <v>5</v>
      </c>
      <c r="H348" s="85">
        <v>5</v>
      </c>
      <c r="I348" s="83">
        <v>3</v>
      </c>
      <c r="J348" s="86">
        <f t="shared" si="15"/>
        <v>45444</v>
      </c>
      <c r="K348" s="87">
        <f t="shared" si="16"/>
        <v>45473</v>
      </c>
      <c r="L348" s="88" t="str">
        <f>_xlfn.CONCAT("Week"," ",_xlfn.ISOWEEKNUM(SurveyRaw[[#This Row],[Date]]))</f>
        <v>Week 22</v>
      </c>
      <c r="M348" s="89" t="str">
        <f>CONCATENATE(YEAR(SurveyRaw[[#This Row],[Month]])," Q",ROUNDUP(MONTH(SurveyRaw[[#This Row],[Month]])/3,0))</f>
        <v>2024 Q2</v>
      </c>
      <c r="N348" s="90" t="str">
        <f>INDEX(Roster[Team Manager],MATCH(SurveyRaw[[#This Row],[UID]],Roster[UID],0))</f>
        <v>Anna Mae Bastero</v>
      </c>
      <c r="O348" s="91" t="str">
        <f>INDEX(Roster[Site],MATCH(SurveyRaw[[#This Row],[UID]],Roster[UID],0))</f>
        <v>ILO</v>
      </c>
      <c r="P348" s="91" t="str">
        <f>INDEX(Config!R:R,MATCH(SurveyRaw[[#This Row],[App name]],Config!Q:Q,0))</f>
        <v>US</v>
      </c>
      <c r="Q348" s="91" t="str">
        <f>INDEX(Config!J:J,MATCH(Survey!$P348,Config!G:G,0))</f>
        <v>APAC</v>
      </c>
      <c r="R348" s="94">
        <f t="shared" si="17"/>
        <v>1</v>
      </c>
      <c r="S348" s="119">
        <f>IF(ISBLANK(SurveyRaw[[#This Row],[CSAT]]),0,IF(AND(SurveyRaw[[#This Row],[CSAT]]&lt;=3,SurveyRaw[[#This Row],[CSAT]]&gt;=1),1,0))</f>
        <v>1</v>
      </c>
      <c r="T348" s="120">
        <f>IF(SurveyRaw[[#This Row],[CSAT]]=4,1,0)</f>
        <v>0</v>
      </c>
      <c r="U348" s="121">
        <f>IF(SurveyRaw[[#This Row],[CSAT]]=5,1,0)</f>
        <v>0</v>
      </c>
      <c r="V348" s="92">
        <f>IF(OR(SurveyRaw[[#This Row],[FCR]]="-",SurveyRaw[[#This Row],[FCR]]=""),0,1)</f>
        <v>1</v>
      </c>
      <c r="W348" s="121">
        <f>IF(SurveyRaw[[#This Row],[Valid FCR]]=1,IF(SurveyRaw[[#This Row],[FCR]]=1,1,0),0)</f>
        <v>0</v>
      </c>
      <c r="X348" s="93">
        <f>IF(SurveyRaw[[#This Row],[CSAT]]="","",SurveyRaw[[#This Row],[CSAT]]/5)</f>
        <v>0.6</v>
      </c>
      <c r="Y348" s="120" t="str">
        <f>IF(OR(SurveyRaw[[#This Row],[Language Points]]="-",SurveyRaw[[#This Row],[Language Points]]="N/A",SurveyRaw[[#This Row],[Language Points]]=""),"No","Yes")</f>
        <v>Yes</v>
      </c>
      <c r="Z348" s="93">
        <f>IF(ISBLANK(SurveyRaw[[#This Row],[Language Points]]),"",SurveyRaw[[#This Row],[Language Points]]/5)</f>
        <v>1</v>
      </c>
    </row>
    <row r="349" spans="1:26" x14ac:dyDescent="0.25">
      <c r="A349" s="82" t="s">
        <v>93</v>
      </c>
      <c r="B349" s="83" t="s">
        <v>72</v>
      </c>
      <c r="C349" s="84">
        <v>45444</v>
      </c>
      <c r="D349" s="83">
        <v>1297276314</v>
      </c>
      <c r="E349" s="82" t="s">
        <v>80</v>
      </c>
      <c r="F349" s="118">
        <v>112004</v>
      </c>
      <c r="G349" s="82">
        <v>3</v>
      </c>
      <c r="H349" s="85">
        <v>2</v>
      </c>
      <c r="I349" s="83">
        <v>3</v>
      </c>
      <c r="J349" s="86">
        <f t="shared" si="15"/>
        <v>45444</v>
      </c>
      <c r="K349" s="87">
        <f t="shared" si="16"/>
        <v>45473</v>
      </c>
      <c r="L349" s="88" t="str">
        <f>_xlfn.CONCAT("Week"," ",_xlfn.ISOWEEKNUM(SurveyRaw[[#This Row],[Date]]))</f>
        <v>Week 22</v>
      </c>
      <c r="M349" s="89" t="str">
        <f>CONCATENATE(YEAR(SurveyRaw[[#This Row],[Month]])," Q",ROUNDUP(MONTH(SurveyRaw[[#This Row],[Month]])/3,0))</f>
        <v>2024 Q2</v>
      </c>
      <c r="N349" s="90" t="str">
        <f>INDEX(Roster[Team Manager],MATCH(SurveyRaw[[#This Row],[UID]],Roster[UID],0))</f>
        <v>Anna Mae Bastero</v>
      </c>
      <c r="O349" s="91" t="str">
        <f>INDEX(Roster[Site],MATCH(SurveyRaw[[#This Row],[UID]],Roster[UID],0))</f>
        <v>ILO</v>
      </c>
      <c r="P349" s="91" t="str">
        <f>INDEX(Config!R:R,MATCH(SurveyRaw[[#This Row],[App name]],Config!Q:Q,0))</f>
        <v>US</v>
      </c>
      <c r="Q349" s="91" t="str">
        <f>INDEX(Config!J:J,MATCH(Survey!$P349,Config!G:G,0))</f>
        <v>APAC</v>
      </c>
      <c r="R349" s="94">
        <f t="shared" si="17"/>
        <v>1</v>
      </c>
      <c r="S349" s="119">
        <f>IF(ISBLANK(SurveyRaw[[#This Row],[CSAT]]),0,IF(AND(SurveyRaw[[#This Row],[CSAT]]&lt;=3,SurveyRaw[[#This Row],[CSAT]]&gt;=1),1,0))</f>
        <v>1</v>
      </c>
      <c r="T349" s="120">
        <f>IF(SurveyRaw[[#This Row],[CSAT]]=4,1,0)</f>
        <v>0</v>
      </c>
      <c r="U349" s="121">
        <f>IF(SurveyRaw[[#This Row],[CSAT]]=5,1,0)</f>
        <v>0</v>
      </c>
      <c r="V349" s="92">
        <f>IF(OR(SurveyRaw[[#This Row],[FCR]]="-",SurveyRaw[[#This Row],[FCR]]=""),0,1)</f>
        <v>1</v>
      </c>
      <c r="W349" s="121">
        <f>IF(SurveyRaw[[#This Row],[Valid FCR]]=1,IF(SurveyRaw[[#This Row],[FCR]]=1,1,0),0)</f>
        <v>0</v>
      </c>
      <c r="X349" s="93">
        <f>IF(SurveyRaw[[#This Row],[CSAT]]="","",SurveyRaw[[#This Row],[CSAT]]/5)</f>
        <v>0.6</v>
      </c>
      <c r="Y349" s="120" t="str">
        <f>IF(OR(SurveyRaw[[#This Row],[Language Points]]="-",SurveyRaw[[#This Row],[Language Points]]="N/A",SurveyRaw[[#This Row],[Language Points]]=""),"No","Yes")</f>
        <v>Yes</v>
      </c>
      <c r="Z349" s="93">
        <f>IF(ISBLANK(SurveyRaw[[#This Row],[Language Points]]),"",SurveyRaw[[#This Row],[Language Points]]/5)</f>
        <v>0.6</v>
      </c>
    </row>
    <row r="350" spans="1:26" x14ac:dyDescent="0.25">
      <c r="A350" s="82" t="s">
        <v>95</v>
      </c>
      <c r="B350" s="83" t="s">
        <v>72</v>
      </c>
      <c r="C350" s="84">
        <v>45445</v>
      </c>
      <c r="D350" s="83">
        <v>1297390464</v>
      </c>
      <c r="E350" s="82" t="s">
        <v>98</v>
      </c>
      <c r="F350" s="118">
        <v>112006</v>
      </c>
      <c r="G350" s="82">
        <v>1</v>
      </c>
      <c r="H350" s="85">
        <v>1</v>
      </c>
      <c r="I350" s="83">
        <v>2</v>
      </c>
      <c r="J350" s="86">
        <f t="shared" si="15"/>
        <v>45445</v>
      </c>
      <c r="K350" s="87">
        <f t="shared" si="16"/>
        <v>45473</v>
      </c>
      <c r="L350" s="88" t="str">
        <f>_xlfn.CONCAT("Week"," ",_xlfn.ISOWEEKNUM(SurveyRaw[[#This Row],[Date]]))</f>
        <v>Week 22</v>
      </c>
      <c r="M350" s="89" t="str">
        <f>CONCATENATE(YEAR(SurveyRaw[[#This Row],[Month]])," Q",ROUNDUP(MONTH(SurveyRaw[[#This Row],[Month]])/3,0))</f>
        <v>2024 Q2</v>
      </c>
      <c r="N350" s="90" t="str">
        <f>INDEX(Roster[Team Manager],MATCH(SurveyRaw[[#This Row],[UID]],Roster[UID],0))</f>
        <v>Anna Mae Bastero</v>
      </c>
      <c r="O350" s="91" t="str">
        <f>INDEX(Roster[Site],MATCH(SurveyRaw[[#This Row],[UID]],Roster[UID],0))</f>
        <v>ILO</v>
      </c>
      <c r="P350" s="91" t="str">
        <f>INDEX(Config!R:R,MATCH(SurveyRaw[[#This Row],[App name]],Config!Q:Q,0))</f>
        <v>US</v>
      </c>
      <c r="Q350" s="91" t="str">
        <f>INDEX(Config!J:J,MATCH(Survey!$P350,Config!G:G,0))</f>
        <v>APAC</v>
      </c>
      <c r="R350" s="94">
        <f t="shared" si="17"/>
        <v>1</v>
      </c>
      <c r="S350" s="119">
        <f>IF(ISBLANK(SurveyRaw[[#This Row],[CSAT]]),0,IF(AND(SurveyRaw[[#This Row],[CSAT]]&lt;=3,SurveyRaw[[#This Row],[CSAT]]&gt;=1),1,0))</f>
        <v>1</v>
      </c>
      <c r="T350" s="120">
        <f>IF(SurveyRaw[[#This Row],[CSAT]]=4,1,0)</f>
        <v>0</v>
      </c>
      <c r="U350" s="121">
        <f>IF(SurveyRaw[[#This Row],[CSAT]]=5,1,0)</f>
        <v>0</v>
      </c>
      <c r="V350" s="92">
        <f>IF(OR(SurveyRaw[[#This Row],[FCR]]="-",SurveyRaw[[#This Row],[FCR]]=""),0,1)</f>
        <v>1</v>
      </c>
      <c r="W350" s="121">
        <f>IF(SurveyRaw[[#This Row],[Valid FCR]]=1,IF(SurveyRaw[[#This Row],[FCR]]=1,1,0),0)</f>
        <v>1</v>
      </c>
      <c r="X350" s="93">
        <f>IF(SurveyRaw[[#This Row],[CSAT]]="","",SurveyRaw[[#This Row],[CSAT]]/5)</f>
        <v>0.4</v>
      </c>
      <c r="Y350" s="120" t="str">
        <f>IF(OR(SurveyRaw[[#This Row],[Language Points]]="-",SurveyRaw[[#This Row],[Language Points]]="N/A",SurveyRaw[[#This Row],[Language Points]]=""),"No","Yes")</f>
        <v>Yes</v>
      </c>
      <c r="Z350" s="93">
        <f>IF(ISBLANK(SurveyRaw[[#This Row],[Language Points]]),"",SurveyRaw[[#This Row],[Language Points]]/5)</f>
        <v>0.2</v>
      </c>
    </row>
    <row r="351" spans="1:26" x14ac:dyDescent="0.25">
      <c r="A351" s="82" t="s">
        <v>93</v>
      </c>
      <c r="B351" s="83" t="s">
        <v>72</v>
      </c>
      <c r="C351" s="84">
        <v>45444</v>
      </c>
      <c r="D351" s="83">
        <v>1297271924</v>
      </c>
      <c r="E351" s="82" t="s">
        <v>115</v>
      </c>
      <c r="F351" s="118">
        <v>113502</v>
      </c>
      <c r="G351" s="82">
        <v>2</v>
      </c>
      <c r="H351" s="85">
        <v>1</v>
      </c>
      <c r="I351" s="83">
        <v>1</v>
      </c>
      <c r="J351" s="86">
        <f t="shared" si="15"/>
        <v>45444</v>
      </c>
      <c r="K351" s="87">
        <f t="shared" si="16"/>
        <v>45473</v>
      </c>
      <c r="L351" s="88" t="str">
        <f>_xlfn.CONCAT("Week"," ",_xlfn.ISOWEEKNUM(SurveyRaw[[#This Row],[Date]]))</f>
        <v>Week 22</v>
      </c>
      <c r="M351" s="89" t="str">
        <f>CONCATENATE(YEAR(SurveyRaw[[#This Row],[Month]])," Q",ROUNDUP(MONTH(SurveyRaw[[#This Row],[Month]])/3,0))</f>
        <v>2024 Q2</v>
      </c>
      <c r="N351" s="90" t="str">
        <f>INDEX(Roster[Team Manager],MATCH(SurveyRaw[[#This Row],[UID]],Roster[UID],0))</f>
        <v>Eden Loyola</v>
      </c>
      <c r="O351" s="91" t="str">
        <f>INDEX(Roster[Site],MATCH(SurveyRaw[[#This Row],[UID]],Roster[UID],0))</f>
        <v>DVO</v>
      </c>
      <c r="P351" s="91" t="str">
        <f>INDEX(Config!R:R,MATCH(SurveyRaw[[#This Row],[App name]],Config!Q:Q,0))</f>
        <v>US</v>
      </c>
      <c r="Q351" s="91" t="str">
        <f>INDEX(Config!J:J,MATCH(Survey!$P351,Config!G:G,0))</f>
        <v>APAC</v>
      </c>
      <c r="R351" s="94">
        <f t="shared" si="17"/>
        <v>1</v>
      </c>
      <c r="S351" s="119">
        <f>IF(ISBLANK(SurveyRaw[[#This Row],[CSAT]]),0,IF(AND(SurveyRaw[[#This Row],[CSAT]]&lt;=3,SurveyRaw[[#This Row],[CSAT]]&gt;=1),1,0))</f>
        <v>1</v>
      </c>
      <c r="T351" s="120">
        <f>IF(SurveyRaw[[#This Row],[CSAT]]=4,1,0)</f>
        <v>0</v>
      </c>
      <c r="U351" s="121">
        <f>IF(SurveyRaw[[#This Row],[CSAT]]=5,1,0)</f>
        <v>0</v>
      </c>
      <c r="V351" s="92">
        <f>IF(OR(SurveyRaw[[#This Row],[FCR]]="-",SurveyRaw[[#This Row],[FCR]]=""),0,1)</f>
        <v>1</v>
      </c>
      <c r="W351" s="121">
        <f>IF(SurveyRaw[[#This Row],[Valid FCR]]=1,IF(SurveyRaw[[#This Row],[FCR]]=1,1,0),0)</f>
        <v>1</v>
      </c>
      <c r="X351" s="93">
        <f>IF(SurveyRaw[[#This Row],[CSAT]]="","",SurveyRaw[[#This Row],[CSAT]]/5)</f>
        <v>0.2</v>
      </c>
      <c r="Y351" s="120" t="str">
        <f>IF(OR(SurveyRaw[[#This Row],[Language Points]]="-",SurveyRaw[[#This Row],[Language Points]]="N/A",SurveyRaw[[#This Row],[Language Points]]=""),"No","Yes")</f>
        <v>Yes</v>
      </c>
      <c r="Z351" s="93">
        <f>IF(ISBLANK(SurveyRaw[[#This Row],[Language Points]]),"",SurveyRaw[[#This Row],[Language Points]]/5)</f>
        <v>0.4</v>
      </c>
    </row>
    <row r="352" spans="1:26" x14ac:dyDescent="0.25">
      <c r="A352" s="82" t="s">
        <v>93</v>
      </c>
      <c r="B352" s="83" t="s">
        <v>72</v>
      </c>
      <c r="C352" s="84">
        <v>45444</v>
      </c>
      <c r="D352" s="83">
        <v>1297290424</v>
      </c>
      <c r="E352" s="82" t="s">
        <v>80</v>
      </c>
      <c r="F352" s="118">
        <v>112004</v>
      </c>
      <c r="G352" s="82">
        <v>4</v>
      </c>
      <c r="H352" s="85">
        <v>1</v>
      </c>
      <c r="I352" s="83">
        <v>4</v>
      </c>
      <c r="J352" s="86">
        <f t="shared" si="15"/>
        <v>45444</v>
      </c>
      <c r="K352" s="87">
        <f t="shared" si="16"/>
        <v>45473</v>
      </c>
      <c r="L352" s="88" t="str">
        <f>_xlfn.CONCAT("Week"," ",_xlfn.ISOWEEKNUM(SurveyRaw[[#This Row],[Date]]))</f>
        <v>Week 22</v>
      </c>
      <c r="M352" s="89" t="str">
        <f>CONCATENATE(YEAR(SurveyRaw[[#This Row],[Month]])," Q",ROUNDUP(MONTH(SurveyRaw[[#This Row],[Month]])/3,0))</f>
        <v>2024 Q2</v>
      </c>
      <c r="N352" s="90" t="str">
        <f>INDEX(Roster[Team Manager],MATCH(SurveyRaw[[#This Row],[UID]],Roster[UID],0))</f>
        <v>Anna Mae Bastero</v>
      </c>
      <c r="O352" s="91" t="str">
        <f>INDEX(Roster[Site],MATCH(SurveyRaw[[#This Row],[UID]],Roster[UID],0))</f>
        <v>ILO</v>
      </c>
      <c r="P352" s="91" t="str">
        <f>INDEX(Config!R:R,MATCH(SurveyRaw[[#This Row],[App name]],Config!Q:Q,0))</f>
        <v>US</v>
      </c>
      <c r="Q352" s="91" t="str">
        <f>INDEX(Config!J:J,MATCH(Survey!$P352,Config!G:G,0))</f>
        <v>APAC</v>
      </c>
      <c r="R352" s="94">
        <f t="shared" si="17"/>
        <v>1</v>
      </c>
      <c r="S352" s="119">
        <f>IF(ISBLANK(SurveyRaw[[#This Row],[CSAT]]),0,IF(AND(SurveyRaw[[#This Row],[CSAT]]&lt;=3,SurveyRaw[[#This Row],[CSAT]]&gt;=1),1,0))</f>
        <v>0</v>
      </c>
      <c r="T352" s="120">
        <f>IF(SurveyRaw[[#This Row],[CSAT]]=4,1,0)</f>
        <v>1</v>
      </c>
      <c r="U352" s="121">
        <f>IF(SurveyRaw[[#This Row],[CSAT]]=5,1,0)</f>
        <v>0</v>
      </c>
      <c r="V352" s="92">
        <f>IF(OR(SurveyRaw[[#This Row],[FCR]]="-",SurveyRaw[[#This Row],[FCR]]=""),0,1)</f>
        <v>1</v>
      </c>
      <c r="W352" s="121">
        <f>IF(SurveyRaw[[#This Row],[Valid FCR]]=1,IF(SurveyRaw[[#This Row],[FCR]]=1,1,0),0)</f>
        <v>1</v>
      </c>
      <c r="X352" s="93">
        <f>IF(SurveyRaw[[#This Row],[CSAT]]="","",SurveyRaw[[#This Row],[CSAT]]/5)</f>
        <v>0.8</v>
      </c>
      <c r="Y352" s="120" t="str">
        <f>IF(OR(SurveyRaw[[#This Row],[Language Points]]="-",SurveyRaw[[#This Row],[Language Points]]="N/A",SurveyRaw[[#This Row],[Language Points]]=""),"No","Yes")</f>
        <v>Yes</v>
      </c>
      <c r="Z352" s="93">
        <f>IF(ISBLANK(SurveyRaw[[#This Row],[Language Points]]),"",SurveyRaw[[#This Row],[Language Points]]/5)</f>
        <v>0.8</v>
      </c>
    </row>
    <row r="353" spans="1:26" x14ac:dyDescent="0.25">
      <c r="A353" s="82" t="s">
        <v>93</v>
      </c>
      <c r="B353" s="83" t="s">
        <v>72</v>
      </c>
      <c r="C353" s="84">
        <v>45444</v>
      </c>
      <c r="D353" s="83">
        <v>1297267834</v>
      </c>
      <c r="E353" s="82" t="s">
        <v>73</v>
      </c>
      <c r="F353" s="118">
        <v>108526</v>
      </c>
      <c r="G353" s="82">
        <v>4</v>
      </c>
      <c r="H353" s="85">
        <v>1</v>
      </c>
      <c r="I353" s="83">
        <v>4</v>
      </c>
      <c r="J353" s="86">
        <f t="shared" si="15"/>
        <v>45444</v>
      </c>
      <c r="K353" s="87">
        <f t="shared" si="16"/>
        <v>45473</v>
      </c>
      <c r="L353" s="88" t="str">
        <f>_xlfn.CONCAT("Week"," ",_xlfn.ISOWEEKNUM(SurveyRaw[[#This Row],[Date]]))</f>
        <v>Week 22</v>
      </c>
      <c r="M353" s="89" t="str">
        <f>CONCATENATE(YEAR(SurveyRaw[[#This Row],[Month]])," Q",ROUNDUP(MONTH(SurveyRaw[[#This Row],[Month]])/3,0))</f>
        <v>2024 Q2</v>
      </c>
      <c r="N353" s="90" t="str">
        <f>INDEX(Roster[Team Manager],MATCH(SurveyRaw[[#This Row],[UID]],Roster[UID],0))</f>
        <v>Anna Mae Bastero</v>
      </c>
      <c r="O353" s="91" t="str">
        <f>INDEX(Roster[Site],MATCH(SurveyRaw[[#This Row],[UID]],Roster[UID],0))</f>
        <v>ILO</v>
      </c>
      <c r="P353" s="91" t="str">
        <f>INDEX(Config!R:R,MATCH(SurveyRaw[[#This Row],[App name]],Config!Q:Q,0))</f>
        <v>US</v>
      </c>
      <c r="Q353" s="91" t="str">
        <f>INDEX(Config!J:J,MATCH(Survey!$P353,Config!G:G,0))</f>
        <v>APAC</v>
      </c>
      <c r="R353" s="94">
        <f t="shared" si="17"/>
        <v>1</v>
      </c>
      <c r="S353" s="119">
        <f>IF(ISBLANK(SurveyRaw[[#This Row],[CSAT]]),0,IF(AND(SurveyRaw[[#This Row],[CSAT]]&lt;=3,SurveyRaw[[#This Row],[CSAT]]&gt;=1),1,0))</f>
        <v>0</v>
      </c>
      <c r="T353" s="120">
        <f>IF(SurveyRaw[[#This Row],[CSAT]]=4,1,0)</f>
        <v>1</v>
      </c>
      <c r="U353" s="121">
        <f>IF(SurveyRaw[[#This Row],[CSAT]]=5,1,0)</f>
        <v>0</v>
      </c>
      <c r="V353" s="92">
        <f>IF(OR(SurveyRaw[[#This Row],[FCR]]="-",SurveyRaw[[#This Row],[FCR]]=""),0,1)</f>
        <v>1</v>
      </c>
      <c r="W353" s="121">
        <f>IF(SurveyRaw[[#This Row],[Valid FCR]]=1,IF(SurveyRaw[[#This Row],[FCR]]=1,1,0),0)</f>
        <v>1</v>
      </c>
      <c r="X353" s="93">
        <f>IF(SurveyRaw[[#This Row],[CSAT]]="","",SurveyRaw[[#This Row],[CSAT]]/5)</f>
        <v>0.8</v>
      </c>
      <c r="Y353" s="120" t="str">
        <f>IF(OR(SurveyRaw[[#This Row],[Language Points]]="-",SurveyRaw[[#This Row],[Language Points]]="N/A",SurveyRaw[[#This Row],[Language Points]]=""),"No","Yes")</f>
        <v>Yes</v>
      </c>
      <c r="Z353" s="93">
        <f>IF(ISBLANK(SurveyRaw[[#This Row],[Language Points]]),"",SurveyRaw[[#This Row],[Language Points]]/5)</f>
        <v>0.8</v>
      </c>
    </row>
    <row r="354" spans="1:26" x14ac:dyDescent="0.25">
      <c r="A354" s="82" t="s">
        <v>93</v>
      </c>
      <c r="B354" s="83" t="s">
        <v>72</v>
      </c>
      <c r="C354" s="84">
        <v>45446</v>
      </c>
      <c r="D354" s="83">
        <v>1297627704</v>
      </c>
      <c r="E354" s="82" t="s">
        <v>786</v>
      </c>
      <c r="F354" s="118">
        <v>113551</v>
      </c>
      <c r="G354" s="82"/>
      <c r="H354" s="85"/>
      <c r="I354" s="83">
        <v>3</v>
      </c>
      <c r="J354" s="86">
        <f t="shared" si="15"/>
        <v>45446</v>
      </c>
      <c r="K354" s="87">
        <f t="shared" si="16"/>
        <v>45473</v>
      </c>
      <c r="L354" s="88" t="str">
        <f>_xlfn.CONCAT("Week"," ",_xlfn.ISOWEEKNUM(SurveyRaw[[#This Row],[Date]]))</f>
        <v>Week 23</v>
      </c>
      <c r="M354" s="89" t="str">
        <f>CONCATENATE(YEAR(SurveyRaw[[#This Row],[Month]])," Q",ROUNDUP(MONTH(SurveyRaw[[#This Row],[Month]])/3,0))</f>
        <v>2024 Q2</v>
      </c>
      <c r="N354" s="90" t="str">
        <f>INDEX(Roster[Team Manager],MATCH(SurveyRaw[[#This Row],[UID]],Roster[UID],0))</f>
        <v>Anna Mae Bastero</v>
      </c>
      <c r="O354" s="91" t="str">
        <f>INDEX(Roster[Site],MATCH(SurveyRaw[[#This Row],[UID]],Roster[UID],0))</f>
        <v>ILO</v>
      </c>
      <c r="P354" s="91" t="str">
        <f>INDEX(Config!R:R,MATCH(SurveyRaw[[#This Row],[App name]],Config!Q:Q,0))</f>
        <v>US</v>
      </c>
      <c r="Q354" s="91" t="str">
        <f>INDEX(Config!J:J,MATCH(Survey!$P354,Config!G:G,0))</f>
        <v>APAC</v>
      </c>
      <c r="R354" s="94">
        <f t="shared" si="17"/>
        <v>1</v>
      </c>
      <c r="S354" s="119">
        <f>IF(ISBLANK(SurveyRaw[[#This Row],[CSAT]]),0,IF(AND(SurveyRaw[[#This Row],[CSAT]]&lt;=3,SurveyRaw[[#This Row],[CSAT]]&gt;=1),1,0))</f>
        <v>1</v>
      </c>
      <c r="T354" s="120">
        <f>IF(SurveyRaw[[#This Row],[CSAT]]=4,1,0)</f>
        <v>0</v>
      </c>
      <c r="U354" s="121">
        <f>IF(SurveyRaw[[#This Row],[CSAT]]=5,1,0)</f>
        <v>0</v>
      </c>
      <c r="V354" s="92">
        <f>IF(OR(SurveyRaw[[#This Row],[FCR]]="-",SurveyRaw[[#This Row],[FCR]]=""),0,1)</f>
        <v>0</v>
      </c>
      <c r="W354" s="121">
        <f>IF(SurveyRaw[[#This Row],[Valid FCR]]=1,IF(SurveyRaw[[#This Row],[FCR]]=1,1,0),0)</f>
        <v>0</v>
      </c>
      <c r="X354" s="93">
        <f>IF(SurveyRaw[[#This Row],[CSAT]]="","",SurveyRaw[[#This Row],[CSAT]]/5)</f>
        <v>0.6</v>
      </c>
      <c r="Y354" s="120" t="str">
        <f>IF(OR(SurveyRaw[[#This Row],[Language Points]]="-",SurveyRaw[[#This Row],[Language Points]]="N/A",SurveyRaw[[#This Row],[Language Points]]=""),"No","Yes")</f>
        <v>No</v>
      </c>
      <c r="Z354" s="93" t="str">
        <f>IF(ISBLANK(SurveyRaw[[#This Row],[Language Points]]),"",SurveyRaw[[#This Row],[Language Points]]/5)</f>
        <v/>
      </c>
    </row>
    <row r="355" spans="1:26" x14ac:dyDescent="0.25">
      <c r="A355" s="82" t="s">
        <v>95</v>
      </c>
      <c r="B355" s="83" t="s">
        <v>72</v>
      </c>
      <c r="C355" s="84">
        <v>45446</v>
      </c>
      <c r="D355" s="83">
        <v>1297673454</v>
      </c>
      <c r="E355" s="82" t="s">
        <v>782</v>
      </c>
      <c r="F355" s="118">
        <v>113550</v>
      </c>
      <c r="G355" s="82">
        <v>4</v>
      </c>
      <c r="H355" s="85">
        <v>1</v>
      </c>
      <c r="I355" s="83">
        <v>4</v>
      </c>
      <c r="J355" s="86">
        <f t="shared" si="15"/>
        <v>45446</v>
      </c>
      <c r="K355" s="87">
        <f t="shared" si="16"/>
        <v>45473</v>
      </c>
      <c r="L355" s="88" t="str">
        <f>_xlfn.CONCAT("Week"," ",_xlfn.ISOWEEKNUM(SurveyRaw[[#This Row],[Date]]))</f>
        <v>Week 23</v>
      </c>
      <c r="M355" s="89" t="str">
        <f>CONCATENATE(YEAR(SurveyRaw[[#This Row],[Month]])," Q",ROUNDUP(MONTH(SurveyRaw[[#This Row],[Month]])/3,0))</f>
        <v>2024 Q2</v>
      </c>
      <c r="N355" s="90" t="str">
        <f>INDEX(Roster[Team Manager],MATCH(SurveyRaw[[#This Row],[UID]],Roster[UID],0))</f>
        <v>Eden Loyola</v>
      </c>
      <c r="O355" s="91" t="str">
        <f>INDEX(Roster[Site],MATCH(SurveyRaw[[#This Row],[UID]],Roster[UID],0))</f>
        <v>DVO</v>
      </c>
      <c r="P355" s="91" t="str">
        <f>INDEX(Config!R:R,MATCH(SurveyRaw[[#This Row],[App name]],Config!Q:Q,0))</f>
        <v>US</v>
      </c>
      <c r="Q355" s="91" t="str">
        <f>INDEX(Config!J:J,MATCH(Survey!$P355,Config!G:G,0))</f>
        <v>APAC</v>
      </c>
      <c r="R355" s="94">
        <f t="shared" si="17"/>
        <v>1</v>
      </c>
      <c r="S355" s="119">
        <f>IF(ISBLANK(SurveyRaw[[#This Row],[CSAT]]),0,IF(AND(SurveyRaw[[#This Row],[CSAT]]&lt;=3,SurveyRaw[[#This Row],[CSAT]]&gt;=1),1,0))</f>
        <v>0</v>
      </c>
      <c r="T355" s="120">
        <f>IF(SurveyRaw[[#This Row],[CSAT]]=4,1,0)</f>
        <v>1</v>
      </c>
      <c r="U355" s="121">
        <f>IF(SurveyRaw[[#This Row],[CSAT]]=5,1,0)</f>
        <v>0</v>
      </c>
      <c r="V355" s="92">
        <f>IF(OR(SurveyRaw[[#This Row],[FCR]]="-",SurveyRaw[[#This Row],[FCR]]=""),0,1)</f>
        <v>1</v>
      </c>
      <c r="W355" s="121">
        <f>IF(SurveyRaw[[#This Row],[Valid FCR]]=1,IF(SurveyRaw[[#This Row],[FCR]]=1,1,0),0)</f>
        <v>1</v>
      </c>
      <c r="X355" s="93">
        <f>IF(SurveyRaw[[#This Row],[CSAT]]="","",SurveyRaw[[#This Row],[CSAT]]/5)</f>
        <v>0.8</v>
      </c>
      <c r="Y355" s="120" t="str">
        <f>IF(OR(SurveyRaw[[#This Row],[Language Points]]="-",SurveyRaw[[#This Row],[Language Points]]="N/A",SurveyRaw[[#This Row],[Language Points]]=""),"No","Yes")</f>
        <v>Yes</v>
      </c>
      <c r="Z355" s="93">
        <f>IF(ISBLANK(SurveyRaw[[#This Row],[Language Points]]),"",SurveyRaw[[#This Row],[Language Points]]/5)</f>
        <v>0.8</v>
      </c>
    </row>
    <row r="356" spans="1:26" x14ac:dyDescent="0.25">
      <c r="A356" s="82" t="s">
        <v>95</v>
      </c>
      <c r="B356" s="83" t="s">
        <v>72</v>
      </c>
      <c r="C356" s="84">
        <v>45446</v>
      </c>
      <c r="D356" s="83">
        <v>1297713104</v>
      </c>
      <c r="E356" s="82" t="s">
        <v>788</v>
      </c>
      <c r="F356" s="118">
        <v>113547</v>
      </c>
      <c r="G356" s="82">
        <v>4</v>
      </c>
      <c r="H356" s="85">
        <v>4</v>
      </c>
      <c r="I356" s="83">
        <v>4</v>
      </c>
      <c r="J356" s="86">
        <f t="shared" si="15"/>
        <v>45446</v>
      </c>
      <c r="K356" s="87">
        <f t="shared" si="16"/>
        <v>45473</v>
      </c>
      <c r="L356" s="88" t="str">
        <f>_xlfn.CONCAT("Week"," ",_xlfn.ISOWEEKNUM(SurveyRaw[[#This Row],[Date]]))</f>
        <v>Week 23</v>
      </c>
      <c r="M356" s="89" t="str">
        <f>CONCATENATE(YEAR(SurveyRaw[[#This Row],[Month]])," Q",ROUNDUP(MONTH(SurveyRaw[[#This Row],[Month]])/3,0))</f>
        <v>2024 Q2</v>
      </c>
      <c r="N356" s="90" t="str">
        <f>INDEX(Roster[Team Manager],MATCH(SurveyRaw[[#This Row],[UID]],Roster[UID],0))</f>
        <v>Anna Mae Bastero</v>
      </c>
      <c r="O356" s="91" t="str">
        <f>INDEX(Roster[Site],MATCH(SurveyRaw[[#This Row],[UID]],Roster[UID],0))</f>
        <v>ILO</v>
      </c>
      <c r="P356" s="91" t="str">
        <f>INDEX(Config!R:R,MATCH(SurveyRaw[[#This Row],[App name]],Config!Q:Q,0))</f>
        <v>US</v>
      </c>
      <c r="Q356" s="91" t="str">
        <f>INDEX(Config!J:J,MATCH(Survey!$P356,Config!G:G,0))</f>
        <v>APAC</v>
      </c>
      <c r="R356" s="94">
        <f t="shared" si="17"/>
        <v>1</v>
      </c>
      <c r="S356" s="119">
        <f>IF(ISBLANK(SurveyRaw[[#This Row],[CSAT]]),0,IF(AND(SurveyRaw[[#This Row],[CSAT]]&lt;=3,SurveyRaw[[#This Row],[CSAT]]&gt;=1),1,0))</f>
        <v>0</v>
      </c>
      <c r="T356" s="120">
        <f>IF(SurveyRaw[[#This Row],[CSAT]]=4,1,0)</f>
        <v>1</v>
      </c>
      <c r="U356" s="121">
        <f>IF(SurveyRaw[[#This Row],[CSAT]]=5,1,0)</f>
        <v>0</v>
      </c>
      <c r="V356" s="92">
        <f>IF(OR(SurveyRaw[[#This Row],[FCR]]="-",SurveyRaw[[#This Row],[FCR]]=""),0,1)</f>
        <v>1</v>
      </c>
      <c r="W356" s="121">
        <f>IF(SurveyRaw[[#This Row],[Valid FCR]]=1,IF(SurveyRaw[[#This Row],[FCR]]=1,1,0),0)</f>
        <v>0</v>
      </c>
      <c r="X356" s="93">
        <f>IF(SurveyRaw[[#This Row],[CSAT]]="","",SurveyRaw[[#This Row],[CSAT]]/5)</f>
        <v>0.8</v>
      </c>
      <c r="Y356" s="120" t="str">
        <f>IF(OR(SurveyRaw[[#This Row],[Language Points]]="-",SurveyRaw[[#This Row],[Language Points]]="N/A",SurveyRaw[[#This Row],[Language Points]]=""),"No","Yes")</f>
        <v>Yes</v>
      </c>
      <c r="Z356" s="93">
        <f>IF(ISBLANK(SurveyRaw[[#This Row],[Language Points]]),"",SurveyRaw[[#This Row],[Language Points]]/5)</f>
        <v>0.8</v>
      </c>
    </row>
    <row r="357" spans="1:26" x14ac:dyDescent="0.25">
      <c r="A357" s="82" t="s">
        <v>95</v>
      </c>
      <c r="B357" s="83" t="s">
        <v>72</v>
      </c>
      <c r="C357" s="84">
        <v>45444</v>
      </c>
      <c r="D357" s="83">
        <v>1297281924</v>
      </c>
      <c r="E357" s="82" t="s">
        <v>80</v>
      </c>
      <c r="F357" s="118">
        <v>112004</v>
      </c>
      <c r="G357" s="82">
        <v>1</v>
      </c>
      <c r="H357" s="85">
        <v>2</v>
      </c>
      <c r="I357" s="83">
        <v>1</v>
      </c>
      <c r="J357" s="86">
        <f t="shared" si="15"/>
        <v>45444</v>
      </c>
      <c r="K357" s="87">
        <f t="shared" si="16"/>
        <v>45473</v>
      </c>
      <c r="L357" s="88" t="str">
        <f>_xlfn.CONCAT("Week"," ",_xlfn.ISOWEEKNUM(SurveyRaw[[#This Row],[Date]]))</f>
        <v>Week 22</v>
      </c>
      <c r="M357" s="89" t="str">
        <f>CONCATENATE(YEAR(SurveyRaw[[#This Row],[Month]])," Q",ROUNDUP(MONTH(SurveyRaw[[#This Row],[Month]])/3,0))</f>
        <v>2024 Q2</v>
      </c>
      <c r="N357" s="90" t="str">
        <f>INDEX(Roster[Team Manager],MATCH(SurveyRaw[[#This Row],[UID]],Roster[UID],0))</f>
        <v>Anna Mae Bastero</v>
      </c>
      <c r="O357" s="91" t="str">
        <f>INDEX(Roster[Site],MATCH(SurveyRaw[[#This Row],[UID]],Roster[UID],0))</f>
        <v>ILO</v>
      </c>
      <c r="P357" s="91" t="str">
        <f>INDEX(Config!R:R,MATCH(SurveyRaw[[#This Row],[App name]],Config!Q:Q,0))</f>
        <v>US</v>
      </c>
      <c r="Q357" s="91" t="str">
        <f>INDEX(Config!J:J,MATCH(Survey!$P357,Config!G:G,0))</f>
        <v>APAC</v>
      </c>
      <c r="R357" s="94">
        <f t="shared" si="17"/>
        <v>1</v>
      </c>
      <c r="S357" s="119">
        <f>IF(ISBLANK(SurveyRaw[[#This Row],[CSAT]]),0,IF(AND(SurveyRaw[[#This Row],[CSAT]]&lt;=3,SurveyRaw[[#This Row],[CSAT]]&gt;=1),1,0))</f>
        <v>1</v>
      </c>
      <c r="T357" s="120">
        <f>IF(SurveyRaw[[#This Row],[CSAT]]=4,1,0)</f>
        <v>0</v>
      </c>
      <c r="U357" s="121">
        <f>IF(SurveyRaw[[#This Row],[CSAT]]=5,1,0)</f>
        <v>0</v>
      </c>
      <c r="V357" s="92">
        <f>IF(OR(SurveyRaw[[#This Row],[FCR]]="-",SurveyRaw[[#This Row],[FCR]]=""),0,1)</f>
        <v>1</v>
      </c>
      <c r="W357" s="121">
        <f>IF(SurveyRaw[[#This Row],[Valid FCR]]=1,IF(SurveyRaw[[#This Row],[FCR]]=1,1,0),0)</f>
        <v>0</v>
      </c>
      <c r="X357" s="93">
        <f>IF(SurveyRaw[[#This Row],[CSAT]]="","",SurveyRaw[[#This Row],[CSAT]]/5)</f>
        <v>0.2</v>
      </c>
      <c r="Y357" s="120" t="str">
        <f>IF(OR(SurveyRaw[[#This Row],[Language Points]]="-",SurveyRaw[[#This Row],[Language Points]]="N/A",SurveyRaw[[#This Row],[Language Points]]=""),"No","Yes")</f>
        <v>Yes</v>
      </c>
      <c r="Z357" s="93">
        <f>IF(ISBLANK(SurveyRaw[[#This Row],[Language Points]]),"",SurveyRaw[[#This Row],[Language Points]]/5)</f>
        <v>0.2</v>
      </c>
    </row>
    <row r="358" spans="1:26" x14ac:dyDescent="0.25">
      <c r="A358" s="82" t="s">
        <v>83</v>
      </c>
      <c r="B358" s="83" t="s">
        <v>75</v>
      </c>
      <c r="C358" s="84">
        <v>45447</v>
      </c>
      <c r="D358" s="83">
        <v>195123567</v>
      </c>
      <c r="E358" s="82" t="s">
        <v>803</v>
      </c>
      <c r="F358" s="118">
        <v>113635</v>
      </c>
      <c r="G358" s="82">
        <v>3</v>
      </c>
      <c r="H358" s="85"/>
      <c r="I358" s="83">
        <v>3</v>
      </c>
      <c r="J358" s="86">
        <f t="shared" si="15"/>
        <v>45447</v>
      </c>
      <c r="K358" s="87">
        <f t="shared" si="16"/>
        <v>45473</v>
      </c>
      <c r="L358" s="88" t="str">
        <f>_xlfn.CONCAT("Week"," ",_xlfn.ISOWEEKNUM(SurveyRaw[[#This Row],[Date]]))</f>
        <v>Week 23</v>
      </c>
      <c r="M358" s="89" t="str">
        <f>CONCATENATE(YEAR(SurveyRaw[[#This Row],[Month]])," Q",ROUNDUP(MONTH(SurveyRaw[[#This Row],[Month]])/3,0))</f>
        <v>2024 Q2</v>
      </c>
      <c r="N358" s="90" t="str">
        <f>INDEX(Roster[Team Manager],MATCH(SurveyRaw[[#This Row],[UID]],Roster[UID],0))</f>
        <v>Daniel Alexe</v>
      </c>
      <c r="O358" s="91" t="str">
        <f>INDEX(Roster[Site],MATCH(SurveyRaw[[#This Row],[UID]],Roster[UID],0))</f>
        <v>UW</v>
      </c>
      <c r="P358" s="91" t="str">
        <f>INDEX(Config!R:R,MATCH(SurveyRaw[[#This Row],[App name]],Config!Q:Q,0))</f>
        <v>FR</v>
      </c>
      <c r="Q358" s="91" t="str">
        <f>INDEX(Config!J:J,MATCH(Survey!$P358,Config!G:G,0))</f>
        <v>EU</v>
      </c>
      <c r="R358" s="94">
        <f t="shared" si="17"/>
        <v>1</v>
      </c>
      <c r="S358" s="119">
        <f>IF(ISBLANK(SurveyRaw[[#This Row],[CSAT]]),0,IF(AND(SurveyRaw[[#This Row],[CSAT]]&lt;=3,SurveyRaw[[#This Row],[CSAT]]&gt;=1),1,0))</f>
        <v>1</v>
      </c>
      <c r="T358" s="120">
        <f>IF(SurveyRaw[[#This Row],[CSAT]]=4,1,0)</f>
        <v>0</v>
      </c>
      <c r="U358" s="121">
        <f>IF(SurveyRaw[[#This Row],[CSAT]]=5,1,0)</f>
        <v>0</v>
      </c>
      <c r="V358" s="92">
        <f>IF(OR(SurveyRaw[[#This Row],[FCR]]="-",SurveyRaw[[#This Row],[FCR]]=""),0,1)</f>
        <v>0</v>
      </c>
      <c r="W358" s="121">
        <f>IF(SurveyRaw[[#This Row],[Valid FCR]]=1,IF(SurveyRaw[[#This Row],[FCR]]=1,1,0),0)</f>
        <v>0</v>
      </c>
      <c r="X358" s="93">
        <f>IF(SurveyRaw[[#This Row],[CSAT]]="","",SurveyRaw[[#This Row],[CSAT]]/5)</f>
        <v>0.6</v>
      </c>
      <c r="Y358" s="120" t="str">
        <f>IF(OR(SurveyRaw[[#This Row],[Language Points]]="-",SurveyRaw[[#This Row],[Language Points]]="N/A",SurveyRaw[[#This Row],[Language Points]]=""),"No","Yes")</f>
        <v>Yes</v>
      </c>
      <c r="Z358" s="93">
        <f>IF(ISBLANK(SurveyRaw[[#This Row],[Language Points]]),"",SurveyRaw[[#This Row],[Language Points]]/5)</f>
        <v>0.6</v>
      </c>
    </row>
    <row r="359" spans="1:26" x14ac:dyDescent="0.25">
      <c r="A359" s="82" t="s">
        <v>83</v>
      </c>
      <c r="B359" s="83" t="s">
        <v>75</v>
      </c>
      <c r="C359" s="84">
        <v>45447</v>
      </c>
      <c r="D359" s="83">
        <v>195112467</v>
      </c>
      <c r="E359" s="82" t="s">
        <v>803</v>
      </c>
      <c r="F359" s="118">
        <v>113635</v>
      </c>
      <c r="G359" s="82">
        <v>4</v>
      </c>
      <c r="H359" s="85">
        <v>1</v>
      </c>
      <c r="I359" s="83">
        <v>4</v>
      </c>
      <c r="J359" s="86">
        <f t="shared" si="15"/>
        <v>45447</v>
      </c>
      <c r="K359" s="87">
        <f t="shared" si="16"/>
        <v>45473</v>
      </c>
      <c r="L359" s="88" t="str">
        <f>_xlfn.CONCAT("Week"," ",_xlfn.ISOWEEKNUM(SurveyRaw[[#This Row],[Date]]))</f>
        <v>Week 23</v>
      </c>
      <c r="M359" s="89" t="str">
        <f>CONCATENATE(YEAR(SurveyRaw[[#This Row],[Month]])," Q",ROUNDUP(MONTH(SurveyRaw[[#This Row],[Month]])/3,0))</f>
        <v>2024 Q2</v>
      </c>
      <c r="N359" s="90" t="str">
        <f>INDEX(Roster[Team Manager],MATCH(SurveyRaw[[#This Row],[UID]],Roster[UID],0))</f>
        <v>Daniel Alexe</v>
      </c>
      <c r="O359" s="91" t="str">
        <f>INDEX(Roster[Site],MATCH(SurveyRaw[[#This Row],[UID]],Roster[UID],0))</f>
        <v>UW</v>
      </c>
      <c r="P359" s="91" t="str">
        <f>INDEX(Config!R:R,MATCH(SurveyRaw[[#This Row],[App name]],Config!Q:Q,0))</f>
        <v>FR</v>
      </c>
      <c r="Q359" s="91" t="str">
        <f>INDEX(Config!J:J,MATCH(Survey!$P359,Config!G:G,0))</f>
        <v>EU</v>
      </c>
      <c r="R359" s="94">
        <f t="shared" si="17"/>
        <v>1</v>
      </c>
      <c r="S359" s="119">
        <f>IF(ISBLANK(SurveyRaw[[#This Row],[CSAT]]),0,IF(AND(SurveyRaw[[#This Row],[CSAT]]&lt;=3,SurveyRaw[[#This Row],[CSAT]]&gt;=1),1,0))</f>
        <v>0</v>
      </c>
      <c r="T359" s="120">
        <f>IF(SurveyRaw[[#This Row],[CSAT]]=4,1,0)</f>
        <v>1</v>
      </c>
      <c r="U359" s="121">
        <f>IF(SurveyRaw[[#This Row],[CSAT]]=5,1,0)</f>
        <v>0</v>
      </c>
      <c r="V359" s="92">
        <f>IF(OR(SurveyRaw[[#This Row],[FCR]]="-",SurveyRaw[[#This Row],[FCR]]=""),0,1)</f>
        <v>1</v>
      </c>
      <c r="W359" s="121">
        <f>IF(SurveyRaw[[#This Row],[Valid FCR]]=1,IF(SurveyRaw[[#This Row],[FCR]]=1,1,0),0)</f>
        <v>1</v>
      </c>
      <c r="X359" s="93">
        <f>IF(SurveyRaw[[#This Row],[CSAT]]="","",SurveyRaw[[#This Row],[CSAT]]/5)</f>
        <v>0.8</v>
      </c>
      <c r="Y359" s="120" t="str">
        <f>IF(OR(SurveyRaw[[#This Row],[Language Points]]="-",SurveyRaw[[#This Row],[Language Points]]="N/A",SurveyRaw[[#This Row],[Language Points]]=""),"No","Yes")</f>
        <v>Yes</v>
      </c>
      <c r="Z359" s="93">
        <f>IF(ISBLANK(SurveyRaw[[#This Row],[Language Points]]),"",SurveyRaw[[#This Row],[Language Points]]/5)</f>
        <v>0.8</v>
      </c>
    </row>
    <row r="360" spans="1:26" x14ac:dyDescent="0.25">
      <c r="A360" s="82" t="s">
        <v>83</v>
      </c>
      <c r="B360" s="83" t="s">
        <v>75</v>
      </c>
      <c r="C360" s="84">
        <v>45447</v>
      </c>
      <c r="D360" s="83">
        <v>195072177</v>
      </c>
      <c r="E360" s="82" t="s">
        <v>76</v>
      </c>
      <c r="F360" s="118">
        <v>108734</v>
      </c>
      <c r="G360" s="82">
        <v>5</v>
      </c>
      <c r="H360" s="85">
        <v>1</v>
      </c>
      <c r="I360" s="83">
        <v>4</v>
      </c>
      <c r="J360" s="86">
        <f t="shared" si="15"/>
        <v>45447</v>
      </c>
      <c r="K360" s="87">
        <f t="shared" si="16"/>
        <v>45473</v>
      </c>
      <c r="L360" s="88" t="str">
        <f>_xlfn.CONCAT("Week"," ",_xlfn.ISOWEEKNUM(SurveyRaw[[#This Row],[Date]]))</f>
        <v>Week 23</v>
      </c>
      <c r="M360" s="89" t="str">
        <f>CONCATENATE(YEAR(SurveyRaw[[#This Row],[Month]])," Q",ROUNDUP(MONTH(SurveyRaw[[#This Row],[Month]])/3,0))</f>
        <v>2024 Q2</v>
      </c>
      <c r="N360" s="90" t="str">
        <f>INDEX(Roster[Team Manager],MATCH(SurveyRaw[[#This Row],[UID]],Roster[UID],0))</f>
        <v>Daniel Alexe</v>
      </c>
      <c r="O360" s="91" t="str">
        <f>INDEX(Roster[Site],MATCH(SurveyRaw[[#This Row],[UID]],Roster[UID],0))</f>
        <v>BUC</v>
      </c>
      <c r="P360" s="91" t="str">
        <f>INDEX(Config!R:R,MATCH(SurveyRaw[[#This Row],[App name]],Config!Q:Q,0))</f>
        <v>FR</v>
      </c>
      <c r="Q360" s="91" t="str">
        <f>INDEX(Config!J:J,MATCH(Survey!$P360,Config!G:G,0))</f>
        <v>EU</v>
      </c>
      <c r="R360" s="94">
        <f t="shared" si="17"/>
        <v>1</v>
      </c>
      <c r="S360" s="119">
        <f>IF(ISBLANK(SurveyRaw[[#This Row],[CSAT]]),0,IF(AND(SurveyRaw[[#This Row],[CSAT]]&lt;=3,SurveyRaw[[#This Row],[CSAT]]&gt;=1),1,0))</f>
        <v>0</v>
      </c>
      <c r="T360" s="120">
        <f>IF(SurveyRaw[[#This Row],[CSAT]]=4,1,0)</f>
        <v>1</v>
      </c>
      <c r="U360" s="121">
        <f>IF(SurveyRaw[[#This Row],[CSAT]]=5,1,0)</f>
        <v>0</v>
      </c>
      <c r="V360" s="92">
        <f>IF(OR(SurveyRaw[[#This Row],[FCR]]="-",SurveyRaw[[#This Row],[FCR]]=""),0,1)</f>
        <v>1</v>
      </c>
      <c r="W360" s="121">
        <f>IF(SurveyRaw[[#This Row],[Valid FCR]]=1,IF(SurveyRaw[[#This Row],[FCR]]=1,1,0),0)</f>
        <v>1</v>
      </c>
      <c r="X360" s="93">
        <f>IF(SurveyRaw[[#This Row],[CSAT]]="","",SurveyRaw[[#This Row],[CSAT]]/5)</f>
        <v>0.8</v>
      </c>
      <c r="Y360" s="120" t="str">
        <f>IF(OR(SurveyRaw[[#This Row],[Language Points]]="-",SurveyRaw[[#This Row],[Language Points]]="N/A",SurveyRaw[[#This Row],[Language Points]]=""),"No","Yes")</f>
        <v>Yes</v>
      </c>
      <c r="Z360" s="93">
        <f>IF(ISBLANK(SurveyRaw[[#This Row],[Language Points]]),"",SurveyRaw[[#This Row],[Language Points]]/5)</f>
        <v>1</v>
      </c>
    </row>
    <row r="361" spans="1:26" x14ac:dyDescent="0.25">
      <c r="A361" s="82" t="s">
        <v>83</v>
      </c>
      <c r="B361" s="83" t="s">
        <v>75</v>
      </c>
      <c r="C361" s="84">
        <v>45447</v>
      </c>
      <c r="D361" s="83">
        <v>195067417</v>
      </c>
      <c r="E361" s="82" t="s">
        <v>777</v>
      </c>
      <c r="F361" s="118">
        <v>112087</v>
      </c>
      <c r="G361" s="82">
        <v>5</v>
      </c>
      <c r="H361" s="85">
        <v>1</v>
      </c>
      <c r="I361" s="83">
        <v>2</v>
      </c>
      <c r="J361" s="86">
        <f t="shared" si="15"/>
        <v>45447</v>
      </c>
      <c r="K361" s="87">
        <f t="shared" si="16"/>
        <v>45473</v>
      </c>
      <c r="L361" s="88" t="str">
        <f>_xlfn.CONCAT("Week"," ",_xlfn.ISOWEEKNUM(SurveyRaw[[#This Row],[Date]]))</f>
        <v>Week 23</v>
      </c>
      <c r="M361" s="89" t="str">
        <f>CONCATENATE(YEAR(SurveyRaw[[#This Row],[Month]])," Q",ROUNDUP(MONTH(SurveyRaw[[#This Row],[Month]])/3,0))</f>
        <v>2024 Q2</v>
      </c>
      <c r="N361" s="90" t="str">
        <f>INDEX(Roster[Team Manager],MATCH(SurveyRaw[[#This Row],[UID]],Roster[UID],0))</f>
        <v>Daniel Alexe</v>
      </c>
      <c r="O361" s="91" t="str">
        <f>INDEX(Roster[Site],MATCH(SurveyRaw[[#This Row],[UID]],Roster[UID],0))</f>
        <v>BUC</v>
      </c>
      <c r="P361" s="91" t="str">
        <f>INDEX(Config!R:R,MATCH(SurveyRaw[[#This Row],[App name]],Config!Q:Q,0))</f>
        <v>FR</v>
      </c>
      <c r="Q361" s="91" t="str">
        <f>INDEX(Config!J:J,MATCH(Survey!$P361,Config!G:G,0))</f>
        <v>EU</v>
      </c>
      <c r="R361" s="94">
        <f t="shared" si="17"/>
        <v>1</v>
      </c>
      <c r="S361" s="119">
        <f>IF(ISBLANK(SurveyRaw[[#This Row],[CSAT]]),0,IF(AND(SurveyRaw[[#This Row],[CSAT]]&lt;=3,SurveyRaw[[#This Row],[CSAT]]&gt;=1),1,0))</f>
        <v>1</v>
      </c>
      <c r="T361" s="120">
        <f>IF(SurveyRaw[[#This Row],[CSAT]]=4,1,0)</f>
        <v>0</v>
      </c>
      <c r="U361" s="121">
        <f>IF(SurveyRaw[[#This Row],[CSAT]]=5,1,0)</f>
        <v>0</v>
      </c>
      <c r="V361" s="92">
        <f>IF(OR(SurveyRaw[[#This Row],[FCR]]="-",SurveyRaw[[#This Row],[FCR]]=""),0,1)</f>
        <v>1</v>
      </c>
      <c r="W361" s="121">
        <f>IF(SurveyRaw[[#This Row],[Valid FCR]]=1,IF(SurveyRaw[[#This Row],[FCR]]=1,1,0),0)</f>
        <v>1</v>
      </c>
      <c r="X361" s="93">
        <f>IF(SurveyRaw[[#This Row],[CSAT]]="","",SurveyRaw[[#This Row],[CSAT]]/5)</f>
        <v>0.4</v>
      </c>
      <c r="Y361" s="120" t="str">
        <f>IF(OR(SurveyRaw[[#This Row],[Language Points]]="-",SurveyRaw[[#This Row],[Language Points]]="N/A",SurveyRaw[[#This Row],[Language Points]]=""),"No","Yes")</f>
        <v>Yes</v>
      </c>
      <c r="Z361" s="93">
        <f>IF(ISBLANK(SurveyRaw[[#This Row],[Language Points]]),"",SurveyRaw[[#This Row],[Language Points]]/5)</f>
        <v>1</v>
      </c>
    </row>
    <row r="362" spans="1:26" x14ac:dyDescent="0.25">
      <c r="A362" s="82" t="s">
        <v>83</v>
      </c>
      <c r="B362" s="83" t="s">
        <v>75</v>
      </c>
      <c r="C362" s="84">
        <v>45447</v>
      </c>
      <c r="D362" s="83">
        <v>195136147</v>
      </c>
      <c r="E362" s="82" t="s">
        <v>76</v>
      </c>
      <c r="F362" s="118">
        <v>108734</v>
      </c>
      <c r="G362" s="82"/>
      <c r="H362" s="85"/>
      <c r="I362" s="83">
        <v>4</v>
      </c>
      <c r="J362" s="86">
        <f t="shared" si="15"/>
        <v>45447</v>
      </c>
      <c r="K362" s="87">
        <f t="shared" si="16"/>
        <v>45473</v>
      </c>
      <c r="L362" s="88" t="str">
        <f>_xlfn.CONCAT("Week"," ",_xlfn.ISOWEEKNUM(SurveyRaw[[#This Row],[Date]]))</f>
        <v>Week 23</v>
      </c>
      <c r="M362" s="89" t="str">
        <f>CONCATENATE(YEAR(SurveyRaw[[#This Row],[Month]])," Q",ROUNDUP(MONTH(SurveyRaw[[#This Row],[Month]])/3,0))</f>
        <v>2024 Q2</v>
      </c>
      <c r="N362" s="90" t="str">
        <f>INDEX(Roster[Team Manager],MATCH(SurveyRaw[[#This Row],[UID]],Roster[UID],0))</f>
        <v>Daniel Alexe</v>
      </c>
      <c r="O362" s="91" t="str">
        <f>INDEX(Roster[Site],MATCH(SurveyRaw[[#This Row],[UID]],Roster[UID],0))</f>
        <v>BUC</v>
      </c>
      <c r="P362" s="91" t="str">
        <f>INDEX(Config!R:R,MATCH(SurveyRaw[[#This Row],[App name]],Config!Q:Q,0))</f>
        <v>FR</v>
      </c>
      <c r="Q362" s="91" t="str">
        <f>INDEX(Config!J:J,MATCH(Survey!$P362,Config!G:G,0))</f>
        <v>EU</v>
      </c>
      <c r="R362" s="94">
        <f t="shared" si="17"/>
        <v>1</v>
      </c>
      <c r="S362" s="119">
        <f>IF(ISBLANK(SurveyRaw[[#This Row],[CSAT]]),0,IF(AND(SurveyRaw[[#This Row],[CSAT]]&lt;=3,SurveyRaw[[#This Row],[CSAT]]&gt;=1),1,0))</f>
        <v>0</v>
      </c>
      <c r="T362" s="120">
        <f>IF(SurveyRaw[[#This Row],[CSAT]]=4,1,0)</f>
        <v>1</v>
      </c>
      <c r="U362" s="121">
        <f>IF(SurveyRaw[[#This Row],[CSAT]]=5,1,0)</f>
        <v>0</v>
      </c>
      <c r="V362" s="92">
        <f>IF(OR(SurveyRaw[[#This Row],[FCR]]="-",SurveyRaw[[#This Row],[FCR]]=""),0,1)</f>
        <v>0</v>
      </c>
      <c r="W362" s="121">
        <f>IF(SurveyRaw[[#This Row],[Valid FCR]]=1,IF(SurveyRaw[[#This Row],[FCR]]=1,1,0),0)</f>
        <v>0</v>
      </c>
      <c r="X362" s="93">
        <f>IF(SurveyRaw[[#This Row],[CSAT]]="","",SurveyRaw[[#This Row],[CSAT]]/5)</f>
        <v>0.8</v>
      </c>
      <c r="Y362" s="120" t="str">
        <f>IF(OR(SurveyRaw[[#This Row],[Language Points]]="-",SurveyRaw[[#This Row],[Language Points]]="N/A",SurveyRaw[[#This Row],[Language Points]]=""),"No","Yes")</f>
        <v>No</v>
      </c>
      <c r="Z362" s="93" t="str">
        <f>IF(ISBLANK(SurveyRaw[[#This Row],[Language Points]]),"",SurveyRaw[[#This Row],[Language Points]]/5)</f>
        <v/>
      </c>
    </row>
    <row r="363" spans="1:26" x14ac:dyDescent="0.25">
      <c r="A363" s="82" t="s">
        <v>83</v>
      </c>
      <c r="B363" s="83" t="s">
        <v>75</v>
      </c>
      <c r="C363" s="84">
        <v>45447</v>
      </c>
      <c r="D363" s="83">
        <v>195090287</v>
      </c>
      <c r="E363" s="82" t="s">
        <v>777</v>
      </c>
      <c r="F363" s="118">
        <v>112087</v>
      </c>
      <c r="G363" s="82">
        <v>5</v>
      </c>
      <c r="H363" s="85">
        <v>1</v>
      </c>
      <c r="I363" s="83">
        <v>3</v>
      </c>
      <c r="J363" s="86">
        <f t="shared" si="15"/>
        <v>45447</v>
      </c>
      <c r="K363" s="87">
        <f t="shared" si="16"/>
        <v>45473</v>
      </c>
      <c r="L363" s="88" t="str">
        <f>_xlfn.CONCAT("Week"," ",_xlfn.ISOWEEKNUM(SurveyRaw[[#This Row],[Date]]))</f>
        <v>Week 23</v>
      </c>
      <c r="M363" s="89" t="str">
        <f>CONCATENATE(YEAR(SurveyRaw[[#This Row],[Month]])," Q",ROUNDUP(MONTH(SurveyRaw[[#This Row],[Month]])/3,0))</f>
        <v>2024 Q2</v>
      </c>
      <c r="N363" s="90" t="str">
        <f>INDEX(Roster[Team Manager],MATCH(SurveyRaw[[#This Row],[UID]],Roster[UID],0))</f>
        <v>Daniel Alexe</v>
      </c>
      <c r="O363" s="91" t="str">
        <f>INDEX(Roster[Site],MATCH(SurveyRaw[[#This Row],[UID]],Roster[UID],0))</f>
        <v>BUC</v>
      </c>
      <c r="P363" s="91" t="str">
        <f>INDEX(Config!R:R,MATCH(SurveyRaw[[#This Row],[App name]],Config!Q:Q,0))</f>
        <v>FR</v>
      </c>
      <c r="Q363" s="91" t="str">
        <f>INDEX(Config!J:J,MATCH(Survey!$P363,Config!G:G,0))</f>
        <v>EU</v>
      </c>
      <c r="R363" s="94">
        <f t="shared" si="17"/>
        <v>1</v>
      </c>
      <c r="S363" s="119">
        <f>IF(ISBLANK(SurveyRaw[[#This Row],[CSAT]]),0,IF(AND(SurveyRaw[[#This Row],[CSAT]]&lt;=3,SurveyRaw[[#This Row],[CSAT]]&gt;=1),1,0))</f>
        <v>1</v>
      </c>
      <c r="T363" s="120">
        <f>IF(SurveyRaw[[#This Row],[CSAT]]=4,1,0)</f>
        <v>0</v>
      </c>
      <c r="U363" s="121">
        <f>IF(SurveyRaw[[#This Row],[CSAT]]=5,1,0)</f>
        <v>0</v>
      </c>
      <c r="V363" s="92">
        <f>IF(OR(SurveyRaw[[#This Row],[FCR]]="-",SurveyRaw[[#This Row],[FCR]]=""),0,1)</f>
        <v>1</v>
      </c>
      <c r="W363" s="121">
        <f>IF(SurveyRaw[[#This Row],[Valid FCR]]=1,IF(SurveyRaw[[#This Row],[FCR]]=1,1,0),0)</f>
        <v>1</v>
      </c>
      <c r="X363" s="93">
        <f>IF(SurveyRaw[[#This Row],[CSAT]]="","",SurveyRaw[[#This Row],[CSAT]]/5)</f>
        <v>0.6</v>
      </c>
      <c r="Y363" s="120" t="str">
        <f>IF(OR(SurveyRaw[[#This Row],[Language Points]]="-",SurveyRaw[[#This Row],[Language Points]]="N/A",SurveyRaw[[#This Row],[Language Points]]=""),"No","Yes")</f>
        <v>Yes</v>
      </c>
      <c r="Z363" s="93">
        <f>IF(ISBLANK(SurveyRaw[[#This Row],[Language Points]]),"",SurveyRaw[[#This Row],[Language Points]]/5)</f>
        <v>1</v>
      </c>
    </row>
    <row r="364" spans="1:26" x14ac:dyDescent="0.25">
      <c r="A364" s="82" t="s">
        <v>83</v>
      </c>
      <c r="B364" s="83" t="s">
        <v>75</v>
      </c>
      <c r="C364" s="84">
        <v>45447</v>
      </c>
      <c r="D364" s="83">
        <v>195129627</v>
      </c>
      <c r="E364" s="82" t="s">
        <v>76</v>
      </c>
      <c r="F364" s="118">
        <v>108734</v>
      </c>
      <c r="G364" s="82">
        <v>5</v>
      </c>
      <c r="H364" s="85"/>
      <c r="I364" s="83">
        <v>4</v>
      </c>
      <c r="J364" s="86">
        <f t="shared" si="15"/>
        <v>45447</v>
      </c>
      <c r="K364" s="87">
        <f t="shared" si="16"/>
        <v>45473</v>
      </c>
      <c r="L364" s="88" t="str">
        <f>_xlfn.CONCAT("Week"," ",_xlfn.ISOWEEKNUM(SurveyRaw[[#This Row],[Date]]))</f>
        <v>Week 23</v>
      </c>
      <c r="M364" s="89" t="str">
        <f>CONCATENATE(YEAR(SurveyRaw[[#This Row],[Month]])," Q",ROUNDUP(MONTH(SurveyRaw[[#This Row],[Month]])/3,0))</f>
        <v>2024 Q2</v>
      </c>
      <c r="N364" s="90" t="str">
        <f>INDEX(Roster[Team Manager],MATCH(SurveyRaw[[#This Row],[UID]],Roster[UID],0))</f>
        <v>Daniel Alexe</v>
      </c>
      <c r="O364" s="91" t="str">
        <f>INDEX(Roster[Site],MATCH(SurveyRaw[[#This Row],[UID]],Roster[UID],0))</f>
        <v>BUC</v>
      </c>
      <c r="P364" s="91" t="str">
        <f>INDEX(Config!R:R,MATCH(SurveyRaw[[#This Row],[App name]],Config!Q:Q,0))</f>
        <v>FR</v>
      </c>
      <c r="Q364" s="91" t="str">
        <f>INDEX(Config!J:J,MATCH(Survey!$P364,Config!G:G,0))</f>
        <v>EU</v>
      </c>
      <c r="R364" s="94">
        <f t="shared" si="17"/>
        <v>1</v>
      </c>
      <c r="S364" s="119">
        <f>IF(ISBLANK(SurveyRaw[[#This Row],[CSAT]]),0,IF(AND(SurveyRaw[[#This Row],[CSAT]]&lt;=3,SurveyRaw[[#This Row],[CSAT]]&gt;=1),1,0))</f>
        <v>0</v>
      </c>
      <c r="T364" s="120">
        <f>IF(SurveyRaw[[#This Row],[CSAT]]=4,1,0)</f>
        <v>1</v>
      </c>
      <c r="U364" s="121">
        <f>IF(SurveyRaw[[#This Row],[CSAT]]=5,1,0)</f>
        <v>0</v>
      </c>
      <c r="V364" s="92">
        <f>IF(OR(SurveyRaw[[#This Row],[FCR]]="-",SurveyRaw[[#This Row],[FCR]]=""),0,1)</f>
        <v>0</v>
      </c>
      <c r="W364" s="121">
        <f>IF(SurveyRaw[[#This Row],[Valid FCR]]=1,IF(SurveyRaw[[#This Row],[FCR]]=1,1,0),0)</f>
        <v>0</v>
      </c>
      <c r="X364" s="93">
        <f>IF(SurveyRaw[[#This Row],[CSAT]]="","",SurveyRaw[[#This Row],[CSAT]]/5)</f>
        <v>0.8</v>
      </c>
      <c r="Y364" s="120" t="str">
        <f>IF(OR(SurveyRaw[[#This Row],[Language Points]]="-",SurveyRaw[[#This Row],[Language Points]]="N/A",SurveyRaw[[#This Row],[Language Points]]=""),"No","Yes")</f>
        <v>Yes</v>
      </c>
      <c r="Z364" s="93">
        <f>IF(ISBLANK(SurveyRaw[[#This Row],[Language Points]]),"",SurveyRaw[[#This Row],[Language Points]]/5)</f>
        <v>1</v>
      </c>
    </row>
    <row r="365" spans="1:26" x14ac:dyDescent="0.25">
      <c r="A365" s="82" t="s">
        <v>92</v>
      </c>
      <c r="B365" s="83" t="s">
        <v>85</v>
      </c>
      <c r="C365" s="84">
        <v>45447</v>
      </c>
      <c r="D365" s="83">
        <v>1297893664</v>
      </c>
      <c r="E365" s="82" t="s">
        <v>86</v>
      </c>
      <c r="F365" s="118">
        <v>108235</v>
      </c>
      <c r="G365" s="82"/>
      <c r="H365" s="85"/>
      <c r="I365" s="83">
        <v>4</v>
      </c>
      <c r="J365" s="86">
        <f t="shared" si="15"/>
        <v>45447</v>
      </c>
      <c r="K365" s="87">
        <f t="shared" si="16"/>
        <v>45473</v>
      </c>
      <c r="L365" s="88" t="str">
        <f>_xlfn.CONCAT("Week"," ",_xlfn.ISOWEEKNUM(SurveyRaw[[#This Row],[Date]]))</f>
        <v>Week 23</v>
      </c>
      <c r="M365" s="89" t="str">
        <f>CONCATENATE(YEAR(SurveyRaw[[#This Row],[Month]])," Q",ROUNDUP(MONTH(SurveyRaw[[#This Row],[Month]])/3,0))</f>
        <v>2024 Q2</v>
      </c>
      <c r="N365" s="90" t="str">
        <f>INDEX(Roster[Team Manager],MATCH(SurveyRaw[[#This Row],[UID]],Roster[UID],0))</f>
        <v>Eden Loyola</v>
      </c>
      <c r="O365" s="91" t="str">
        <f>INDEX(Roster[Site],MATCH(SurveyRaw[[#This Row],[UID]],Roster[UID],0))</f>
        <v>DVO</v>
      </c>
      <c r="P365" s="91" t="str">
        <f>INDEX(Config!R:R,MATCH(SurveyRaw[[#This Row],[App name]],Config!Q:Q,0))</f>
        <v>ES</v>
      </c>
      <c r="Q365" s="91" t="str">
        <f>INDEX(Config!J:J,MATCH(Survey!$P365,Config!G:G,0))</f>
        <v>APAC</v>
      </c>
      <c r="R365" s="94">
        <f t="shared" si="17"/>
        <v>1</v>
      </c>
      <c r="S365" s="119">
        <f>IF(ISBLANK(SurveyRaw[[#This Row],[CSAT]]),0,IF(AND(SurveyRaw[[#This Row],[CSAT]]&lt;=3,SurveyRaw[[#This Row],[CSAT]]&gt;=1),1,0))</f>
        <v>0</v>
      </c>
      <c r="T365" s="120">
        <f>IF(SurveyRaw[[#This Row],[CSAT]]=4,1,0)</f>
        <v>1</v>
      </c>
      <c r="U365" s="121">
        <f>IF(SurveyRaw[[#This Row],[CSAT]]=5,1,0)</f>
        <v>0</v>
      </c>
      <c r="V365" s="92">
        <f>IF(OR(SurveyRaw[[#This Row],[FCR]]="-",SurveyRaw[[#This Row],[FCR]]=""),0,1)</f>
        <v>0</v>
      </c>
      <c r="W365" s="121">
        <f>IF(SurveyRaw[[#This Row],[Valid FCR]]=1,IF(SurveyRaw[[#This Row],[FCR]]=1,1,0),0)</f>
        <v>0</v>
      </c>
      <c r="X365" s="93">
        <f>IF(SurveyRaw[[#This Row],[CSAT]]="","",SurveyRaw[[#This Row],[CSAT]]/5)</f>
        <v>0.8</v>
      </c>
      <c r="Y365" s="120" t="str">
        <f>IF(OR(SurveyRaw[[#This Row],[Language Points]]="-",SurveyRaw[[#This Row],[Language Points]]="N/A",SurveyRaw[[#This Row],[Language Points]]=""),"No","Yes")</f>
        <v>No</v>
      </c>
      <c r="Z365" s="93" t="str">
        <f>IF(ISBLANK(SurveyRaw[[#This Row],[Language Points]]),"",SurveyRaw[[#This Row],[Language Points]]/5)</f>
        <v/>
      </c>
    </row>
    <row r="366" spans="1:26" x14ac:dyDescent="0.25">
      <c r="A366" s="82" t="s">
        <v>93</v>
      </c>
      <c r="B366" s="83" t="s">
        <v>72</v>
      </c>
      <c r="C366" s="84">
        <v>45447</v>
      </c>
      <c r="D366" s="83">
        <v>1297865064</v>
      </c>
      <c r="E366" s="82" t="s">
        <v>115</v>
      </c>
      <c r="F366" s="118">
        <v>113502</v>
      </c>
      <c r="G366" s="82">
        <v>4</v>
      </c>
      <c r="H366" s="85">
        <v>1</v>
      </c>
      <c r="I366" s="83">
        <v>4</v>
      </c>
      <c r="J366" s="86">
        <f t="shared" si="15"/>
        <v>45447</v>
      </c>
      <c r="K366" s="87">
        <f t="shared" si="16"/>
        <v>45473</v>
      </c>
      <c r="L366" s="88" t="str">
        <f>_xlfn.CONCAT("Week"," ",_xlfn.ISOWEEKNUM(SurveyRaw[[#This Row],[Date]]))</f>
        <v>Week 23</v>
      </c>
      <c r="M366" s="89" t="str">
        <f>CONCATENATE(YEAR(SurveyRaw[[#This Row],[Month]])," Q",ROUNDUP(MONTH(SurveyRaw[[#This Row],[Month]])/3,0))</f>
        <v>2024 Q2</v>
      </c>
      <c r="N366" s="90" t="str">
        <f>INDEX(Roster[Team Manager],MATCH(SurveyRaw[[#This Row],[UID]],Roster[UID],0))</f>
        <v>Eden Loyola</v>
      </c>
      <c r="O366" s="91" t="str">
        <f>INDEX(Roster[Site],MATCH(SurveyRaw[[#This Row],[UID]],Roster[UID],0))</f>
        <v>DVO</v>
      </c>
      <c r="P366" s="91" t="str">
        <f>INDEX(Config!R:R,MATCH(SurveyRaw[[#This Row],[App name]],Config!Q:Q,0))</f>
        <v>US</v>
      </c>
      <c r="Q366" s="91" t="str">
        <f>INDEX(Config!J:J,MATCH(Survey!$P366,Config!G:G,0))</f>
        <v>APAC</v>
      </c>
      <c r="R366" s="94">
        <f t="shared" si="17"/>
        <v>1</v>
      </c>
      <c r="S366" s="119">
        <f>IF(ISBLANK(SurveyRaw[[#This Row],[CSAT]]),0,IF(AND(SurveyRaw[[#This Row],[CSAT]]&lt;=3,SurveyRaw[[#This Row],[CSAT]]&gt;=1),1,0))</f>
        <v>0</v>
      </c>
      <c r="T366" s="120">
        <f>IF(SurveyRaw[[#This Row],[CSAT]]=4,1,0)</f>
        <v>1</v>
      </c>
      <c r="U366" s="121">
        <f>IF(SurveyRaw[[#This Row],[CSAT]]=5,1,0)</f>
        <v>0</v>
      </c>
      <c r="V366" s="92">
        <f>IF(OR(SurveyRaw[[#This Row],[FCR]]="-",SurveyRaw[[#This Row],[FCR]]=""),0,1)</f>
        <v>1</v>
      </c>
      <c r="W366" s="121">
        <f>IF(SurveyRaw[[#This Row],[Valid FCR]]=1,IF(SurveyRaw[[#This Row],[FCR]]=1,1,0),0)</f>
        <v>1</v>
      </c>
      <c r="X366" s="93">
        <f>IF(SurveyRaw[[#This Row],[CSAT]]="","",SurveyRaw[[#This Row],[CSAT]]/5)</f>
        <v>0.8</v>
      </c>
      <c r="Y366" s="120" t="str">
        <f>IF(OR(SurveyRaw[[#This Row],[Language Points]]="-",SurveyRaw[[#This Row],[Language Points]]="N/A",SurveyRaw[[#This Row],[Language Points]]=""),"No","Yes")</f>
        <v>Yes</v>
      </c>
      <c r="Z366" s="93">
        <f>IF(ISBLANK(SurveyRaw[[#This Row],[Language Points]]),"",SurveyRaw[[#This Row],[Language Points]]/5)</f>
        <v>0.8</v>
      </c>
    </row>
    <row r="367" spans="1:26" x14ac:dyDescent="0.25">
      <c r="A367" s="82" t="s">
        <v>93</v>
      </c>
      <c r="B367" s="83" t="s">
        <v>72</v>
      </c>
      <c r="C367" s="84">
        <v>45447</v>
      </c>
      <c r="D367" s="83">
        <v>1297841844</v>
      </c>
      <c r="E367" s="82" t="s">
        <v>98</v>
      </c>
      <c r="F367" s="118">
        <v>112006</v>
      </c>
      <c r="G367" s="82">
        <v>3</v>
      </c>
      <c r="H367" s="85">
        <v>2</v>
      </c>
      <c r="I367" s="83">
        <v>3</v>
      </c>
      <c r="J367" s="86">
        <f t="shared" si="15"/>
        <v>45447</v>
      </c>
      <c r="K367" s="87">
        <f t="shared" si="16"/>
        <v>45473</v>
      </c>
      <c r="L367" s="88" t="str">
        <f>_xlfn.CONCAT("Week"," ",_xlfn.ISOWEEKNUM(SurveyRaw[[#This Row],[Date]]))</f>
        <v>Week 23</v>
      </c>
      <c r="M367" s="89" t="str">
        <f>CONCATENATE(YEAR(SurveyRaw[[#This Row],[Month]])," Q",ROUNDUP(MONTH(SurveyRaw[[#This Row],[Month]])/3,0))</f>
        <v>2024 Q2</v>
      </c>
      <c r="N367" s="90" t="str">
        <f>INDEX(Roster[Team Manager],MATCH(SurveyRaw[[#This Row],[UID]],Roster[UID],0))</f>
        <v>Anna Mae Bastero</v>
      </c>
      <c r="O367" s="91" t="str">
        <f>INDEX(Roster[Site],MATCH(SurveyRaw[[#This Row],[UID]],Roster[UID],0))</f>
        <v>ILO</v>
      </c>
      <c r="P367" s="91" t="str">
        <f>INDEX(Config!R:R,MATCH(SurveyRaw[[#This Row],[App name]],Config!Q:Q,0))</f>
        <v>US</v>
      </c>
      <c r="Q367" s="91" t="str">
        <f>INDEX(Config!J:J,MATCH(Survey!$P367,Config!G:G,0))</f>
        <v>APAC</v>
      </c>
      <c r="R367" s="94">
        <f t="shared" si="17"/>
        <v>1</v>
      </c>
      <c r="S367" s="119">
        <f>IF(ISBLANK(SurveyRaw[[#This Row],[CSAT]]),0,IF(AND(SurveyRaw[[#This Row],[CSAT]]&lt;=3,SurveyRaw[[#This Row],[CSAT]]&gt;=1),1,0))</f>
        <v>1</v>
      </c>
      <c r="T367" s="120">
        <f>IF(SurveyRaw[[#This Row],[CSAT]]=4,1,0)</f>
        <v>0</v>
      </c>
      <c r="U367" s="121">
        <f>IF(SurveyRaw[[#This Row],[CSAT]]=5,1,0)</f>
        <v>0</v>
      </c>
      <c r="V367" s="92">
        <f>IF(OR(SurveyRaw[[#This Row],[FCR]]="-",SurveyRaw[[#This Row],[FCR]]=""),0,1)</f>
        <v>1</v>
      </c>
      <c r="W367" s="121">
        <f>IF(SurveyRaw[[#This Row],[Valid FCR]]=1,IF(SurveyRaw[[#This Row],[FCR]]=1,1,0),0)</f>
        <v>0</v>
      </c>
      <c r="X367" s="93">
        <f>IF(SurveyRaw[[#This Row],[CSAT]]="","",SurveyRaw[[#This Row],[CSAT]]/5)</f>
        <v>0.6</v>
      </c>
      <c r="Y367" s="120" t="str">
        <f>IF(OR(SurveyRaw[[#This Row],[Language Points]]="-",SurveyRaw[[#This Row],[Language Points]]="N/A",SurveyRaw[[#This Row],[Language Points]]=""),"No","Yes")</f>
        <v>Yes</v>
      </c>
      <c r="Z367" s="93">
        <f>IF(ISBLANK(SurveyRaw[[#This Row],[Language Points]]),"",SurveyRaw[[#This Row],[Language Points]]/5)</f>
        <v>0.6</v>
      </c>
    </row>
    <row r="368" spans="1:26" x14ac:dyDescent="0.25">
      <c r="A368" s="82" t="s">
        <v>93</v>
      </c>
      <c r="B368" s="83" t="s">
        <v>72</v>
      </c>
      <c r="C368" s="84">
        <v>45447</v>
      </c>
      <c r="D368" s="83">
        <v>1297865304</v>
      </c>
      <c r="E368" s="82" t="s">
        <v>94</v>
      </c>
      <c r="F368" s="118">
        <v>112154</v>
      </c>
      <c r="G368" s="82">
        <v>1</v>
      </c>
      <c r="H368" s="85">
        <v>2</v>
      </c>
      <c r="I368" s="83">
        <v>1</v>
      </c>
      <c r="J368" s="86">
        <f t="shared" si="15"/>
        <v>45447</v>
      </c>
      <c r="K368" s="87">
        <f t="shared" si="16"/>
        <v>45473</v>
      </c>
      <c r="L368" s="88" t="str">
        <f>_xlfn.CONCAT("Week"," ",_xlfn.ISOWEEKNUM(SurveyRaw[[#This Row],[Date]]))</f>
        <v>Week 23</v>
      </c>
      <c r="M368" s="89" t="str">
        <f>CONCATENATE(YEAR(SurveyRaw[[#This Row],[Month]])," Q",ROUNDUP(MONTH(SurveyRaw[[#This Row],[Month]])/3,0))</f>
        <v>2024 Q2</v>
      </c>
      <c r="N368" s="90" t="str">
        <f>INDEX(Roster[Team Manager],MATCH(SurveyRaw[[#This Row],[UID]],Roster[UID],0))</f>
        <v>Anna Mae Bastero</v>
      </c>
      <c r="O368" s="91" t="str">
        <f>INDEX(Roster[Site],MATCH(SurveyRaw[[#This Row],[UID]],Roster[UID],0))</f>
        <v>ILO</v>
      </c>
      <c r="P368" s="91" t="str">
        <f>INDEX(Config!R:R,MATCH(SurveyRaw[[#This Row],[App name]],Config!Q:Q,0))</f>
        <v>US</v>
      </c>
      <c r="Q368" s="91" t="str">
        <f>INDEX(Config!J:J,MATCH(Survey!$P368,Config!G:G,0))</f>
        <v>APAC</v>
      </c>
      <c r="R368" s="94">
        <f t="shared" si="17"/>
        <v>1</v>
      </c>
      <c r="S368" s="119">
        <f>IF(ISBLANK(SurveyRaw[[#This Row],[CSAT]]),0,IF(AND(SurveyRaw[[#This Row],[CSAT]]&lt;=3,SurveyRaw[[#This Row],[CSAT]]&gt;=1),1,0))</f>
        <v>1</v>
      </c>
      <c r="T368" s="120">
        <f>IF(SurveyRaw[[#This Row],[CSAT]]=4,1,0)</f>
        <v>0</v>
      </c>
      <c r="U368" s="121">
        <f>IF(SurveyRaw[[#This Row],[CSAT]]=5,1,0)</f>
        <v>0</v>
      </c>
      <c r="V368" s="92">
        <f>IF(OR(SurveyRaw[[#This Row],[FCR]]="-",SurveyRaw[[#This Row],[FCR]]=""),0,1)</f>
        <v>1</v>
      </c>
      <c r="W368" s="121">
        <f>IF(SurveyRaw[[#This Row],[Valid FCR]]=1,IF(SurveyRaw[[#This Row],[FCR]]=1,1,0),0)</f>
        <v>0</v>
      </c>
      <c r="X368" s="93">
        <f>IF(SurveyRaw[[#This Row],[CSAT]]="","",SurveyRaw[[#This Row],[CSAT]]/5)</f>
        <v>0.2</v>
      </c>
      <c r="Y368" s="120" t="str">
        <f>IF(OR(SurveyRaw[[#This Row],[Language Points]]="-",SurveyRaw[[#This Row],[Language Points]]="N/A",SurveyRaw[[#This Row],[Language Points]]=""),"No","Yes")</f>
        <v>Yes</v>
      </c>
      <c r="Z368" s="93">
        <f>IF(ISBLANK(SurveyRaw[[#This Row],[Language Points]]),"",SurveyRaw[[#This Row],[Language Points]]/5)</f>
        <v>0.2</v>
      </c>
    </row>
    <row r="369" spans="1:26" x14ac:dyDescent="0.25">
      <c r="A369" s="82" t="s">
        <v>93</v>
      </c>
      <c r="B369" s="83" t="s">
        <v>72</v>
      </c>
      <c r="C369" s="84">
        <v>45447</v>
      </c>
      <c r="D369" s="83">
        <v>1297826324</v>
      </c>
      <c r="E369" s="82" t="s">
        <v>115</v>
      </c>
      <c r="F369" s="118">
        <v>113502</v>
      </c>
      <c r="G369" s="82">
        <v>5</v>
      </c>
      <c r="H369" s="85">
        <v>1</v>
      </c>
      <c r="I369" s="83">
        <v>2</v>
      </c>
      <c r="J369" s="86">
        <f t="shared" si="15"/>
        <v>45447</v>
      </c>
      <c r="K369" s="87">
        <f t="shared" si="16"/>
        <v>45473</v>
      </c>
      <c r="L369" s="88" t="str">
        <f>_xlfn.CONCAT("Week"," ",_xlfn.ISOWEEKNUM(SurveyRaw[[#This Row],[Date]]))</f>
        <v>Week 23</v>
      </c>
      <c r="M369" s="89" t="str">
        <f>CONCATENATE(YEAR(SurveyRaw[[#This Row],[Month]])," Q",ROUNDUP(MONTH(SurveyRaw[[#This Row],[Month]])/3,0))</f>
        <v>2024 Q2</v>
      </c>
      <c r="N369" s="90" t="str">
        <f>INDEX(Roster[Team Manager],MATCH(SurveyRaw[[#This Row],[UID]],Roster[UID],0))</f>
        <v>Eden Loyola</v>
      </c>
      <c r="O369" s="91" t="str">
        <f>INDEX(Roster[Site],MATCH(SurveyRaw[[#This Row],[UID]],Roster[UID],0))</f>
        <v>DVO</v>
      </c>
      <c r="P369" s="91" t="str">
        <f>INDEX(Config!R:R,MATCH(SurveyRaw[[#This Row],[App name]],Config!Q:Q,0))</f>
        <v>US</v>
      </c>
      <c r="Q369" s="91" t="str">
        <f>INDEX(Config!J:J,MATCH(Survey!$P369,Config!G:G,0))</f>
        <v>APAC</v>
      </c>
      <c r="R369" s="94">
        <f t="shared" si="17"/>
        <v>1</v>
      </c>
      <c r="S369" s="119">
        <f>IF(ISBLANK(SurveyRaw[[#This Row],[CSAT]]),0,IF(AND(SurveyRaw[[#This Row],[CSAT]]&lt;=3,SurveyRaw[[#This Row],[CSAT]]&gt;=1),1,0))</f>
        <v>1</v>
      </c>
      <c r="T369" s="120">
        <f>IF(SurveyRaw[[#This Row],[CSAT]]=4,1,0)</f>
        <v>0</v>
      </c>
      <c r="U369" s="121">
        <f>IF(SurveyRaw[[#This Row],[CSAT]]=5,1,0)</f>
        <v>0</v>
      </c>
      <c r="V369" s="92">
        <f>IF(OR(SurveyRaw[[#This Row],[FCR]]="-",SurveyRaw[[#This Row],[FCR]]=""),0,1)</f>
        <v>1</v>
      </c>
      <c r="W369" s="121">
        <f>IF(SurveyRaw[[#This Row],[Valid FCR]]=1,IF(SurveyRaw[[#This Row],[FCR]]=1,1,0),0)</f>
        <v>1</v>
      </c>
      <c r="X369" s="93">
        <f>IF(SurveyRaw[[#This Row],[CSAT]]="","",SurveyRaw[[#This Row],[CSAT]]/5)</f>
        <v>0.4</v>
      </c>
      <c r="Y369" s="120" t="str">
        <f>IF(OR(SurveyRaw[[#This Row],[Language Points]]="-",SurveyRaw[[#This Row],[Language Points]]="N/A",SurveyRaw[[#This Row],[Language Points]]=""),"No","Yes")</f>
        <v>Yes</v>
      </c>
      <c r="Z369" s="93">
        <f>IF(ISBLANK(SurveyRaw[[#This Row],[Language Points]]),"",SurveyRaw[[#This Row],[Language Points]]/5)</f>
        <v>1</v>
      </c>
    </row>
    <row r="370" spans="1:26" x14ac:dyDescent="0.25">
      <c r="A370" s="82" t="s">
        <v>93</v>
      </c>
      <c r="B370" s="83" t="s">
        <v>72</v>
      </c>
      <c r="C370" s="84">
        <v>45447</v>
      </c>
      <c r="D370" s="83">
        <v>1297936224</v>
      </c>
      <c r="E370" s="82" t="s">
        <v>791</v>
      </c>
      <c r="F370" s="118">
        <v>113561</v>
      </c>
      <c r="G370" s="82">
        <v>3</v>
      </c>
      <c r="H370" s="85"/>
      <c r="I370" s="83">
        <v>3</v>
      </c>
      <c r="J370" s="86">
        <f t="shared" si="15"/>
        <v>45447</v>
      </c>
      <c r="K370" s="87">
        <f t="shared" si="16"/>
        <v>45473</v>
      </c>
      <c r="L370" s="88" t="str">
        <f>_xlfn.CONCAT("Week"," ",_xlfn.ISOWEEKNUM(SurveyRaw[[#This Row],[Date]]))</f>
        <v>Week 23</v>
      </c>
      <c r="M370" s="89" t="str">
        <f>CONCATENATE(YEAR(SurveyRaw[[#This Row],[Month]])," Q",ROUNDUP(MONTH(SurveyRaw[[#This Row],[Month]])/3,0))</f>
        <v>2024 Q2</v>
      </c>
      <c r="N370" s="90" t="str">
        <f>INDEX(Roster[Team Manager],MATCH(SurveyRaw[[#This Row],[UID]],Roster[UID],0))</f>
        <v>Anna Mae Bastero</v>
      </c>
      <c r="O370" s="91" t="str">
        <f>INDEX(Roster[Site],MATCH(SurveyRaw[[#This Row],[UID]],Roster[UID],0))</f>
        <v>ILO</v>
      </c>
      <c r="P370" s="91" t="str">
        <f>INDEX(Config!R:R,MATCH(SurveyRaw[[#This Row],[App name]],Config!Q:Q,0))</f>
        <v>US</v>
      </c>
      <c r="Q370" s="91" t="str">
        <f>INDEX(Config!J:J,MATCH(Survey!$P370,Config!G:G,0))</f>
        <v>APAC</v>
      </c>
      <c r="R370" s="94">
        <f t="shared" si="17"/>
        <v>1</v>
      </c>
      <c r="S370" s="119">
        <f>IF(ISBLANK(SurveyRaw[[#This Row],[CSAT]]),0,IF(AND(SurveyRaw[[#This Row],[CSAT]]&lt;=3,SurveyRaw[[#This Row],[CSAT]]&gt;=1),1,0))</f>
        <v>1</v>
      </c>
      <c r="T370" s="120">
        <f>IF(SurveyRaw[[#This Row],[CSAT]]=4,1,0)</f>
        <v>0</v>
      </c>
      <c r="U370" s="121">
        <f>IF(SurveyRaw[[#This Row],[CSAT]]=5,1,0)</f>
        <v>0</v>
      </c>
      <c r="V370" s="92">
        <f>IF(OR(SurveyRaw[[#This Row],[FCR]]="-",SurveyRaw[[#This Row],[FCR]]=""),0,1)</f>
        <v>0</v>
      </c>
      <c r="W370" s="121">
        <f>IF(SurveyRaw[[#This Row],[Valid FCR]]=1,IF(SurveyRaw[[#This Row],[FCR]]=1,1,0),0)</f>
        <v>0</v>
      </c>
      <c r="X370" s="93">
        <f>IF(SurveyRaw[[#This Row],[CSAT]]="","",SurveyRaw[[#This Row],[CSAT]]/5)</f>
        <v>0.6</v>
      </c>
      <c r="Y370" s="120" t="str">
        <f>IF(OR(SurveyRaw[[#This Row],[Language Points]]="-",SurveyRaw[[#This Row],[Language Points]]="N/A",SurveyRaw[[#This Row],[Language Points]]=""),"No","Yes")</f>
        <v>Yes</v>
      </c>
      <c r="Z370" s="93">
        <f>IF(ISBLANK(SurveyRaw[[#This Row],[Language Points]]),"",SurveyRaw[[#This Row],[Language Points]]/5)</f>
        <v>0.6</v>
      </c>
    </row>
    <row r="371" spans="1:26" x14ac:dyDescent="0.25">
      <c r="A371" s="82" t="s">
        <v>93</v>
      </c>
      <c r="B371" s="83" t="s">
        <v>72</v>
      </c>
      <c r="C371" s="84">
        <v>45447</v>
      </c>
      <c r="D371" s="83">
        <v>1297848104</v>
      </c>
      <c r="E371" s="82" t="s">
        <v>115</v>
      </c>
      <c r="F371" s="118">
        <v>113502</v>
      </c>
      <c r="G371" s="82">
        <v>5</v>
      </c>
      <c r="H371" s="85"/>
      <c r="I371" s="83">
        <v>3</v>
      </c>
      <c r="J371" s="86">
        <f t="shared" si="15"/>
        <v>45447</v>
      </c>
      <c r="K371" s="87">
        <f t="shared" si="16"/>
        <v>45473</v>
      </c>
      <c r="L371" s="88" t="str">
        <f>_xlfn.CONCAT("Week"," ",_xlfn.ISOWEEKNUM(SurveyRaw[[#This Row],[Date]]))</f>
        <v>Week 23</v>
      </c>
      <c r="M371" s="89" t="str">
        <f>CONCATENATE(YEAR(SurveyRaw[[#This Row],[Month]])," Q",ROUNDUP(MONTH(SurveyRaw[[#This Row],[Month]])/3,0))</f>
        <v>2024 Q2</v>
      </c>
      <c r="N371" s="90" t="str">
        <f>INDEX(Roster[Team Manager],MATCH(SurveyRaw[[#This Row],[UID]],Roster[UID],0))</f>
        <v>Eden Loyola</v>
      </c>
      <c r="O371" s="91" t="str">
        <f>INDEX(Roster[Site],MATCH(SurveyRaw[[#This Row],[UID]],Roster[UID],0))</f>
        <v>DVO</v>
      </c>
      <c r="P371" s="91" t="str">
        <f>INDEX(Config!R:R,MATCH(SurveyRaw[[#This Row],[App name]],Config!Q:Q,0))</f>
        <v>US</v>
      </c>
      <c r="Q371" s="91" t="str">
        <f>INDEX(Config!J:J,MATCH(Survey!$P371,Config!G:G,0))</f>
        <v>APAC</v>
      </c>
      <c r="R371" s="94">
        <f t="shared" si="17"/>
        <v>1</v>
      </c>
      <c r="S371" s="119">
        <f>IF(ISBLANK(SurveyRaw[[#This Row],[CSAT]]),0,IF(AND(SurveyRaw[[#This Row],[CSAT]]&lt;=3,SurveyRaw[[#This Row],[CSAT]]&gt;=1),1,0))</f>
        <v>1</v>
      </c>
      <c r="T371" s="120">
        <f>IF(SurveyRaw[[#This Row],[CSAT]]=4,1,0)</f>
        <v>0</v>
      </c>
      <c r="U371" s="121">
        <f>IF(SurveyRaw[[#This Row],[CSAT]]=5,1,0)</f>
        <v>0</v>
      </c>
      <c r="V371" s="92">
        <f>IF(OR(SurveyRaw[[#This Row],[FCR]]="-",SurveyRaw[[#This Row],[FCR]]=""),0,1)</f>
        <v>0</v>
      </c>
      <c r="W371" s="121">
        <f>IF(SurveyRaw[[#This Row],[Valid FCR]]=1,IF(SurveyRaw[[#This Row],[FCR]]=1,1,0),0)</f>
        <v>0</v>
      </c>
      <c r="X371" s="93">
        <f>IF(SurveyRaw[[#This Row],[CSAT]]="","",SurveyRaw[[#This Row],[CSAT]]/5)</f>
        <v>0.6</v>
      </c>
      <c r="Y371" s="120" t="str">
        <f>IF(OR(SurveyRaw[[#This Row],[Language Points]]="-",SurveyRaw[[#This Row],[Language Points]]="N/A",SurveyRaw[[#This Row],[Language Points]]=""),"No","Yes")</f>
        <v>Yes</v>
      </c>
      <c r="Z371" s="93">
        <f>IF(ISBLANK(SurveyRaw[[#This Row],[Language Points]]),"",SurveyRaw[[#This Row],[Language Points]]/5)</f>
        <v>1</v>
      </c>
    </row>
    <row r="372" spans="1:26" x14ac:dyDescent="0.25">
      <c r="A372" s="82" t="s">
        <v>93</v>
      </c>
      <c r="B372" s="83" t="s">
        <v>72</v>
      </c>
      <c r="C372" s="84">
        <v>45447</v>
      </c>
      <c r="D372" s="83">
        <v>1297828844</v>
      </c>
      <c r="E372" s="82" t="s">
        <v>115</v>
      </c>
      <c r="F372" s="118">
        <v>113502</v>
      </c>
      <c r="G372" s="82">
        <v>5</v>
      </c>
      <c r="H372" s="85">
        <v>1</v>
      </c>
      <c r="I372" s="83">
        <v>4</v>
      </c>
      <c r="J372" s="86">
        <f t="shared" si="15"/>
        <v>45447</v>
      </c>
      <c r="K372" s="87">
        <f t="shared" si="16"/>
        <v>45473</v>
      </c>
      <c r="L372" s="88" t="str">
        <f>_xlfn.CONCAT("Week"," ",_xlfn.ISOWEEKNUM(SurveyRaw[[#This Row],[Date]]))</f>
        <v>Week 23</v>
      </c>
      <c r="M372" s="89" t="str">
        <f>CONCATENATE(YEAR(SurveyRaw[[#This Row],[Month]])," Q",ROUNDUP(MONTH(SurveyRaw[[#This Row],[Month]])/3,0))</f>
        <v>2024 Q2</v>
      </c>
      <c r="N372" s="90" t="str">
        <f>INDEX(Roster[Team Manager],MATCH(SurveyRaw[[#This Row],[UID]],Roster[UID],0))</f>
        <v>Eden Loyola</v>
      </c>
      <c r="O372" s="91" t="str">
        <f>INDEX(Roster[Site],MATCH(SurveyRaw[[#This Row],[UID]],Roster[UID],0))</f>
        <v>DVO</v>
      </c>
      <c r="P372" s="91" t="str">
        <f>INDEX(Config!R:R,MATCH(SurveyRaw[[#This Row],[App name]],Config!Q:Q,0))</f>
        <v>US</v>
      </c>
      <c r="Q372" s="91" t="str">
        <f>INDEX(Config!J:J,MATCH(Survey!$P372,Config!G:G,0))</f>
        <v>APAC</v>
      </c>
      <c r="R372" s="94">
        <f t="shared" si="17"/>
        <v>1</v>
      </c>
      <c r="S372" s="119">
        <f>IF(ISBLANK(SurveyRaw[[#This Row],[CSAT]]),0,IF(AND(SurveyRaw[[#This Row],[CSAT]]&lt;=3,SurveyRaw[[#This Row],[CSAT]]&gt;=1),1,0))</f>
        <v>0</v>
      </c>
      <c r="T372" s="120">
        <f>IF(SurveyRaw[[#This Row],[CSAT]]=4,1,0)</f>
        <v>1</v>
      </c>
      <c r="U372" s="121">
        <f>IF(SurveyRaw[[#This Row],[CSAT]]=5,1,0)</f>
        <v>0</v>
      </c>
      <c r="V372" s="92">
        <f>IF(OR(SurveyRaw[[#This Row],[FCR]]="-",SurveyRaw[[#This Row],[FCR]]=""),0,1)</f>
        <v>1</v>
      </c>
      <c r="W372" s="121">
        <f>IF(SurveyRaw[[#This Row],[Valid FCR]]=1,IF(SurveyRaw[[#This Row],[FCR]]=1,1,0),0)</f>
        <v>1</v>
      </c>
      <c r="X372" s="93">
        <f>IF(SurveyRaw[[#This Row],[CSAT]]="","",SurveyRaw[[#This Row],[CSAT]]/5)</f>
        <v>0.8</v>
      </c>
      <c r="Y372" s="120" t="str">
        <f>IF(OR(SurveyRaw[[#This Row],[Language Points]]="-",SurveyRaw[[#This Row],[Language Points]]="N/A",SurveyRaw[[#This Row],[Language Points]]=""),"No","Yes")</f>
        <v>Yes</v>
      </c>
      <c r="Z372" s="93">
        <f>IF(ISBLANK(SurveyRaw[[#This Row],[Language Points]]),"",SurveyRaw[[#This Row],[Language Points]]/5)</f>
        <v>1</v>
      </c>
    </row>
    <row r="373" spans="1:26" x14ac:dyDescent="0.25">
      <c r="A373" s="82" t="s">
        <v>95</v>
      </c>
      <c r="B373" s="83" t="s">
        <v>72</v>
      </c>
      <c r="C373" s="84">
        <v>45447</v>
      </c>
      <c r="D373" s="83">
        <v>1297846054</v>
      </c>
      <c r="E373" s="82" t="s">
        <v>91</v>
      </c>
      <c r="F373" s="118">
        <v>108518</v>
      </c>
      <c r="G373" s="82">
        <v>4</v>
      </c>
      <c r="H373" s="85">
        <v>1</v>
      </c>
      <c r="I373" s="83">
        <v>3</v>
      </c>
      <c r="J373" s="86">
        <f t="shared" si="15"/>
        <v>45447</v>
      </c>
      <c r="K373" s="87">
        <f t="shared" si="16"/>
        <v>45473</v>
      </c>
      <c r="L373" s="88" t="str">
        <f>_xlfn.CONCAT("Week"," ",_xlfn.ISOWEEKNUM(SurveyRaw[[#This Row],[Date]]))</f>
        <v>Week 23</v>
      </c>
      <c r="M373" s="89" t="str">
        <f>CONCATENATE(YEAR(SurveyRaw[[#This Row],[Month]])," Q",ROUNDUP(MONTH(SurveyRaw[[#This Row],[Month]])/3,0))</f>
        <v>2024 Q2</v>
      </c>
      <c r="N373" s="90" t="str">
        <f>INDEX(Roster[Team Manager],MATCH(SurveyRaw[[#This Row],[UID]],Roster[UID],0))</f>
        <v>Eden Loyola</v>
      </c>
      <c r="O373" s="91" t="str">
        <f>INDEX(Roster[Site],MATCH(SurveyRaw[[#This Row],[UID]],Roster[UID],0))</f>
        <v>DVO</v>
      </c>
      <c r="P373" s="91" t="str">
        <f>INDEX(Config!R:R,MATCH(SurveyRaw[[#This Row],[App name]],Config!Q:Q,0))</f>
        <v>US</v>
      </c>
      <c r="Q373" s="91" t="str">
        <f>INDEX(Config!J:J,MATCH(Survey!$P373,Config!G:G,0))</f>
        <v>APAC</v>
      </c>
      <c r="R373" s="94">
        <f t="shared" si="17"/>
        <v>1</v>
      </c>
      <c r="S373" s="119">
        <f>IF(ISBLANK(SurveyRaw[[#This Row],[CSAT]]),0,IF(AND(SurveyRaw[[#This Row],[CSAT]]&lt;=3,SurveyRaw[[#This Row],[CSAT]]&gt;=1),1,0))</f>
        <v>1</v>
      </c>
      <c r="T373" s="120">
        <f>IF(SurveyRaw[[#This Row],[CSAT]]=4,1,0)</f>
        <v>0</v>
      </c>
      <c r="U373" s="121">
        <f>IF(SurveyRaw[[#This Row],[CSAT]]=5,1,0)</f>
        <v>0</v>
      </c>
      <c r="V373" s="92">
        <f>IF(OR(SurveyRaw[[#This Row],[FCR]]="-",SurveyRaw[[#This Row],[FCR]]=""),0,1)</f>
        <v>1</v>
      </c>
      <c r="W373" s="121">
        <f>IF(SurveyRaw[[#This Row],[Valid FCR]]=1,IF(SurveyRaw[[#This Row],[FCR]]=1,1,0),0)</f>
        <v>1</v>
      </c>
      <c r="X373" s="93">
        <f>IF(SurveyRaw[[#This Row],[CSAT]]="","",SurveyRaw[[#This Row],[CSAT]]/5)</f>
        <v>0.6</v>
      </c>
      <c r="Y373" s="120" t="str">
        <f>IF(OR(SurveyRaw[[#This Row],[Language Points]]="-",SurveyRaw[[#This Row],[Language Points]]="N/A",SurveyRaw[[#This Row],[Language Points]]=""),"No","Yes")</f>
        <v>Yes</v>
      </c>
      <c r="Z373" s="93">
        <f>IF(ISBLANK(SurveyRaw[[#This Row],[Language Points]]),"",SurveyRaw[[#This Row],[Language Points]]/5)</f>
        <v>0.8</v>
      </c>
    </row>
    <row r="374" spans="1:26" x14ac:dyDescent="0.25">
      <c r="A374" s="82" t="s">
        <v>93</v>
      </c>
      <c r="B374" s="83" t="s">
        <v>72</v>
      </c>
      <c r="C374" s="84">
        <v>45447</v>
      </c>
      <c r="D374" s="83">
        <v>1297902104</v>
      </c>
      <c r="E374" s="82" t="s">
        <v>782</v>
      </c>
      <c r="F374" s="118">
        <v>113550</v>
      </c>
      <c r="G374" s="82">
        <v>5</v>
      </c>
      <c r="H374" s="85">
        <v>1</v>
      </c>
      <c r="I374" s="83">
        <v>4</v>
      </c>
      <c r="J374" s="86">
        <f t="shared" si="15"/>
        <v>45447</v>
      </c>
      <c r="K374" s="87">
        <f t="shared" si="16"/>
        <v>45473</v>
      </c>
      <c r="L374" s="88" t="str">
        <f>_xlfn.CONCAT("Week"," ",_xlfn.ISOWEEKNUM(SurveyRaw[[#This Row],[Date]]))</f>
        <v>Week 23</v>
      </c>
      <c r="M374" s="89" t="str">
        <f>CONCATENATE(YEAR(SurveyRaw[[#This Row],[Month]])," Q",ROUNDUP(MONTH(SurveyRaw[[#This Row],[Month]])/3,0))</f>
        <v>2024 Q2</v>
      </c>
      <c r="N374" s="90" t="str">
        <f>INDEX(Roster[Team Manager],MATCH(SurveyRaw[[#This Row],[UID]],Roster[UID],0))</f>
        <v>Eden Loyola</v>
      </c>
      <c r="O374" s="91" t="str">
        <f>INDEX(Roster[Site],MATCH(SurveyRaw[[#This Row],[UID]],Roster[UID],0))</f>
        <v>DVO</v>
      </c>
      <c r="P374" s="91" t="str">
        <f>INDEX(Config!R:R,MATCH(SurveyRaw[[#This Row],[App name]],Config!Q:Q,0))</f>
        <v>US</v>
      </c>
      <c r="Q374" s="91" t="str">
        <f>INDEX(Config!J:J,MATCH(Survey!$P374,Config!G:G,0))</f>
        <v>APAC</v>
      </c>
      <c r="R374" s="94">
        <f t="shared" si="17"/>
        <v>1</v>
      </c>
      <c r="S374" s="119">
        <f>IF(ISBLANK(SurveyRaw[[#This Row],[CSAT]]),0,IF(AND(SurveyRaw[[#This Row],[CSAT]]&lt;=3,SurveyRaw[[#This Row],[CSAT]]&gt;=1),1,0))</f>
        <v>0</v>
      </c>
      <c r="T374" s="120">
        <f>IF(SurveyRaw[[#This Row],[CSAT]]=4,1,0)</f>
        <v>1</v>
      </c>
      <c r="U374" s="121">
        <f>IF(SurveyRaw[[#This Row],[CSAT]]=5,1,0)</f>
        <v>0</v>
      </c>
      <c r="V374" s="92">
        <f>IF(OR(SurveyRaw[[#This Row],[FCR]]="-",SurveyRaw[[#This Row],[FCR]]=""),0,1)</f>
        <v>1</v>
      </c>
      <c r="W374" s="121">
        <f>IF(SurveyRaw[[#This Row],[Valid FCR]]=1,IF(SurveyRaw[[#This Row],[FCR]]=1,1,0),0)</f>
        <v>1</v>
      </c>
      <c r="X374" s="93">
        <f>IF(SurveyRaw[[#This Row],[CSAT]]="","",SurveyRaw[[#This Row],[CSAT]]/5)</f>
        <v>0.8</v>
      </c>
      <c r="Y374" s="120" t="str">
        <f>IF(OR(SurveyRaw[[#This Row],[Language Points]]="-",SurveyRaw[[#This Row],[Language Points]]="N/A",SurveyRaw[[#This Row],[Language Points]]=""),"No","Yes")</f>
        <v>Yes</v>
      </c>
      <c r="Z374" s="93">
        <f>IF(ISBLANK(SurveyRaw[[#This Row],[Language Points]]),"",SurveyRaw[[#This Row],[Language Points]]/5)</f>
        <v>1</v>
      </c>
    </row>
    <row r="375" spans="1:26" x14ac:dyDescent="0.25">
      <c r="A375" s="82" t="s">
        <v>93</v>
      </c>
      <c r="B375" s="83" t="s">
        <v>72</v>
      </c>
      <c r="C375" s="84">
        <v>45447</v>
      </c>
      <c r="D375" s="83">
        <v>1297901894</v>
      </c>
      <c r="E375" s="82" t="s">
        <v>98</v>
      </c>
      <c r="F375" s="118">
        <v>112006</v>
      </c>
      <c r="G375" s="82">
        <v>3</v>
      </c>
      <c r="H375" s="85"/>
      <c r="I375" s="83">
        <v>3</v>
      </c>
      <c r="J375" s="86">
        <f t="shared" si="15"/>
        <v>45447</v>
      </c>
      <c r="K375" s="87">
        <f t="shared" si="16"/>
        <v>45473</v>
      </c>
      <c r="L375" s="88" t="str">
        <f>_xlfn.CONCAT("Week"," ",_xlfn.ISOWEEKNUM(SurveyRaw[[#This Row],[Date]]))</f>
        <v>Week 23</v>
      </c>
      <c r="M375" s="89" t="str">
        <f>CONCATENATE(YEAR(SurveyRaw[[#This Row],[Month]])," Q",ROUNDUP(MONTH(SurveyRaw[[#This Row],[Month]])/3,0))</f>
        <v>2024 Q2</v>
      </c>
      <c r="N375" s="90" t="str">
        <f>INDEX(Roster[Team Manager],MATCH(SurveyRaw[[#This Row],[UID]],Roster[UID],0))</f>
        <v>Anna Mae Bastero</v>
      </c>
      <c r="O375" s="91" t="str">
        <f>INDEX(Roster[Site],MATCH(SurveyRaw[[#This Row],[UID]],Roster[UID],0))</f>
        <v>ILO</v>
      </c>
      <c r="P375" s="91" t="str">
        <f>INDEX(Config!R:R,MATCH(SurveyRaw[[#This Row],[App name]],Config!Q:Q,0))</f>
        <v>US</v>
      </c>
      <c r="Q375" s="91" t="str">
        <f>INDEX(Config!J:J,MATCH(Survey!$P375,Config!G:G,0))</f>
        <v>APAC</v>
      </c>
      <c r="R375" s="94">
        <f t="shared" si="17"/>
        <v>1</v>
      </c>
      <c r="S375" s="119">
        <f>IF(ISBLANK(SurveyRaw[[#This Row],[CSAT]]),0,IF(AND(SurveyRaw[[#This Row],[CSAT]]&lt;=3,SurveyRaw[[#This Row],[CSAT]]&gt;=1),1,0))</f>
        <v>1</v>
      </c>
      <c r="T375" s="120">
        <f>IF(SurveyRaw[[#This Row],[CSAT]]=4,1,0)</f>
        <v>0</v>
      </c>
      <c r="U375" s="121">
        <f>IF(SurveyRaw[[#This Row],[CSAT]]=5,1,0)</f>
        <v>0</v>
      </c>
      <c r="V375" s="92">
        <f>IF(OR(SurveyRaw[[#This Row],[FCR]]="-",SurveyRaw[[#This Row],[FCR]]=""),0,1)</f>
        <v>0</v>
      </c>
      <c r="W375" s="121">
        <f>IF(SurveyRaw[[#This Row],[Valid FCR]]=1,IF(SurveyRaw[[#This Row],[FCR]]=1,1,0),0)</f>
        <v>0</v>
      </c>
      <c r="X375" s="93">
        <f>IF(SurveyRaw[[#This Row],[CSAT]]="","",SurveyRaw[[#This Row],[CSAT]]/5)</f>
        <v>0.6</v>
      </c>
      <c r="Y375" s="120" t="str">
        <f>IF(OR(SurveyRaw[[#This Row],[Language Points]]="-",SurveyRaw[[#This Row],[Language Points]]="N/A",SurveyRaw[[#This Row],[Language Points]]=""),"No","Yes")</f>
        <v>Yes</v>
      </c>
      <c r="Z375" s="93">
        <f>IF(ISBLANK(SurveyRaw[[#This Row],[Language Points]]),"",SurveyRaw[[#This Row],[Language Points]]/5)</f>
        <v>0.6</v>
      </c>
    </row>
  </sheetData>
  <sheetProtection sort="0" autoFilter="0"/>
  <pageMargins left="0.7" right="0.7" top="0.75" bottom="0.75" header="0.3" footer="0.3"/>
  <pageSetup orientation="portrait" horizontalDpi="300" verticalDpi="0" r:id="rId1"/>
  <ignoredErrors>
    <ignoredError sqref="Q2:Q3" calculatedColumn="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5972C-9CF1-4E20-8D5F-28E3FD6DE4F2}">
  <sheetPr>
    <tabColor theme="0" tint="-4.9989318521683403E-2"/>
  </sheetPr>
  <dimension ref="B1:Y153"/>
  <sheetViews>
    <sheetView showGridLines="0" showRowColHeaders="0" zoomScale="120" zoomScaleNormal="120" workbookViewId="0">
      <selection activeCell="C2" sqref="C2"/>
    </sheetView>
  </sheetViews>
  <sheetFormatPr defaultColWidth="0" defaultRowHeight="15" x14ac:dyDescent="0.25"/>
  <cols>
    <col min="1" max="1" width="9.140625" customWidth="1"/>
    <col min="2" max="2" width="26" bestFit="1" customWidth="1"/>
    <col min="3" max="3" width="13.42578125" bestFit="1" customWidth="1"/>
    <col min="4" max="4" width="11.42578125" bestFit="1" customWidth="1"/>
    <col min="5" max="5" width="11" bestFit="1" customWidth="1"/>
    <col min="6" max="6" width="22" bestFit="1" customWidth="1"/>
    <col min="7" max="7" width="8.5703125" bestFit="1" customWidth="1"/>
    <col min="8" max="8" width="9.28515625" bestFit="1" customWidth="1"/>
    <col min="9" max="9" width="4.28515625" bestFit="1" customWidth="1"/>
    <col min="10" max="10" width="5.42578125" bestFit="1" customWidth="1"/>
    <col min="11" max="11" width="8.7109375" bestFit="1" customWidth="1"/>
    <col min="12" max="12" width="9.28515625" hidden="1"/>
    <col min="13" max="13" width="8.5703125" hidden="1"/>
    <col min="14" max="14" width="12.42578125" hidden="1"/>
    <col min="15" max="15" width="12.140625" hidden="1"/>
    <col min="16" max="16" width="12.5703125" hidden="1"/>
    <col min="17" max="17" width="12.28515625" hidden="1"/>
    <col min="18" max="18" width="11.85546875" hidden="1"/>
    <col min="19" max="19" width="11.7109375" hidden="1"/>
    <col min="20" max="20" width="9.85546875" hidden="1"/>
    <col min="21" max="21" width="11.5703125" hidden="1"/>
    <col min="22" max="22" width="13.5703125" hidden="1"/>
    <col min="23" max="23" width="9.7109375" hidden="1"/>
    <col min="24" max="24" width="17.28515625" hidden="1"/>
    <col min="25" max="25" width="11" hidden="1"/>
    <col min="26" max="16384" width="9.140625" hidden="1"/>
  </cols>
  <sheetData>
    <row r="1" spans="2:10" ht="30" customHeight="1" x14ac:dyDescent="0.25"/>
    <row r="2" spans="2:10" ht="37.5" customHeight="1" x14ac:dyDescent="0.25">
      <c r="B2" s="128" t="s">
        <v>815</v>
      </c>
    </row>
    <row r="3" spans="2:10" ht="37.5" customHeight="1" x14ac:dyDescent="0.25"/>
    <row r="4" spans="2:10" x14ac:dyDescent="0.25">
      <c r="B4" s="122" t="s">
        <v>58</v>
      </c>
      <c r="C4" s="123" t="s">
        <v>799</v>
      </c>
      <c r="D4" s="123" t="s">
        <v>59</v>
      </c>
      <c r="E4" s="123" t="s">
        <v>800</v>
      </c>
      <c r="F4" s="123" t="s">
        <v>11</v>
      </c>
      <c r="G4" s="123" t="s">
        <v>801</v>
      </c>
      <c r="H4" s="123" t="s">
        <v>46</v>
      </c>
      <c r="I4" s="123" t="s">
        <v>48</v>
      </c>
      <c r="J4" s="124" t="s">
        <v>47</v>
      </c>
    </row>
    <row r="5" spans="2:10" x14ac:dyDescent="0.25">
      <c r="B5" t="s">
        <v>74</v>
      </c>
      <c r="C5" t="s">
        <v>75</v>
      </c>
      <c r="D5" s="63">
        <v>45447</v>
      </c>
      <c r="E5">
        <v>195157257</v>
      </c>
      <c r="F5" t="s">
        <v>77</v>
      </c>
      <c r="G5">
        <v>108754</v>
      </c>
      <c r="H5">
        <v>5</v>
      </c>
      <c r="I5">
        <v>1</v>
      </c>
      <c r="J5">
        <v>5</v>
      </c>
    </row>
    <row r="6" spans="2:10" x14ac:dyDescent="0.25">
      <c r="B6" t="s">
        <v>78</v>
      </c>
      <c r="C6" t="s">
        <v>72</v>
      </c>
      <c r="D6" s="63">
        <v>45447</v>
      </c>
      <c r="E6">
        <v>119002786</v>
      </c>
      <c r="F6" t="s">
        <v>94</v>
      </c>
      <c r="G6">
        <v>112154</v>
      </c>
      <c r="H6">
        <v>5</v>
      </c>
      <c r="I6">
        <v>1</v>
      </c>
      <c r="J6">
        <v>5</v>
      </c>
    </row>
    <row r="7" spans="2:10" x14ac:dyDescent="0.25">
      <c r="B7" t="s">
        <v>778</v>
      </c>
      <c r="C7" t="s">
        <v>81</v>
      </c>
      <c r="D7" s="63">
        <v>45447</v>
      </c>
      <c r="E7">
        <v>805902215</v>
      </c>
      <c r="F7" t="s">
        <v>82</v>
      </c>
      <c r="G7">
        <v>111567</v>
      </c>
      <c r="H7">
        <v>5</v>
      </c>
      <c r="I7">
        <v>1</v>
      </c>
      <c r="J7">
        <v>5</v>
      </c>
    </row>
    <row r="8" spans="2:10" x14ac:dyDescent="0.25">
      <c r="B8" t="s">
        <v>778</v>
      </c>
      <c r="C8" t="s">
        <v>81</v>
      </c>
      <c r="D8" s="63">
        <v>45447</v>
      </c>
      <c r="E8">
        <v>805944275</v>
      </c>
      <c r="F8" t="s">
        <v>779</v>
      </c>
      <c r="G8">
        <v>113563</v>
      </c>
      <c r="H8">
        <v>5</v>
      </c>
      <c r="I8">
        <v>1</v>
      </c>
      <c r="J8">
        <v>5</v>
      </c>
    </row>
    <row r="9" spans="2:10" x14ac:dyDescent="0.25">
      <c r="B9" t="s">
        <v>83</v>
      </c>
      <c r="C9" t="s">
        <v>75</v>
      </c>
      <c r="D9" s="63">
        <v>45447</v>
      </c>
      <c r="E9">
        <v>195109807</v>
      </c>
      <c r="F9" t="s">
        <v>76</v>
      </c>
      <c r="G9">
        <v>108734</v>
      </c>
      <c r="H9">
        <v>5</v>
      </c>
      <c r="I9">
        <v>1</v>
      </c>
      <c r="J9">
        <v>5</v>
      </c>
    </row>
    <row r="10" spans="2:10" x14ac:dyDescent="0.25">
      <c r="B10" t="s">
        <v>83</v>
      </c>
      <c r="C10" t="s">
        <v>75</v>
      </c>
      <c r="D10" s="63">
        <v>45447</v>
      </c>
      <c r="E10">
        <v>195067897</v>
      </c>
      <c r="F10" t="s">
        <v>777</v>
      </c>
      <c r="G10">
        <v>112087</v>
      </c>
      <c r="H10">
        <v>5</v>
      </c>
      <c r="I10">
        <v>1</v>
      </c>
      <c r="J10">
        <v>5</v>
      </c>
    </row>
    <row r="11" spans="2:10" x14ac:dyDescent="0.25">
      <c r="B11" t="s">
        <v>83</v>
      </c>
      <c r="C11" t="s">
        <v>75</v>
      </c>
      <c r="D11" s="63">
        <v>45447</v>
      </c>
      <c r="E11">
        <v>195067257</v>
      </c>
      <c r="F11" t="s">
        <v>76</v>
      </c>
      <c r="G11">
        <v>108734</v>
      </c>
      <c r="H11">
        <v>5</v>
      </c>
      <c r="I11">
        <v>1</v>
      </c>
      <c r="J11">
        <v>5</v>
      </c>
    </row>
    <row r="12" spans="2:10" x14ac:dyDescent="0.25">
      <c r="B12" t="s">
        <v>83</v>
      </c>
      <c r="C12" t="s">
        <v>75</v>
      </c>
      <c r="D12" s="63">
        <v>45447</v>
      </c>
      <c r="E12">
        <v>195141297</v>
      </c>
      <c r="F12" t="s">
        <v>780</v>
      </c>
      <c r="G12">
        <v>112377</v>
      </c>
      <c r="H12">
        <v>5</v>
      </c>
      <c r="I12">
        <v>1</v>
      </c>
      <c r="J12">
        <v>5</v>
      </c>
    </row>
    <row r="13" spans="2:10" x14ac:dyDescent="0.25">
      <c r="B13" t="s">
        <v>83</v>
      </c>
      <c r="C13" t="s">
        <v>75</v>
      </c>
      <c r="D13" s="63">
        <v>45447</v>
      </c>
      <c r="E13">
        <v>195070457</v>
      </c>
      <c r="F13" t="s">
        <v>76</v>
      </c>
      <c r="G13">
        <v>108734</v>
      </c>
      <c r="H13">
        <v>5</v>
      </c>
      <c r="I13">
        <v>1</v>
      </c>
      <c r="J13">
        <v>5</v>
      </c>
    </row>
    <row r="14" spans="2:10" x14ac:dyDescent="0.25">
      <c r="B14" t="s">
        <v>83</v>
      </c>
      <c r="C14" t="s">
        <v>75</v>
      </c>
      <c r="D14" s="63">
        <v>45447</v>
      </c>
      <c r="E14">
        <v>195138337</v>
      </c>
      <c r="F14" t="s">
        <v>780</v>
      </c>
      <c r="G14">
        <v>112377</v>
      </c>
      <c r="H14">
        <v>5</v>
      </c>
      <c r="I14">
        <v>1</v>
      </c>
      <c r="J14">
        <v>5</v>
      </c>
    </row>
    <row r="15" spans="2:10" x14ac:dyDescent="0.25">
      <c r="B15" t="s">
        <v>83</v>
      </c>
      <c r="C15" t="s">
        <v>75</v>
      </c>
      <c r="D15" s="63">
        <v>45447</v>
      </c>
      <c r="E15">
        <v>195137377</v>
      </c>
      <c r="F15" t="s">
        <v>76</v>
      </c>
      <c r="G15">
        <v>108734</v>
      </c>
      <c r="H15">
        <v>5</v>
      </c>
      <c r="I15">
        <v>1</v>
      </c>
      <c r="J15">
        <v>5</v>
      </c>
    </row>
    <row r="16" spans="2:10" x14ac:dyDescent="0.25">
      <c r="B16" t="s">
        <v>83</v>
      </c>
      <c r="C16" t="s">
        <v>75</v>
      </c>
      <c r="D16" s="63">
        <v>45447</v>
      </c>
      <c r="E16">
        <v>195137097</v>
      </c>
      <c r="F16" t="s">
        <v>777</v>
      </c>
      <c r="G16">
        <v>112087</v>
      </c>
      <c r="H16">
        <v>5</v>
      </c>
      <c r="I16">
        <v>1</v>
      </c>
      <c r="J16">
        <v>5</v>
      </c>
    </row>
    <row r="17" spans="2:10" x14ac:dyDescent="0.25">
      <c r="B17" t="s">
        <v>83</v>
      </c>
      <c r="C17" t="s">
        <v>75</v>
      </c>
      <c r="D17" s="63">
        <v>45447</v>
      </c>
      <c r="E17">
        <v>195081347</v>
      </c>
      <c r="F17" t="s">
        <v>76</v>
      </c>
      <c r="G17">
        <v>108734</v>
      </c>
      <c r="H17">
        <v>5</v>
      </c>
      <c r="I17">
        <v>1</v>
      </c>
      <c r="J17">
        <v>5</v>
      </c>
    </row>
    <row r="18" spans="2:10" x14ac:dyDescent="0.25">
      <c r="B18" t="s">
        <v>83</v>
      </c>
      <c r="C18" t="s">
        <v>75</v>
      </c>
      <c r="D18" s="63">
        <v>45447</v>
      </c>
      <c r="E18">
        <v>195081857</v>
      </c>
      <c r="F18" t="s">
        <v>76</v>
      </c>
      <c r="G18">
        <v>108734</v>
      </c>
      <c r="H18">
        <v>5</v>
      </c>
      <c r="I18">
        <v>1</v>
      </c>
      <c r="J18">
        <v>5</v>
      </c>
    </row>
    <row r="19" spans="2:10" x14ac:dyDescent="0.25">
      <c r="B19" t="s">
        <v>83</v>
      </c>
      <c r="C19" t="s">
        <v>75</v>
      </c>
      <c r="D19" s="63">
        <v>45447</v>
      </c>
      <c r="E19">
        <v>195136277</v>
      </c>
      <c r="F19" t="s">
        <v>777</v>
      </c>
      <c r="G19">
        <v>112087</v>
      </c>
      <c r="H19">
        <v>5</v>
      </c>
      <c r="I19">
        <v>1</v>
      </c>
      <c r="J19">
        <v>5</v>
      </c>
    </row>
    <row r="20" spans="2:10" x14ac:dyDescent="0.25">
      <c r="B20" t="s">
        <v>83</v>
      </c>
      <c r="C20" t="s">
        <v>75</v>
      </c>
      <c r="D20" s="63">
        <v>45447</v>
      </c>
      <c r="E20">
        <v>195090377</v>
      </c>
      <c r="F20" t="s">
        <v>76</v>
      </c>
      <c r="G20">
        <v>108734</v>
      </c>
      <c r="H20">
        <v>5</v>
      </c>
      <c r="I20">
        <v>1</v>
      </c>
      <c r="J20">
        <v>5</v>
      </c>
    </row>
    <row r="21" spans="2:10" x14ac:dyDescent="0.25">
      <c r="B21" t="s">
        <v>83</v>
      </c>
      <c r="C21" t="s">
        <v>75</v>
      </c>
      <c r="D21" s="63">
        <v>45447</v>
      </c>
      <c r="E21">
        <v>195115487</v>
      </c>
      <c r="F21" t="s">
        <v>780</v>
      </c>
      <c r="G21">
        <v>112377</v>
      </c>
      <c r="H21">
        <v>5</v>
      </c>
      <c r="I21">
        <v>1</v>
      </c>
      <c r="J21">
        <v>5</v>
      </c>
    </row>
    <row r="22" spans="2:10" x14ac:dyDescent="0.25">
      <c r="B22" t="s">
        <v>84</v>
      </c>
      <c r="C22" t="s">
        <v>85</v>
      </c>
      <c r="D22" s="63">
        <v>45447</v>
      </c>
      <c r="E22">
        <v>119007426</v>
      </c>
      <c r="F22" t="s">
        <v>86</v>
      </c>
      <c r="G22">
        <v>108235</v>
      </c>
      <c r="H22">
        <v>5</v>
      </c>
      <c r="I22">
        <v>1</v>
      </c>
      <c r="J22">
        <v>5</v>
      </c>
    </row>
    <row r="23" spans="2:10" x14ac:dyDescent="0.25">
      <c r="B23" t="s">
        <v>84</v>
      </c>
      <c r="C23" t="s">
        <v>85</v>
      </c>
      <c r="D23" s="63">
        <v>45447</v>
      </c>
      <c r="E23">
        <v>119011846</v>
      </c>
      <c r="F23" t="s">
        <v>781</v>
      </c>
      <c r="G23">
        <v>108519</v>
      </c>
      <c r="H23">
        <v>5</v>
      </c>
      <c r="I23">
        <v>1</v>
      </c>
      <c r="J23">
        <v>5</v>
      </c>
    </row>
    <row r="24" spans="2:10" x14ac:dyDescent="0.25">
      <c r="B24" t="s">
        <v>84</v>
      </c>
      <c r="C24" t="s">
        <v>85</v>
      </c>
      <c r="D24" s="63">
        <v>45447</v>
      </c>
      <c r="E24">
        <v>119033376</v>
      </c>
      <c r="F24" t="s">
        <v>86</v>
      </c>
      <c r="G24">
        <v>108235</v>
      </c>
      <c r="H24">
        <v>5</v>
      </c>
      <c r="I24">
        <v>1</v>
      </c>
      <c r="J24">
        <v>5</v>
      </c>
    </row>
    <row r="25" spans="2:10" x14ac:dyDescent="0.25">
      <c r="B25" t="s">
        <v>84</v>
      </c>
      <c r="C25" t="s">
        <v>85</v>
      </c>
      <c r="D25" s="63">
        <v>45447</v>
      </c>
      <c r="E25">
        <v>119027456</v>
      </c>
      <c r="F25" t="s">
        <v>116</v>
      </c>
      <c r="G25">
        <v>113451</v>
      </c>
      <c r="H25">
        <v>5</v>
      </c>
      <c r="I25">
        <v>1</v>
      </c>
      <c r="J25">
        <v>5</v>
      </c>
    </row>
    <row r="26" spans="2:10" x14ac:dyDescent="0.25">
      <c r="B26" t="s">
        <v>84</v>
      </c>
      <c r="C26" t="s">
        <v>85</v>
      </c>
      <c r="D26" s="63">
        <v>45447</v>
      </c>
      <c r="E26">
        <v>119020716</v>
      </c>
      <c r="F26" t="s">
        <v>91</v>
      </c>
      <c r="G26">
        <v>108518</v>
      </c>
      <c r="H26">
        <v>5</v>
      </c>
      <c r="I26">
        <v>1</v>
      </c>
      <c r="J26">
        <v>5</v>
      </c>
    </row>
    <row r="27" spans="2:10" x14ac:dyDescent="0.25">
      <c r="B27" t="s">
        <v>84</v>
      </c>
      <c r="C27" t="s">
        <v>85</v>
      </c>
      <c r="D27" s="63">
        <v>45447</v>
      </c>
      <c r="E27">
        <v>119003026</v>
      </c>
      <c r="F27" t="s">
        <v>87</v>
      </c>
      <c r="G27">
        <v>107941</v>
      </c>
      <c r="H27">
        <v>5</v>
      </c>
      <c r="I27">
        <v>1</v>
      </c>
      <c r="J27">
        <v>5</v>
      </c>
    </row>
    <row r="28" spans="2:10" x14ac:dyDescent="0.25">
      <c r="B28" t="s">
        <v>84</v>
      </c>
      <c r="C28" t="s">
        <v>85</v>
      </c>
      <c r="D28" s="63">
        <v>45447</v>
      </c>
      <c r="E28">
        <v>119035496</v>
      </c>
      <c r="F28" t="s">
        <v>781</v>
      </c>
      <c r="G28">
        <v>108519</v>
      </c>
      <c r="H28">
        <v>5</v>
      </c>
      <c r="I28">
        <v>1</v>
      </c>
      <c r="J28">
        <v>5</v>
      </c>
    </row>
    <row r="29" spans="2:10" x14ac:dyDescent="0.25">
      <c r="B29" t="s">
        <v>84</v>
      </c>
      <c r="C29" t="s">
        <v>85</v>
      </c>
      <c r="D29" s="63">
        <v>45447</v>
      </c>
      <c r="E29">
        <v>119032006</v>
      </c>
      <c r="F29" t="s">
        <v>86</v>
      </c>
      <c r="G29">
        <v>108235</v>
      </c>
      <c r="H29">
        <v>5</v>
      </c>
      <c r="I29">
        <v>1</v>
      </c>
      <c r="J29">
        <v>5</v>
      </c>
    </row>
    <row r="30" spans="2:10" x14ac:dyDescent="0.25">
      <c r="B30" t="s">
        <v>84</v>
      </c>
      <c r="C30" t="s">
        <v>85</v>
      </c>
      <c r="D30" s="63">
        <v>45447</v>
      </c>
      <c r="E30">
        <v>119006596</v>
      </c>
      <c r="F30" t="s">
        <v>87</v>
      </c>
      <c r="G30">
        <v>107941</v>
      </c>
      <c r="H30">
        <v>5</v>
      </c>
      <c r="I30">
        <v>1</v>
      </c>
      <c r="J30">
        <v>5</v>
      </c>
    </row>
    <row r="31" spans="2:10" x14ac:dyDescent="0.25">
      <c r="B31" t="s">
        <v>84</v>
      </c>
      <c r="C31" t="s">
        <v>85</v>
      </c>
      <c r="D31" s="63">
        <v>45447</v>
      </c>
      <c r="E31">
        <v>119031986</v>
      </c>
      <c r="F31" t="s">
        <v>781</v>
      </c>
      <c r="G31">
        <v>108519</v>
      </c>
      <c r="H31">
        <v>5</v>
      </c>
      <c r="I31">
        <v>1</v>
      </c>
      <c r="J31">
        <v>5</v>
      </c>
    </row>
    <row r="32" spans="2:10" x14ac:dyDescent="0.25">
      <c r="B32" t="s">
        <v>84</v>
      </c>
      <c r="C32" t="s">
        <v>85</v>
      </c>
      <c r="D32" s="63">
        <v>45447</v>
      </c>
      <c r="E32">
        <v>119006626</v>
      </c>
      <c r="F32" t="s">
        <v>86</v>
      </c>
      <c r="G32">
        <v>108235</v>
      </c>
      <c r="H32">
        <v>5</v>
      </c>
      <c r="I32">
        <v>1</v>
      </c>
      <c r="J32">
        <v>5</v>
      </c>
    </row>
    <row r="33" spans="2:10" x14ac:dyDescent="0.25">
      <c r="B33" t="s">
        <v>84</v>
      </c>
      <c r="C33" t="s">
        <v>85</v>
      </c>
      <c r="D33" s="63">
        <v>45447</v>
      </c>
      <c r="E33">
        <v>119034176</v>
      </c>
      <c r="F33" t="s">
        <v>91</v>
      </c>
      <c r="G33">
        <v>108518</v>
      </c>
      <c r="H33">
        <v>5</v>
      </c>
      <c r="I33">
        <v>1</v>
      </c>
      <c r="J33">
        <v>5</v>
      </c>
    </row>
    <row r="34" spans="2:10" x14ac:dyDescent="0.25">
      <c r="B34" t="s">
        <v>84</v>
      </c>
      <c r="C34" t="s">
        <v>85</v>
      </c>
      <c r="D34" s="63">
        <v>45447</v>
      </c>
      <c r="E34">
        <v>119029246</v>
      </c>
      <c r="F34" t="s">
        <v>86</v>
      </c>
      <c r="G34">
        <v>108235</v>
      </c>
      <c r="H34">
        <v>5</v>
      </c>
      <c r="I34">
        <v>1</v>
      </c>
      <c r="J34">
        <v>5</v>
      </c>
    </row>
    <row r="35" spans="2:10" x14ac:dyDescent="0.25">
      <c r="B35" t="s">
        <v>89</v>
      </c>
      <c r="C35" t="s">
        <v>85</v>
      </c>
      <c r="D35" s="63">
        <v>45447</v>
      </c>
      <c r="E35">
        <v>119035906</v>
      </c>
      <c r="F35" t="s">
        <v>91</v>
      </c>
      <c r="G35">
        <v>108518</v>
      </c>
      <c r="H35">
        <v>5</v>
      </c>
      <c r="I35">
        <v>1</v>
      </c>
      <c r="J35">
        <v>5</v>
      </c>
    </row>
    <row r="36" spans="2:10" x14ac:dyDescent="0.25">
      <c r="B36" t="s">
        <v>89</v>
      </c>
      <c r="C36" t="s">
        <v>85</v>
      </c>
      <c r="D36" s="63">
        <v>45447</v>
      </c>
      <c r="E36">
        <v>119030856</v>
      </c>
      <c r="F36" t="s">
        <v>86</v>
      </c>
      <c r="G36">
        <v>108235</v>
      </c>
      <c r="H36">
        <v>5</v>
      </c>
      <c r="I36">
        <v>1</v>
      </c>
      <c r="J36">
        <v>5</v>
      </c>
    </row>
    <row r="37" spans="2:10" x14ac:dyDescent="0.25">
      <c r="B37" t="s">
        <v>107</v>
      </c>
      <c r="C37" t="s">
        <v>72</v>
      </c>
      <c r="D37" s="63">
        <v>45447</v>
      </c>
      <c r="E37">
        <v>195121317</v>
      </c>
      <c r="F37" t="s">
        <v>82</v>
      </c>
      <c r="G37">
        <v>111567</v>
      </c>
      <c r="H37">
        <v>5</v>
      </c>
      <c r="I37">
        <v>1</v>
      </c>
      <c r="J37">
        <v>5</v>
      </c>
    </row>
    <row r="38" spans="2:10" x14ac:dyDescent="0.25">
      <c r="B38" t="s">
        <v>92</v>
      </c>
      <c r="C38" t="s">
        <v>85</v>
      </c>
      <c r="D38" s="63">
        <v>45447</v>
      </c>
      <c r="E38">
        <v>1297853964</v>
      </c>
      <c r="F38" t="s">
        <v>781</v>
      </c>
      <c r="G38">
        <v>108519</v>
      </c>
      <c r="H38">
        <v>5</v>
      </c>
      <c r="I38">
        <v>1</v>
      </c>
      <c r="J38">
        <v>5</v>
      </c>
    </row>
    <row r="39" spans="2:10" x14ac:dyDescent="0.25">
      <c r="B39" t="s">
        <v>92</v>
      </c>
      <c r="C39" t="s">
        <v>85</v>
      </c>
      <c r="D39" s="63">
        <v>45447</v>
      </c>
      <c r="E39">
        <v>1297911364</v>
      </c>
      <c r="F39" t="s">
        <v>88</v>
      </c>
      <c r="G39">
        <v>108520</v>
      </c>
      <c r="H39">
        <v>5</v>
      </c>
      <c r="I39">
        <v>1</v>
      </c>
      <c r="J39">
        <v>5</v>
      </c>
    </row>
    <row r="40" spans="2:10" x14ac:dyDescent="0.25">
      <c r="B40" t="s">
        <v>92</v>
      </c>
      <c r="C40" t="s">
        <v>85</v>
      </c>
      <c r="D40" s="63">
        <v>45447</v>
      </c>
      <c r="E40">
        <v>1297857464</v>
      </c>
      <c r="F40" t="s">
        <v>87</v>
      </c>
      <c r="G40">
        <v>107941</v>
      </c>
      <c r="H40">
        <v>5</v>
      </c>
      <c r="I40">
        <v>1</v>
      </c>
      <c r="J40">
        <v>5</v>
      </c>
    </row>
    <row r="41" spans="2:10" x14ac:dyDescent="0.25">
      <c r="B41" t="s">
        <v>92</v>
      </c>
      <c r="C41" t="s">
        <v>85</v>
      </c>
      <c r="D41" s="63">
        <v>45447</v>
      </c>
      <c r="E41">
        <v>1297886114</v>
      </c>
      <c r="F41" t="s">
        <v>91</v>
      </c>
      <c r="G41">
        <v>108518</v>
      </c>
      <c r="H41">
        <v>5</v>
      </c>
      <c r="I41">
        <v>1</v>
      </c>
      <c r="J41">
        <v>5</v>
      </c>
    </row>
    <row r="42" spans="2:10" x14ac:dyDescent="0.25">
      <c r="B42" t="s">
        <v>92</v>
      </c>
      <c r="C42" t="s">
        <v>85</v>
      </c>
      <c r="D42" s="63">
        <v>45447</v>
      </c>
      <c r="E42">
        <v>1297858354</v>
      </c>
      <c r="F42" t="s">
        <v>86</v>
      </c>
      <c r="G42">
        <v>108235</v>
      </c>
      <c r="H42">
        <v>5</v>
      </c>
      <c r="I42">
        <v>1</v>
      </c>
      <c r="J42">
        <v>5</v>
      </c>
    </row>
    <row r="43" spans="2:10" x14ac:dyDescent="0.25">
      <c r="B43" t="s">
        <v>92</v>
      </c>
      <c r="C43" t="s">
        <v>85</v>
      </c>
      <c r="D43" s="63">
        <v>45447</v>
      </c>
      <c r="E43">
        <v>1297842714</v>
      </c>
      <c r="F43" t="s">
        <v>88</v>
      </c>
      <c r="G43">
        <v>108520</v>
      </c>
      <c r="H43">
        <v>5</v>
      </c>
      <c r="I43">
        <v>1</v>
      </c>
      <c r="J43">
        <v>5</v>
      </c>
    </row>
    <row r="44" spans="2:10" x14ac:dyDescent="0.25">
      <c r="B44" t="s">
        <v>92</v>
      </c>
      <c r="C44" t="s">
        <v>85</v>
      </c>
      <c r="D44" s="63">
        <v>45447</v>
      </c>
      <c r="E44">
        <v>1297840764</v>
      </c>
      <c r="F44" t="s">
        <v>88</v>
      </c>
      <c r="G44">
        <v>108520</v>
      </c>
      <c r="H44">
        <v>5</v>
      </c>
      <c r="I44">
        <v>1</v>
      </c>
      <c r="J44">
        <v>5</v>
      </c>
    </row>
    <row r="45" spans="2:10" x14ac:dyDescent="0.25">
      <c r="B45" t="s">
        <v>92</v>
      </c>
      <c r="C45" t="s">
        <v>85</v>
      </c>
      <c r="D45" s="63">
        <v>45447</v>
      </c>
      <c r="E45">
        <v>1297904744</v>
      </c>
      <c r="F45" t="s">
        <v>781</v>
      </c>
      <c r="G45">
        <v>108519</v>
      </c>
      <c r="H45">
        <v>5</v>
      </c>
      <c r="I45">
        <v>1</v>
      </c>
      <c r="J45">
        <v>5</v>
      </c>
    </row>
    <row r="46" spans="2:10" x14ac:dyDescent="0.25">
      <c r="B46" t="s">
        <v>92</v>
      </c>
      <c r="C46" t="s">
        <v>85</v>
      </c>
      <c r="D46" s="63">
        <v>45447</v>
      </c>
      <c r="E46">
        <v>1297847384</v>
      </c>
      <c r="F46" t="s">
        <v>88</v>
      </c>
      <c r="G46">
        <v>108520</v>
      </c>
      <c r="H46">
        <v>5</v>
      </c>
      <c r="I46">
        <v>1</v>
      </c>
      <c r="J46">
        <v>5</v>
      </c>
    </row>
    <row r="47" spans="2:10" x14ac:dyDescent="0.25">
      <c r="B47" t="s">
        <v>92</v>
      </c>
      <c r="C47" t="s">
        <v>85</v>
      </c>
      <c r="D47" s="63">
        <v>45447</v>
      </c>
      <c r="E47">
        <v>1297913204</v>
      </c>
      <c r="F47" t="s">
        <v>86</v>
      </c>
      <c r="G47">
        <v>108235</v>
      </c>
      <c r="H47">
        <v>5</v>
      </c>
      <c r="I47">
        <v>1</v>
      </c>
      <c r="J47">
        <v>5</v>
      </c>
    </row>
    <row r="48" spans="2:10" x14ac:dyDescent="0.25">
      <c r="B48" t="s">
        <v>92</v>
      </c>
      <c r="C48" t="s">
        <v>85</v>
      </c>
      <c r="D48" s="63">
        <v>45447</v>
      </c>
      <c r="E48">
        <v>1297899134</v>
      </c>
      <c r="F48" t="s">
        <v>88</v>
      </c>
      <c r="G48">
        <v>108520</v>
      </c>
      <c r="H48">
        <v>5</v>
      </c>
      <c r="I48">
        <v>1</v>
      </c>
      <c r="J48">
        <v>5</v>
      </c>
    </row>
    <row r="49" spans="2:10" x14ac:dyDescent="0.25">
      <c r="B49" t="s">
        <v>92</v>
      </c>
      <c r="C49" t="s">
        <v>85</v>
      </c>
      <c r="D49" s="63">
        <v>45447</v>
      </c>
      <c r="E49">
        <v>1297853214</v>
      </c>
      <c r="F49" t="s">
        <v>88</v>
      </c>
      <c r="G49">
        <v>108520</v>
      </c>
      <c r="H49">
        <v>5</v>
      </c>
      <c r="I49">
        <v>1</v>
      </c>
      <c r="J49">
        <v>5</v>
      </c>
    </row>
    <row r="50" spans="2:10" x14ac:dyDescent="0.25">
      <c r="B50" t="s">
        <v>92</v>
      </c>
      <c r="C50" t="s">
        <v>85</v>
      </c>
      <c r="D50" s="63">
        <v>45447</v>
      </c>
      <c r="E50">
        <v>1297922304</v>
      </c>
      <c r="F50" t="s">
        <v>86</v>
      </c>
      <c r="G50">
        <v>108235</v>
      </c>
      <c r="H50">
        <v>5</v>
      </c>
      <c r="I50">
        <v>1</v>
      </c>
      <c r="J50">
        <v>5</v>
      </c>
    </row>
    <row r="51" spans="2:10" x14ac:dyDescent="0.25">
      <c r="B51" t="s">
        <v>92</v>
      </c>
      <c r="C51" t="s">
        <v>85</v>
      </c>
      <c r="D51" s="63">
        <v>45447</v>
      </c>
      <c r="E51">
        <v>1297936324</v>
      </c>
      <c r="F51" t="s">
        <v>91</v>
      </c>
      <c r="G51">
        <v>108518</v>
      </c>
      <c r="H51">
        <v>5</v>
      </c>
      <c r="I51">
        <v>1</v>
      </c>
      <c r="J51">
        <v>5</v>
      </c>
    </row>
    <row r="52" spans="2:10" x14ac:dyDescent="0.25">
      <c r="B52" t="s">
        <v>92</v>
      </c>
      <c r="C52" t="s">
        <v>85</v>
      </c>
      <c r="D52" s="63">
        <v>45447</v>
      </c>
      <c r="E52">
        <v>1297935944</v>
      </c>
      <c r="F52" t="s">
        <v>91</v>
      </c>
      <c r="G52">
        <v>108518</v>
      </c>
      <c r="H52">
        <v>5</v>
      </c>
      <c r="I52">
        <v>1</v>
      </c>
      <c r="J52">
        <v>5</v>
      </c>
    </row>
    <row r="53" spans="2:10" x14ac:dyDescent="0.25">
      <c r="B53" t="s">
        <v>92</v>
      </c>
      <c r="C53" t="s">
        <v>85</v>
      </c>
      <c r="D53" s="63">
        <v>45447</v>
      </c>
      <c r="E53">
        <v>1297933544</v>
      </c>
      <c r="F53" t="s">
        <v>91</v>
      </c>
      <c r="G53">
        <v>108518</v>
      </c>
      <c r="H53">
        <v>5</v>
      </c>
      <c r="I53">
        <v>1</v>
      </c>
      <c r="J53">
        <v>5</v>
      </c>
    </row>
    <row r="54" spans="2:10" x14ac:dyDescent="0.25">
      <c r="B54" t="s">
        <v>92</v>
      </c>
      <c r="C54" t="s">
        <v>85</v>
      </c>
      <c r="D54" s="63">
        <v>45447</v>
      </c>
      <c r="E54">
        <v>1297933414</v>
      </c>
      <c r="F54" t="s">
        <v>781</v>
      </c>
      <c r="G54">
        <v>108519</v>
      </c>
      <c r="H54">
        <v>5</v>
      </c>
      <c r="I54">
        <v>1</v>
      </c>
      <c r="J54">
        <v>5</v>
      </c>
    </row>
    <row r="55" spans="2:10" x14ac:dyDescent="0.25">
      <c r="B55" t="s">
        <v>92</v>
      </c>
      <c r="C55" t="s">
        <v>85</v>
      </c>
      <c r="D55" s="63">
        <v>45447</v>
      </c>
      <c r="E55">
        <v>1297933434</v>
      </c>
      <c r="F55" t="s">
        <v>88</v>
      </c>
      <c r="G55">
        <v>108520</v>
      </c>
      <c r="H55">
        <v>5</v>
      </c>
      <c r="I55">
        <v>1</v>
      </c>
      <c r="J55">
        <v>5</v>
      </c>
    </row>
    <row r="56" spans="2:10" x14ac:dyDescent="0.25">
      <c r="B56" t="s">
        <v>92</v>
      </c>
      <c r="C56" t="s">
        <v>85</v>
      </c>
      <c r="D56" s="63">
        <v>45447</v>
      </c>
      <c r="E56">
        <v>1297863374</v>
      </c>
      <c r="F56" t="s">
        <v>91</v>
      </c>
      <c r="G56">
        <v>108518</v>
      </c>
      <c r="H56">
        <v>5</v>
      </c>
      <c r="I56">
        <v>1</v>
      </c>
      <c r="J56">
        <v>5</v>
      </c>
    </row>
    <row r="57" spans="2:10" x14ac:dyDescent="0.25">
      <c r="B57" t="s">
        <v>92</v>
      </c>
      <c r="C57" t="s">
        <v>85</v>
      </c>
      <c r="D57" s="63">
        <v>45447</v>
      </c>
      <c r="E57">
        <v>1297865854</v>
      </c>
      <c r="F57" t="s">
        <v>91</v>
      </c>
      <c r="G57">
        <v>108518</v>
      </c>
      <c r="H57">
        <v>5</v>
      </c>
      <c r="I57">
        <v>1</v>
      </c>
      <c r="J57">
        <v>5</v>
      </c>
    </row>
    <row r="58" spans="2:10" x14ac:dyDescent="0.25">
      <c r="B58" t="s">
        <v>92</v>
      </c>
      <c r="C58" t="s">
        <v>85</v>
      </c>
      <c r="D58" s="63">
        <v>45447</v>
      </c>
      <c r="E58">
        <v>1297865054</v>
      </c>
      <c r="F58" t="s">
        <v>88</v>
      </c>
      <c r="G58">
        <v>108520</v>
      </c>
      <c r="H58">
        <v>5</v>
      </c>
      <c r="I58">
        <v>1</v>
      </c>
      <c r="J58">
        <v>5</v>
      </c>
    </row>
    <row r="59" spans="2:10" x14ac:dyDescent="0.25">
      <c r="B59" t="s">
        <v>92</v>
      </c>
      <c r="C59" t="s">
        <v>85</v>
      </c>
      <c r="D59" s="63">
        <v>45447</v>
      </c>
      <c r="E59">
        <v>1297871184</v>
      </c>
      <c r="F59" t="s">
        <v>91</v>
      </c>
      <c r="G59">
        <v>108518</v>
      </c>
      <c r="H59">
        <v>5</v>
      </c>
      <c r="I59">
        <v>1</v>
      </c>
      <c r="J59">
        <v>5</v>
      </c>
    </row>
    <row r="60" spans="2:10" x14ac:dyDescent="0.25">
      <c r="B60" t="s">
        <v>93</v>
      </c>
      <c r="C60" t="s">
        <v>72</v>
      </c>
      <c r="D60" s="63">
        <v>45447</v>
      </c>
      <c r="E60">
        <v>1297864964</v>
      </c>
      <c r="F60" t="s">
        <v>96</v>
      </c>
      <c r="G60">
        <v>112164</v>
      </c>
      <c r="H60">
        <v>5</v>
      </c>
      <c r="I60">
        <v>1</v>
      </c>
      <c r="J60">
        <v>5</v>
      </c>
    </row>
    <row r="61" spans="2:10" x14ac:dyDescent="0.25">
      <c r="B61" t="s">
        <v>93</v>
      </c>
      <c r="C61" t="s">
        <v>72</v>
      </c>
      <c r="D61" s="63">
        <v>45447</v>
      </c>
      <c r="E61">
        <v>1297888414</v>
      </c>
      <c r="F61" t="s">
        <v>98</v>
      </c>
      <c r="G61">
        <v>112006</v>
      </c>
      <c r="H61">
        <v>5</v>
      </c>
      <c r="I61">
        <v>1</v>
      </c>
      <c r="J61">
        <v>5</v>
      </c>
    </row>
    <row r="62" spans="2:10" x14ac:dyDescent="0.25">
      <c r="B62" t="s">
        <v>93</v>
      </c>
      <c r="C62" t="s">
        <v>72</v>
      </c>
      <c r="D62" s="63">
        <v>45447</v>
      </c>
      <c r="E62">
        <v>1297843994</v>
      </c>
      <c r="F62" t="s">
        <v>115</v>
      </c>
      <c r="G62">
        <v>113502</v>
      </c>
      <c r="H62">
        <v>5</v>
      </c>
      <c r="I62">
        <v>1</v>
      </c>
      <c r="J62">
        <v>5</v>
      </c>
    </row>
    <row r="63" spans="2:10" x14ac:dyDescent="0.25">
      <c r="B63" t="s">
        <v>93</v>
      </c>
      <c r="C63" t="s">
        <v>72</v>
      </c>
      <c r="D63" s="63">
        <v>45447</v>
      </c>
      <c r="E63">
        <v>1297888784</v>
      </c>
      <c r="F63" t="s">
        <v>791</v>
      </c>
      <c r="G63">
        <v>113561</v>
      </c>
      <c r="H63">
        <v>5</v>
      </c>
      <c r="I63">
        <v>1</v>
      </c>
      <c r="J63">
        <v>5</v>
      </c>
    </row>
    <row r="64" spans="2:10" x14ac:dyDescent="0.25">
      <c r="B64" t="s">
        <v>93</v>
      </c>
      <c r="C64" t="s">
        <v>72</v>
      </c>
      <c r="D64" s="63">
        <v>45447</v>
      </c>
      <c r="E64">
        <v>1297932814</v>
      </c>
      <c r="F64" t="s">
        <v>106</v>
      </c>
      <c r="G64">
        <v>108028</v>
      </c>
      <c r="H64">
        <v>5</v>
      </c>
      <c r="I64">
        <v>1</v>
      </c>
      <c r="J64">
        <v>5</v>
      </c>
    </row>
    <row r="65" spans="2:10" x14ac:dyDescent="0.25">
      <c r="B65" t="s">
        <v>93</v>
      </c>
      <c r="C65" t="s">
        <v>72</v>
      </c>
      <c r="D65" s="63">
        <v>45447</v>
      </c>
      <c r="E65">
        <v>1297861364</v>
      </c>
      <c r="F65" t="s">
        <v>781</v>
      </c>
      <c r="G65">
        <v>108519</v>
      </c>
      <c r="H65">
        <v>5</v>
      </c>
      <c r="I65">
        <v>1</v>
      </c>
      <c r="J65">
        <v>5</v>
      </c>
    </row>
    <row r="66" spans="2:10" x14ac:dyDescent="0.25">
      <c r="B66" t="s">
        <v>93</v>
      </c>
      <c r="C66" t="s">
        <v>72</v>
      </c>
      <c r="D66" s="63">
        <v>45447</v>
      </c>
      <c r="E66">
        <v>1297885574</v>
      </c>
      <c r="F66" t="s">
        <v>98</v>
      </c>
      <c r="G66">
        <v>112006</v>
      </c>
      <c r="H66">
        <v>5</v>
      </c>
      <c r="I66">
        <v>1</v>
      </c>
      <c r="J66">
        <v>5</v>
      </c>
    </row>
    <row r="67" spans="2:10" x14ac:dyDescent="0.25">
      <c r="B67" t="s">
        <v>93</v>
      </c>
      <c r="C67" t="s">
        <v>72</v>
      </c>
      <c r="D67" s="63">
        <v>45447</v>
      </c>
      <c r="E67">
        <v>1297866044</v>
      </c>
      <c r="F67" t="s">
        <v>114</v>
      </c>
      <c r="G67">
        <v>113407</v>
      </c>
      <c r="H67">
        <v>5</v>
      </c>
      <c r="I67">
        <v>1</v>
      </c>
      <c r="J67">
        <v>5</v>
      </c>
    </row>
    <row r="68" spans="2:10" x14ac:dyDescent="0.25">
      <c r="B68" t="s">
        <v>93</v>
      </c>
      <c r="C68" t="s">
        <v>72</v>
      </c>
      <c r="D68" s="63">
        <v>45447</v>
      </c>
      <c r="E68">
        <v>1297880884</v>
      </c>
      <c r="F68" t="s">
        <v>114</v>
      </c>
      <c r="G68">
        <v>113407</v>
      </c>
      <c r="H68">
        <v>5</v>
      </c>
      <c r="I68">
        <v>1</v>
      </c>
      <c r="J68">
        <v>5</v>
      </c>
    </row>
    <row r="69" spans="2:10" x14ac:dyDescent="0.25">
      <c r="B69" t="s">
        <v>93</v>
      </c>
      <c r="C69" t="s">
        <v>72</v>
      </c>
      <c r="D69" s="63">
        <v>45447</v>
      </c>
      <c r="E69">
        <v>1297838144</v>
      </c>
      <c r="F69" t="s">
        <v>781</v>
      </c>
      <c r="G69">
        <v>108519</v>
      </c>
      <c r="H69">
        <v>5</v>
      </c>
      <c r="I69">
        <v>1</v>
      </c>
      <c r="J69">
        <v>5</v>
      </c>
    </row>
    <row r="70" spans="2:10" x14ac:dyDescent="0.25">
      <c r="B70" t="s">
        <v>95</v>
      </c>
      <c r="C70" t="s">
        <v>72</v>
      </c>
      <c r="D70" s="63">
        <v>45447</v>
      </c>
      <c r="E70">
        <v>1297868384</v>
      </c>
      <c r="F70" t="s">
        <v>88</v>
      </c>
      <c r="G70">
        <v>108520</v>
      </c>
      <c r="H70">
        <v>5</v>
      </c>
      <c r="I70">
        <v>1</v>
      </c>
      <c r="J70">
        <v>5</v>
      </c>
    </row>
    <row r="71" spans="2:10" x14ac:dyDescent="0.25">
      <c r="B71" t="s">
        <v>93</v>
      </c>
      <c r="C71" t="s">
        <v>72</v>
      </c>
      <c r="D71" s="63">
        <v>45447</v>
      </c>
      <c r="E71">
        <v>1297927914</v>
      </c>
      <c r="F71" t="s">
        <v>782</v>
      </c>
      <c r="G71">
        <v>113550</v>
      </c>
      <c r="H71">
        <v>5</v>
      </c>
      <c r="I71">
        <v>1</v>
      </c>
      <c r="J71">
        <v>5</v>
      </c>
    </row>
    <row r="72" spans="2:10" x14ac:dyDescent="0.25">
      <c r="B72" t="s">
        <v>95</v>
      </c>
      <c r="C72" t="s">
        <v>72</v>
      </c>
      <c r="D72" s="63">
        <v>45447</v>
      </c>
      <c r="E72">
        <v>1297946624</v>
      </c>
      <c r="F72" t="s">
        <v>73</v>
      </c>
      <c r="G72">
        <v>108526</v>
      </c>
      <c r="H72">
        <v>5</v>
      </c>
      <c r="I72">
        <v>1</v>
      </c>
      <c r="J72">
        <v>5</v>
      </c>
    </row>
    <row r="73" spans="2:10" x14ac:dyDescent="0.25">
      <c r="B73" t="s">
        <v>95</v>
      </c>
      <c r="C73" t="s">
        <v>72</v>
      </c>
      <c r="D73" s="63">
        <v>45447</v>
      </c>
      <c r="E73">
        <v>1297837994</v>
      </c>
      <c r="F73" t="s">
        <v>115</v>
      </c>
      <c r="G73">
        <v>113502</v>
      </c>
      <c r="H73">
        <v>5</v>
      </c>
      <c r="I73">
        <v>1</v>
      </c>
      <c r="J73">
        <v>5</v>
      </c>
    </row>
    <row r="74" spans="2:10" x14ac:dyDescent="0.25">
      <c r="B74" t="s">
        <v>93</v>
      </c>
      <c r="C74" t="s">
        <v>72</v>
      </c>
      <c r="D74" s="63">
        <v>45447</v>
      </c>
      <c r="E74">
        <v>1297858894</v>
      </c>
      <c r="F74" t="s">
        <v>781</v>
      </c>
      <c r="G74">
        <v>108519</v>
      </c>
      <c r="H74">
        <v>5</v>
      </c>
      <c r="I74">
        <v>1</v>
      </c>
      <c r="J74">
        <v>5</v>
      </c>
    </row>
    <row r="75" spans="2:10" x14ac:dyDescent="0.25">
      <c r="B75" t="s">
        <v>93</v>
      </c>
      <c r="C75" t="s">
        <v>72</v>
      </c>
      <c r="D75" s="63">
        <v>45447</v>
      </c>
      <c r="E75">
        <v>1297838494</v>
      </c>
      <c r="F75" t="s">
        <v>114</v>
      </c>
      <c r="G75">
        <v>113407</v>
      </c>
      <c r="H75">
        <v>5</v>
      </c>
      <c r="I75">
        <v>1</v>
      </c>
      <c r="J75">
        <v>5</v>
      </c>
    </row>
    <row r="76" spans="2:10" x14ac:dyDescent="0.25">
      <c r="B76" t="s">
        <v>93</v>
      </c>
      <c r="C76" t="s">
        <v>72</v>
      </c>
      <c r="D76" s="63">
        <v>45447</v>
      </c>
      <c r="E76">
        <v>1297938374</v>
      </c>
      <c r="F76" t="s">
        <v>106</v>
      </c>
      <c r="G76">
        <v>108028</v>
      </c>
      <c r="H76">
        <v>5</v>
      </c>
      <c r="I76">
        <v>1</v>
      </c>
      <c r="J76">
        <v>5</v>
      </c>
    </row>
    <row r="77" spans="2:10" x14ac:dyDescent="0.25">
      <c r="B77" t="s">
        <v>95</v>
      </c>
      <c r="C77" t="s">
        <v>72</v>
      </c>
      <c r="D77" s="63">
        <v>45447</v>
      </c>
      <c r="E77">
        <v>1297928324</v>
      </c>
      <c r="F77" t="s">
        <v>106</v>
      </c>
      <c r="G77">
        <v>108028</v>
      </c>
      <c r="H77">
        <v>5</v>
      </c>
      <c r="I77">
        <v>1</v>
      </c>
      <c r="J77">
        <v>5</v>
      </c>
    </row>
    <row r="78" spans="2:10" x14ac:dyDescent="0.25">
      <c r="B78" t="s">
        <v>95</v>
      </c>
      <c r="C78" t="s">
        <v>72</v>
      </c>
      <c r="D78" s="63">
        <v>45447</v>
      </c>
      <c r="E78">
        <v>1297940824</v>
      </c>
      <c r="F78" t="s">
        <v>106</v>
      </c>
      <c r="G78">
        <v>108028</v>
      </c>
      <c r="H78">
        <v>5</v>
      </c>
      <c r="I78">
        <v>1</v>
      </c>
      <c r="J78">
        <v>5</v>
      </c>
    </row>
    <row r="79" spans="2:10" x14ac:dyDescent="0.25">
      <c r="B79" t="s">
        <v>93</v>
      </c>
      <c r="C79" t="s">
        <v>72</v>
      </c>
      <c r="D79" s="63">
        <v>45447</v>
      </c>
      <c r="E79">
        <v>1297859714</v>
      </c>
      <c r="F79" t="s">
        <v>786</v>
      </c>
      <c r="G79">
        <v>113551</v>
      </c>
      <c r="H79">
        <v>5</v>
      </c>
      <c r="I79">
        <v>1</v>
      </c>
      <c r="J79">
        <v>5</v>
      </c>
    </row>
    <row r="80" spans="2:10" x14ac:dyDescent="0.25">
      <c r="B80" t="s">
        <v>93</v>
      </c>
      <c r="C80" t="s">
        <v>72</v>
      </c>
      <c r="D80" s="63">
        <v>45447</v>
      </c>
      <c r="E80">
        <v>1297833744</v>
      </c>
      <c r="F80" t="s">
        <v>115</v>
      </c>
      <c r="G80">
        <v>113502</v>
      </c>
      <c r="H80">
        <v>5</v>
      </c>
      <c r="I80">
        <v>1</v>
      </c>
      <c r="J80">
        <v>5</v>
      </c>
    </row>
    <row r="81" spans="2:10" x14ac:dyDescent="0.25">
      <c r="B81" t="s">
        <v>93</v>
      </c>
      <c r="C81" t="s">
        <v>72</v>
      </c>
      <c r="D81" s="63">
        <v>45447</v>
      </c>
      <c r="E81">
        <v>1297856334</v>
      </c>
      <c r="F81" t="s">
        <v>786</v>
      </c>
      <c r="G81">
        <v>113551</v>
      </c>
      <c r="H81">
        <v>5</v>
      </c>
      <c r="I81">
        <v>1</v>
      </c>
      <c r="J81">
        <v>5</v>
      </c>
    </row>
    <row r="82" spans="2:10" x14ac:dyDescent="0.25">
      <c r="B82" t="s">
        <v>95</v>
      </c>
      <c r="C82" t="s">
        <v>72</v>
      </c>
      <c r="D82" s="63">
        <v>45447</v>
      </c>
      <c r="E82">
        <v>1297832324</v>
      </c>
      <c r="F82" t="s">
        <v>782</v>
      </c>
      <c r="G82">
        <v>113550</v>
      </c>
      <c r="H82">
        <v>5</v>
      </c>
      <c r="I82">
        <v>1</v>
      </c>
      <c r="J82">
        <v>5</v>
      </c>
    </row>
    <row r="83" spans="2:10" x14ac:dyDescent="0.25">
      <c r="B83" t="s">
        <v>95</v>
      </c>
      <c r="C83" t="s">
        <v>72</v>
      </c>
      <c r="D83" s="63">
        <v>45447</v>
      </c>
      <c r="E83">
        <v>1297831584</v>
      </c>
      <c r="F83" t="s">
        <v>115</v>
      </c>
      <c r="G83">
        <v>113502</v>
      </c>
      <c r="H83">
        <v>5</v>
      </c>
      <c r="I83">
        <v>1</v>
      </c>
      <c r="J83">
        <v>5</v>
      </c>
    </row>
    <row r="84" spans="2:10" x14ac:dyDescent="0.25">
      <c r="B84" t="s">
        <v>93</v>
      </c>
      <c r="C84" t="s">
        <v>72</v>
      </c>
      <c r="D84" s="63">
        <v>45447</v>
      </c>
      <c r="E84">
        <v>1297942984</v>
      </c>
      <c r="F84" t="s">
        <v>96</v>
      </c>
      <c r="G84">
        <v>112164</v>
      </c>
      <c r="H84">
        <v>5</v>
      </c>
      <c r="I84">
        <v>1</v>
      </c>
      <c r="J84">
        <v>5</v>
      </c>
    </row>
    <row r="85" spans="2:10" x14ac:dyDescent="0.25">
      <c r="B85" t="s">
        <v>95</v>
      </c>
      <c r="C85" t="s">
        <v>72</v>
      </c>
      <c r="D85" s="63">
        <v>45447</v>
      </c>
      <c r="E85">
        <v>1297852564</v>
      </c>
      <c r="F85" t="s">
        <v>115</v>
      </c>
      <c r="G85">
        <v>113502</v>
      </c>
      <c r="H85">
        <v>5</v>
      </c>
      <c r="I85">
        <v>1</v>
      </c>
      <c r="J85">
        <v>5</v>
      </c>
    </row>
    <row r="86" spans="2:10" x14ac:dyDescent="0.25">
      <c r="B86" t="s">
        <v>93</v>
      </c>
      <c r="C86" t="s">
        <v>72</v>
      </c>
      <c r="D86" s="63">
        <v>45447</v>
      </c>
      <c r="E86">
        <v>1297830984</v>
      </c>
      <c r="F86" t="s">
        <v>98</v>
      </c>
      <c r="G86">
        <v>112006</v>
      </c>
      <c r="H86">
        <v>5</v>
      </c>
      <c r="I86">
        <v>1</v>
      </c>
      <c r="J86">
        <v>5</v>
      </c>
    </row>
    <row r="87" spans="2:10" x14ac:dyDescent="0.25">
      <c r="B87" t="s">
        <v>93</v>
      </c>
      <c r="C87" t="s">
        <v>72</v>
      </c>
      <c r="D87" s="63">
        <v>45447</v>
      </c>
      <c r="E87">
        <v>1297829154</v>
      </c>
      <c r="F87" t="s">
        <v>114</v>
      </c>
      <c r="G87">
        <v>113407</v>
      </c>
      <c r="H87">
        <v>5</v>
      </c>
      <c r="I87">
        <v>1</v>
      </c>
      <c r="J87">
        <v>5</v>
      </c>
    </row>
    <row r="88" spans="2:10" x14ac:dyDescent="0.25">
      <c r="B88" t="s">
        <v>93</v>
      </c>
      <c r="C88" t="s">
        <v>72</v>
      </c>
      <c r="D88" s="63">
        <v>45447</v>
      </c>
      <c r="E88">
        <v>1297944384</v>
      </c>
      <c r="F88" t="s">
        <v>73</v>
      </c>
      <c r="G88">
        <v>108526</v>
      </c>
      <c r="H88">
        <v>5</v>
      </c>
      <c r="I88">
        <v>1</v>
      </c>
      <c r="J88">
        <v>5</v>
      </c>
    </row>
    <row r="89" spans="2:10" x14ac:dyDescent="0.25">
      <c r="B89" t="s">
        <v>93</v>
      </c>
      <c r="C89" t="s">
        <v>72</v>
      </c>
      <c r="D89" s="63">
        <v>45447</v>
      </c>
      <c r="E89">
        <v>1297846384</v>
      </c>
      <c r="F89" t="s">
        <v>114</v>
      </c>
      <c r="G89">
        <v>113407</v>
      </c>
      <c r="H89">
        <v>5</v>
      </c>
      <c r="I89">
        <v>1</v>
      </c>
      <c r="J89">
        <v>5</v>
      </c>
    </row>
    <row r="90" spans="2:10" x14ac:dyDescent="0.25">
      <c r="B90" t="s">
        <v>93</v>
      </c>
      <c r="C90" t="s">
        <v>72</v>
      </c>
      <c r="D90" s="63">
        <v>45447</v>
      </c>
      <c r="E90">
        <v>1297916474</v>
      </c>
      <c r="F90" t="s">
        <v>786</v>
      </c>
      <c r="G90">
        <v>113551</v>
      </c>
      <c r="H90">
        <v>5</v>
      </c>
      <c r="I90">
        <v>1</v>
      </c>
      <c r="J90">
        <v>5</v>
      </c>
    </row>
    <row r="91" spans="2:10" x14ac:dyDescent="0.25">
      <c r="B91" t="s">
        <v>95</v>
      </c>
      <c r="C91" t="s">
        <v>72</v>
      </c>
      <c r="D91" s="63">
        <v>45447</v>
      </c>
      <c r="E91">
        <v>1297915634</v>
      </c>
      <c r="F91" t="s">
        <v>96</v>
      </c>
      <c r="G91">
        <v>112164</v>
      </c>
      <c r="H91">
        <v>5</v>
      </c>
      <c r="I91">
        <v>1</v>
      </c>
      <c r="J91">
        <v>5</v>
      </c>
    </row>
    <row r="92" spans="2:10" x14ac:dyDescent="0.25">
      <c r="B92" t="s">
        <v>93</v>
      </c>
      <c r="C92" t="s">
        <v>72</v>
      </c>
      <c r="D92" s="63">
        <v>45447</v>
      </c>
      <c r="E92">
        <v>1297911054</v>
      </c>
      <c r="F92" t="s">
        <v>94</v>
      </c>
      <c r="G92">
        <v>112154</v>
      </c>
      <c r="H92">
        <v>5</v>
      </c>
      <c r="I92">
        <v>1</v>
      </c>
      <c r="J92">
        <v>5</v>
      </c>
    </row>
    <row r="93" spans="2:10" x14ac:dyDescent="0.25">
      <c r="B93" t="s">
        <v>95</v>
      </c>
      <c r="C93" t="s">
        <v>72</v>
      </c>
      <c r="D93" s="63">
        <v>45447</v>
      </c>
      <c r="E93">
        <v>1297906304</v>
      </c>
      <c r="F93" t="s">
        <v>94</v>
      </c>
      <c r="G93">
        <v>112154</v>
      </c>
      <c r="H93">
        <v>5</v>
      </c>
      <c r="I93">
        <v>1</v>
      </c>
      <c r="J93">
        <v>5</v>
      </c>
    </row>
    <row r="94" spans="2:10" x14ac:dyDescent="0.25">
      <c r="B94" t="s">
        <v>93</v>
      </c>
      <c r="C94" t="s">
        <v>72</v>
      </c>
      <c r="D94" s="63">
        <v>45447</v>
      </c>
      <c r="E94">
        <v>1297904804</v>
      </c>
      <c r="F94" t="s">
        <v>73</v>
      </c>
      <c r="G94">
        <v>108526</v>
      </c>
      <c r="H94">
        <v>5</v>
      </c>
      <c r="I94">
        <v>1</v>
      </c>
      <c r="J94">
        <v>5</v>
      </c>
    </row>
    <row r="95" spans="2:10" x14ac:dyDescent="0.25">
      <c r="B95" t="s">
        <v>93</v>
      </c>
      <c r="C95" t="s">
        <v>72</v>
      </c>
      <c r="D95" s="63">
        <v>45447</v>
      </c>
      <c r="E95">
        <v>1297901614</v>
      </c>
      <c r="F95" t="s">
        <v>94</v>
      </c>
      <c r="G95">
        <v>112154</v>
      </c>
      <c r="H95">
        <v>5</v>
      </c>
      <c r="I95">
        <v>1</v>
      </c>
      <c r="J95">
        <v>5</v>
      </c>
    </row>
    <row r="96" spans="2:10" x14ac:dyDescent="0.25">
      <c r="B96" t="s">
        <v>93</v>
      </c>
      <c r="C96" t="s">
        <v>72</v>
      </c>
      <c r="D96" s="63">
        <v>45447</v>
      </c>
      <c r="E96">
        <v>1297863504</v>
      </c>
      <c r="F96" t="s">
        <v>73</v>
      </c>
      <c r="G96">
        <v>108526</v>
      </c>
      <c r="H96">
        <v>5</v>
      </c>
      <c r="I96">
        <v>1</v>
      </c>
      <c r="J96">
        <v>5</v>
      </c>
    </row>
    <row r="97" spans="2:10" x14ac:dyDescent="0.25">
      <c r="B97" t="s">
        <v>778</v>
      </c>
      <c r="C97" t="s">
        <v>81</v>
      </c>
      <c r="D97" s="63">
        <v>45447</v>
      </c>
      <c r="E97">
        <v>805948255</v>
      </c>
      <c r="F97" t="s">
        <v>779</v>
      </c>
      <c r="G97">
        <v>113563</v>
      </c>
      <c r="H97">
        <v>5</v>
      </c>
      <c r="J97">
        <v>5</v>
      </c>
    </row>
    <row r="98" spans="2:10" x14ac:dyDescent="0.25">
      <c r="B98" t="s">
        <v>83</v>
      </c>
      <c r="C98" t="s">
        <v>75</v>
      </c>
      <c r="D98" s="63">
        <v>45447</v>
      </c>
      <c r="E98">
        <v>195151277</v>
      </c>
      <c r="F98" t="s">
        <v>780</v>
      </c>
      <c r="G98">
        <v>112377</v>
      </c>
      <c r="H98">
        <v>5</v>
      </c>
      <c r="J98">
        <v>5</v>
      </c>
    </row>
    <row r="99" spans="2:10" x14ac:dyDescent="0.25">
      <c r="B99" t="s">
        <v>83</v>
      </c>
      <c r="C99" t="s">
        <v>75</v>
      </c>
      <c r="D99" s="63">
        <v>45447</v>
      </c>
      <c r="E99">
        <v>195067437</v>
      </c>
      <c r="F99" t="s">
        <v>76</v>
      </c>
      <c r="G99">
        <v>108734</v>
      </c>
      <c r="H99">
        <v>5</v>
      </c>
      <c r="J99">
        <v>5</v>
      </c>
    </row>
    <row r="100" spans="2:10" x14ac:dyDescent="0.25">
      <c r="B100" t="s">
        <v>84</v>
      </c>
      <c r="C100" t="s">
        <v>85</v>
      </c>
      <c r="D100" s="63">
        <v>45447</v>
      </c>
      <c r="E100">
        <v>119036266</v>
      </c>
      <c r="F100" t="s">
        <v>781</v>
      </c>
      <c r="G100">
        <v>108519</v>
      </c>
      <c r="H100">
        <v>5</v>
      </c>
      <c r="J100">
        <v>5</v>
      </c>
    </row>
    <row r="101" spans="2:10" x14ac:dyDescent="0.25">
      <c r="B101" t="s">
        <v>92</v>
      </c>
      <c r="C101" t="s">
        <v>85</v>
      </c>
      <c r="D101" s="63">
        <v>45447</v>
      </c>
      <c r="E101">
        <v>1297905964</v>
      </c>
      <c r="F101" t="s">
        <v>86</v>
      </c>
      <c r="G101">
        <v>108235</v>
      </c>
      <c r="H101">
        <v>5</v>
      </c>
      <c r="J101">
        <v>5</v>
      </c>
    </row>
    <row r="102" spans="2:10" x14ac:dyDescent="0.25">
      <c r="B102" t="s">
        <v>92</v>
      </c>
      <c r="C102" t="s">
        <v>85</v>
      </c>
      <c r="D102" s="63">
        <v>45447</v>
      </c>
      <c r="E102">
        <v>1297899874</v>
      </c>
      <c r="F102" t="s">
        <v>88</v>
      </c>
      <c r="G102">
        <v>108520</v>
      </c>
      <c r="H102">
        <v>5</v>
      </c>
      <c r="J102">
        <v>5</v>
      </c>
    </row>
    <row r="103" spans="2:10" x14ac:dyDescent="0.25">
      <c r="B103" t="s">
        <v>92</v>
      </c>
      <c r="C103" t="s">
        <v>85</v>
      </c>
      <c r="D103" s="63">
        <v>45447</v>
      </c>
      <c r="E103">
        <v>1297896504</v>
      </c>
      <c r="F103" t="s">
        <v>86</v>
      </c>
      <c r="G103">
        <v>108235</v>
      </c>
      <c r="H103">
        <v>5</v>
      </c>
      <c r="J103">
        <v>5</v>
      </c>
    </row>
    <row r="104" spans="2:10" x14ac:dyDescent="0.25">
      <c r="B104" t="s">
        <v>92</v>
      </c>
      <c r="C104" t="s">
        <v>85</v>
      </c>
      <c r="D104" s="63">
        <v>45447</v>
      </c>
      <c r="E104">
        <v>1297917774</v>
      </c>
      <c r="F104" t="s">
        <v>88</v>
      </c>
      <c r="G104">
        <v>108520</v>
      </c>
      <c r="H104">
        <v>5</v>
      </c>
      <c r="J104">
        <v>5</v>
      </c>
    </row>
    <row r="105" spans="2:10" x14ac:dyDescent="0.25">
      <c r="B105" t="s">
        <v>92</v>
      </c>
      <c r="C105" t="s">
        <v>85</v>
      </c>
      <c r="D105" s="63">
        <v>45447</v>
      </c>
      <c r="E105">
        <v>1297936234</v>
      </c>
      <c r="F105" t="s">
        <v>91</v>
      </c>
      <c r="G105">
        <v>108518</v>
      </c>
      <c r="H105">
        <v>5</v>
      </c>
      <c r="J105">
        <v>5</v>
      </c>
    </row>
    <row r="106" spans="2:10" x14ac:dyDescent="0.25">
      <c r="B106" t="s">
        <v>92</v>
      </c>
      <c r="C106" t="s">
        <v>85</v>
      </c>
      <c r="D106" s="63">
        <v>45447</v>
      </c>
      <c r="E106">
        <v>1297923974</v>
      </c>
      <c r="F106" t="s">
        <v>91</v>
      </c>
      <c r="G106">
        <v>108518</v>
      </c>
      <c r="H106">
        <v>5</v>
      </c>
      <c r="J106">
        <v>5</v>
      </c>
    </row>
    <row r="107" spans="2:10" x14ac:dyDescent="0.25">
      <c r="B107" t="s">
        <v>92</v>
      </c>
      <c r="C107" t="s">
        <v>85</v>
      </c>
      <c r="D107" s="63">
        <v>45447</v>
      </c>
      <c r="E107">
        <v>1297864204</v>
      </c>
      <c r="F107" t="s">
        <v>91</v>
      </c>
      <c r="G107">
        <v>108518</v>
      </c>
      <c r="H107">
        <v>5</v>
      </c>
      <c r="J107">
        <v>5</v>
      </c>
    </row>
    <row r="108" spans="2:10" x14ac:dyDescent="0.25">
      <c r="B108" t="s">
        <v>93</v>
      </c>
      <c r="C108" t="s">
        <v>72</v>
      </c>
      <c r="D108" s="63">
        <v>45447</v>
      </c>
      <c r="E108">
        <v>1297895334</v>
      </c>
      <c r="F108" t="s">
        <v>791</v>
      </c>
      <c r="G108">
        <v>113561</v>
      </c>
      <c r="H108">
        <v>5</v>
      </c>
      <c r="J108">
        <v>5</v>
      </c>
    </row>
    <row r="109" spans="2:10" x14ac:dyDescent="0.25">
      <c r="B109" t="s">
        <v>93</v>
      </c>
      <c r="C109" t="s">
        <v>72</v>
      </c>
      <c r="D109" s="63">
        <v>45447</v>
      </c>
      <c r="E109">
        <v>1297885864</v>
      </c>
      <c r="F109" t="s">
        <v>782</v>
      </c>
      <c r="G109">
        <v>113550</v>
      </c>
      <c r="H109">
        <v>5</v>
      </c>
      <c r="J109">
        <v>5</v>
      </c>
    </row>
    <row r="110" spans="2:10" x14ac:dyDescent="0.25">
      <c r="B110" t="s">
        <v>95</v>
      </c>
      <c r="C110" t="s">
        <v>72</v>
      </c>
      <c r="D110" s="63">
        <v>45447</v>
      </c>
      <c r="E110">
        <v>1297845844</v>
      </c>
      <c r="F110" t="s">
        <v>88</v>
      </c>
      <c r="G110">
        <v>108520</v>
      </c>
      <c r="H110">
        <v>5</v>
      </c>
      <c r="I110">
        <v>51</v>
      </c>
      <c r="J110">
        <v>5</v>
      </c>
    </row>
    <row r="111" spans="2:10" x14ac:dyDescent="0.25">
      <c r="B111" t="s">
        <v>93</v>
      </c>
      <c r="C111" t="s">
        <v>72</v>
      </c>
      <c r="D111" s="63">
        <v>45447</v>
      </c>
      <c r="E111">
        <v>1297865174</v>
      </c>
      <c r="F111" t="s">
        <v>786</v>
      </c>
      <c r="G111">
        <v>113551</v>
      </c>
      <c r="H111">
        <v>5</v>
      </c>
      <c r="J111">
        <v>5</v>
      </c>
    </row>
    <row r="112" spans="2:10" x14ac:dyDescent="0.25">
      <c r="B112" t="s">
        <v>93</v>
      </c>
      <c r="C112" t="s">
        <v>72</v>
      </c>
      <c r="D112" s="63">
        <v>45447</v>
      </c>
      <c r="E112">
        <v>1297883654</v>
      </c>
      <c r="F112" t="s">
        <v>115</v>
      </c>
      <c r="G112">
        <v>113502</v>
      </c>
      <c r="H112">
        <v>5</v>
      </c>
      <c r="J112">
        <v>5</v>
      </c>
    </row>
    <row r="113" spans="2:10" x14ac:dyDescent="0.25">
      <c r="B113" t="s">
        <v>93</v>
      </c>
      <c r="C113" t="s">
        <v>72</v>
      </c>
      <c r="D113" s="63">
        <v>45447</v>
      </c>
      <c r="E113">
        <v>1297932524</v>
      </c>
      <c r="F113" t="s">
        <v>96</v>
      </c>
      <c r="G113">
        <v>112164</v>
      </c>
      <c r="H113">
        <v>5</v>
      </c>
      <c r="J113">
        <v>5</v>
      </c>
    </row>
    <row r="114" spans="2:10" x14ac:dyDescent="0.25">
      <c r="B114" t="s">
        <v>93</v>
      </c>
      <c r="C114" t="s">
        <v>72</v>
      </c>
      <c r="D114" s="63">
        <v>45447</v>
      </c>
      <c r="E114">
        <v>1297839054</v>
      </c>
      <c r="F114" t="s">
        <v>88</v>
      </c>
      <c r="G114">
        <v>108520</v>
      </c>
      <c r="H114">
        <v>5</v>
      </c>
      <c r="J114">
        <v>5</v>
      </c>
    </row>
    <row r="115" spans="2:10" x14ac:dyDescent="0.25">
      <c r="B115" t="s">
        <v>93</v>
      </c>
      <c r="C115" t="s">
        <v>72</v>
      </c>
      <c r="D115" s="63">
        <v>45447</v>
      </c>
      <c r="E115">
        <v>1297837934</v>
      </c>
      <c r="F115" t="s">
        <v>98</v>
      </c>
      <c r="G115">
        <v>112006</v>
      </c>
      <c r="H115">
        <v>5</v>
      </c>
      <c r="I115">
        <v>2</v>
      </c>
      <c r="J115">
        <v>5</v>
      </c>
    </row>
    <row r="116" spans="2:10" x14ac:dyDescent="0.25">
      <c r="B116" t="s">
        <v>93</v>
      </c>
      <c r="C116" t="s">
        <v>72</v>
      </c>
      <c r="D116" s="63">
        <v>45447</v>
      </c>
      <c r="E116">
        <v>1297943544</v>
      </c>
      <c r="F116" t="s">
        <v>73</v>
      </c>
      <c r="G116">
        <v>108526</v>
      </c>
      <c r="H116">
        <v>5</v>
      </c>
      <c r="J116">
        <v>5</v>
      </c>
    </row>
    <row r="117" spans="2:10" x14ac:dyDescent="0.25">
      <c r="B117" t="s">
        <v>95</v>
      </c>
      <c r="C117" t="s">
        <v>72</v>
      </c>
      <c r="D117" s="63">
        <v>45447</v>
      </c>
      <c r="E117">
        <v>1297847944</v>
      </c>
      <c r="F117" t="s">
        <v>115</v>
      </c>
      <c r="G117">
        <v>113502</v>
      </c>
      <c r="H117">
        <v>5</v>
      </c>
      <c r="I117">
        <v>5</v>
      </c>
      <c r="J117">
        <v>5</v>
      </c>
    </row>
    <row r="118" spans="2:10" x14ac:dyDescent="0.25">
      <c r="B118" t="s">
        <v>95</v>
      </c>
      <c r="C118" t="s">
        <v>72</v>
      </c>
      <c r="D118" s="63">
        <v>45447</v>
      </c>
      <c r="E118">
        <v>1297912854</v>
      </c>
      <c r="F118" t="s">
        <v>786</v>
      </c>
      <c r="G118">
        <v>113551</v>
      </c>
      <c r="H118">
        <v>5</v>
      </c>
      <c r="I118">
        <v>71</v>
      </c>
      <c r="J118">
        <v>5</v>
      </c>
    </row>
    <row r="119" spans="2:10" x14ac:dyDescent="0.25">
      <c r="B119" t="s">
        <v>93</v>
      </c>
      <c r="C119" t="s">
        <v>72</v>
      </c>
      <c r="D119" s="63">
        <v>45447</v>
      </c>
      <c r="E119">
        <v>1297948554</v>
      </c>
      <c r="F119" t="s">
        <v>73</v>
      </c>
      <c r="G119">
        <v>108526</v>
      </c>
      <c r="H119">
        <v>5</v>
      </c>
      <c r="J119">
        <v>5</v>
      </c>
    </row>
    <row r="120" spans="2:10" x14ac:dyDescent="0.25">
      <c r="B120" t="s">
        <v>778</v>
      </c>
      <c r="C120" t="s">
        <v>81</v>
      </c>
      <c r="D120" s="63">
        <v>45447</v>
      </c>
      <c r="E120">
        <v>805947615</v>
      </c>
      <c r="F120" t="s">
        <v>82</v>
      </c>
      <c r="G120">
        <v>111567</v>
      </c>
      <c r="J120">
        <v>5</v>
      </c>
    </row>
    <row r="121" spans="2:10" x14ac:dyDescent="0.25">
      <c r="B121" t="s">
        <v>83</v>
      </c>
      <c r="C121" t="s">
        <v>75</v>
      </c>
      <c r="D121" s="63">
        <v>45447</v>
      </c>
      <c r="E121">
        <v>195094107</v>
      </c>
      <c r="F121" t="s">
        <v>780</v>
      </c>
      <c r="G121">
        <v>112377</v>
      </c>
      <c r="H121">
        <v>4</v>
      </c>
      <c r="I121">
        <v>1</v>
      </c>
      <c r="J121">
        <v>5</v>
      </c>
    </row>
    <row r="122" spans="2:10" x14ac:dyDescent="0.25">
      <c r="B122" t="s">
        <v>83</v>
      </c>
      <c r="C122" t="s">
        <v>75</v>
      </c>
      <c r="D122" s="63">
        <v>45447</v>
      </c>
      <c r="E122">
        <v>195101957</v>
      </c>
      <c r="F122" t="s">
        <v>780</v>
      </c>
      <c r="G122">
        <v>112377</v>
      </c>
      <c r="J122">
        <v>5</v>
      </c>
    </row>
    <row r="123" spans="2:10" x14ac:dyDescent="0.25">
      <c r="B123" t="s">
        <v>83</v>
      </c>
      <c r="C123" t="s">
        <v>75</v>
      </c>
      <c r="D123" s="63">
        <v>45447</v>
      </c>
      <c r="E123">
        <v>195136867</v>
      </c>
      <c r="F123" t="s">
        <v>780</v>
      </c>
      <c r="G123">
        <v>112377</v>
      </c>
      <c r="J123">
        <v>5</v>
      </c>
    </row>
    <row r="124" spans="2:10" x14ac:dyDescent="0.25">
      <c r="B124" t="s">
        <v>84</v>
      </c>
      <c r="C124" t="s">
        <v>85</v>
      </c>
      <c r="D124" s="63">
        <v>45447</v>
      </c>
      <c r="E124">
        <v>119041356</v>
      </c>
      <c r="F124" t="s">
        <v>91</v>
      </c>
      <c r="G124">
        <v>108518</v>
      </c>
      <c r="J124">
        <v>5</v>
      </c>
    </row>
    <row r="125" spans="2:10" x14ac:dyDescent="0.25">
      <c r="B125" t="s">
        <v>84</v>
      </c>
      <c r="C125" t="s">
        <v>85</v>
      </c>
      <c r="D125" s="63">
        <v>45447</v>
      </c>
      <c r="E125">
        <v>119029036</v>
      </c>
      <c r="F125" t="s">
        <v>86</v>
      </c>
      <c r="G125">
        <v>108235</v>
      </c>
      <c r="J125">
        <v>5</v>
      </c>
    </row>
    <row r="126" spans="2:10" x14ac:dyDescent="0.25">
      <c r="B126" t="s">
        <v>92</v>
      </c>
      <c r="C126" t="s">
        <v>85</v>
      </c>
      <c r="D126" s="63">
        <v>45447</v>
      </c>
      <c r="E126">
        <v>1297841964</v>
      </c>
      <c r="F126" t="s">
        <v>87</v>
      </c>
      <c r="G126">
        <v>107941</v>
      </c>
      <c r="J126">
        <v>5</v>
      </c>
    </row>
    <row r="127" spans="2:10" x14ac:dyDescent="0.25">
      <c r="B127" t="s">
        <v>92</v>
      </c>
      <c r="C127" t="s">
        <v>85</v>
      </c>
      <c r="D127" s="63">
        <v>45447</v>
      </c>
      <c r="E127">
        <v>1297932994</v>
      </c>
      <c r="F127" t="s">
        <v>781</v>
      </c>
      <c r="G127">
        <v>108519</v>
      </c>
      <c r="J127">
        <v>5</v>
      </c>
    </row>
    <row r="128" spans="2:10" x14ac:dyDescent="0.25">
      <c r="B128" t="s">
        <v>93</v>
      </c>
      <c r="C128" t="s">
        <v>72</v>
      </c>
      <c r="D128" s="63">
        <v>45447</v>
      </c>
      <c r="E128">
        <v>1297865534</v>
      </c>
      <c r="F128" t="s">
        <v>782</v>
      </c>
      <c r="G128">
        <v>113550</v>
      </c>
      <c r="H128">
        <v>1</v>
      </c>
      <c r="I128">
        <v>1</v>
      </c>
      <c r="J128">
        <v>5</v>
      </c>
    </row>
    <row r="129" spans="2:10" x14ac:dyDescent="0.25">
      <c r="B129" t="s">
        <v>93</v>
      </c>
      <c r="C129" t="s">
        <v>72</v>
      </c>
      <c r="D129" s="63">
        <v>45447</v>
      </c>
      <c r="E129">
        <v>1297888274</v>
      </c>
      <c r="F129" t="s">
        <v>73</v>
      </c>
      <c r="G129">
        <v>108526</v>
      </c>
      <c r="H129">
        <v>1</v>
      </c>
      <c r="I129">
        <v>2</v>
      </c>
      <c r="J129">
        <v>5</v>
      </c>
    </row>
    <row r="130" spans="2:10" x14ac:dyDescent="0.25">
      <c r="B130" t="s">
        <v>95</v>
      </c>
      <c r="C130" t="s">
        <v>72</v>
      </c>
      <c r="D130" s="63">
        <v>45447</v>
      </c>
      <c r="E130">
        <v>1297880584</v>
      </c>
      <c r="F130" t="s">
        <v>791</v>
      </c>
      <c r="G130">
        <v>113561</v>
      </c>
      <c r="H130">
        <v>4</v>
      </c>
      <c r="I130">
        <v>5</v>
      </c>
      <c r="J130">
        <v>5</v>
      </c>
    </row>
    <row r="131" spans="2:10" x14ac:dyDescent="0.25">
      <c r="B131" t="s">
        <v>93</v>
      </c>
      <c r="C131" t="s">
        <v>72</v>
      </c>
      <c r="D131" s="63">
        <v>45447</v>
      </c>
      <c r="E131">
        <v>1297835874</v>
      </c>
      <c r="F131" t="s">
        <v>115</v>
      </c>
      <c r="G131">
        <v>113502</v>
      </c>
      <c r="H131">
        <v>4</v>
      </c>
      <c r="J131">
        <v>5</v>
      </c>
    </row>
    <row r="132" spans="2:10" x14ac:dyDescent="0.25">
      <c r="B132" t="s">
        <v>93</v>
      </c>
      <c r="C132" t="s">
        <v>72</v>
      </c>
      <c r="D132" s="63">
        <v>45447</v>
      </c>
      <c r="E132">
        <v>1297942414</v>
      </c>
      <c r="F132" t="s">
        <v>96</v>
      </c>
      <c r="G132">
        <v>112164</v>
      </c>
      <c r="H132">
        <v>4</v>
      </c>
      <c r="I132">
        <v>1</v>
      </c>
      <c r="J132">
        <v>5</v>
      </c>
    </row>
    <row r="133" spans="2:10" x14ac:dyDescent="0.25">
      <c r="B133" t="s">
        <v>93</v>
      </c>
      <c r="C133" t="s">
        <v>72</v>
      </c>
      <c r="D133" s="63">
        <v>45447</v>
      </c>
      <c r="E133">
        <v>1297946164</v>
      </c>
      <c r="F133" t="s">
        <v>96</v>
      </c>
      <c r="G133">
        <v>112164</v>
      </c>
      <c r="H133">
        <v>4</v>
      </c>
      <c r="I133">
        <v>1</v>
      </c>
      <c r="J133">
        <v>5</v>
      </c>
    </row>
    <row r="134" spans="2:10" x14ac:dyDescent="0.25">
      <c r="B134" t="s">
        <v>93</v>
      </c>
      <c r="C134" t="s">
        <v>72</v>
      </c>
      <c r="D134" s="63">
        <v>45447</v>
      </c>
      <c r="E134">
        <v>1297845484</v>
      </c>
      <c r="F134" t="s">
        <v>98</v>
      </c>
      <c r="G134">
        <v>112006</v>
      </c>
      <c r="J134">
        <v>5</v>
      </c>
    </row>
    <row r="135" spans="2:10" x14ac:dyDescent="0.25">
      <c r="B135" t="s">
        <v>78</v>
      </c>
      <c r="C135" t="s">
        <v>72</v>
      </c>
      <c r="D135" s="63">
        <v>45447</v>
      </c>
      <c r="E135">
        <v>118999256</v>
      </c>
      <c r="F135" t="s">
        <v>98</v>
      </c>
      <c r="G135">
        <v>112006</v>
      </c>
      <c r="J135">
        <v>10</v>
      </c>
    </row>
    <row r="136" spans="2:10" x14ac:dyDescent="0.25">
      <c r="B136" t="s">
        <v>83</v>
      </c>
      <c r="C136" t="s">
        <v>75</v>
      </c>
      <c r="D136" s="63">
        <v>45447</v>
      </c>
      <c r="E136">
        <v>195123567</v>
      </c>
      <c r="F136" t="s">
        <v>803</v>
      </c>
      <c r="G136">
        <v>113635</v>
      </c>
      <c r="H136">
        <v>3</v>
      </c>
      <c r="J136">
        <v>3</v>
      </c>
    </row>
    <row r="137" spans="2:10" x14ac:dyDescent="0.25">
      <c r="B137" t="s">
        <v>83</v>
      </c>
      <c r="C137" t="s">
        <v>75</v>
      </c>
      <c r="D137" s="63">
        <v>45447</v>
      </c>
      <c r="E137">
        <v>195112467</v>
      </c>
      <c r="F137" t="s">
        <v>803</v>
      </c>
      <c r="G137">
        <v>113635</v>
      </c>
      <c r="H137">
        <v>4</v>
      </c>
      <c r="I137">
        <v>1</v>
      </c>
      <c r="J137">
        <v>4</v>
      </c>
    </row>
    <row r="138" spans="2:10" x14ac:dyDescent="0.25">
      <c r="B138" t="s">
        <v>83</v>
      </c>
      <c r="C138" t="s">
        <v>75</v>
      </c>
      <c r="D138" s="63">
        <v>45447</v>
      </c>
      <c r="E138">
        <v>195072177</v>
      </c>
      <c r="F138" t="s">
        <v>76</v>
      </c>
      <c r="G138">
        <v>108734</v>
      </c>
      <c r="H138">
        <v>5</v>
      </c>
      <c r="I138">
        <v>1</v>
      </c>
      <c r="J138">
        <v>4</v>
      </c>
    </row>
    <row r="139" spans="2:10" x14ac:dyDescent="0.25">
      <c r="B139" t="s">
        <v>83</v>
      </c>
      <c r="C139" t="s">
        <v>75</v>
      </c>
      <c r="D139" s="63">
        <v>45447</v>
      </c>
      <c r="E139">
        <v>195067417</v>
      </c>
      <c r="F139" t="s">
        <v>777</v>
      </c>
      <c r="G139">
        <v>112087</v>
      </c>
      <c r="H139">
        <v>5</v>
      </c>
      <c r="I139">
        <v>1</v>
      </c>
      <c r="J139">
        <v>2</v>
      </c>
    </row>
    <row r="140" spans="2:10" x14ac:dyDescent="0.25">
      <c r="B140" t="s">
        <v>83</v>
      </c>
      <c r="C140" t="s">
        <v>75</v>
      </c>
      <c r="D140" s="63">
        <v>45447</v>
      </c>
      <c r="E140">
        <v>195136147</v>
      </c>
      <c r="F140" t="s">
        <v>76</v>
      </c>
      <c r="G140">
        <v>108734</v>
      </c>
      <c r="J140">
        <v>4</v>
      </c>
    </row>
    <row r="141" spans="2:10" x14ac:dyDescent="0.25">
      <c r="B141" t="s">
        <v>83</v>
      </c>
      <c r="C141" t="s">
        <v>75</v>
      </c>
      <c r="D141" s="63">
        <v>45447</v>
      </c>
      <c r="E141">
        <v>195090287</v>
      </c>
      <c r="F141" t="s">
        <v>777</v>
      </c>
      <c r="G141">
        <v>112087</v>
      </c>
      <c r="H141">
        <v>5</v>
      </c>
      <c r="I141">
        <v>1</v>
      </c>
      <c r="J141">
        <v>3</v>
      </c>
    </row>
    <row r="142" spans="2:10" x14ac:dyDescent="0.25">
      <c r="B142" t="s">
        <v>83</v>
      </c>
      <c r="C142" t="s">
        <v>75</v>
      </c>
      <c r="D142" s="63">
        <v>45447</v>
      </c>
      <c r="E142">
        <v>195129627</v>
      </c>
      <c r="F142" t="s">
        <v>76</v>
      </c>
      <c r="G142">
        <v>108734</v>
      </c>
      <c r="H142">
        <v>5</v>
      </c>
      <c r="J142">
        <v>4</v>
      </c>
    </row>
    <row r="143" spans="2:10" x14ac:dyDescent="0.25">
      <c r="B143" t="s">
        <v>92</v>
      </c>
      <c r="C143" t="s">
        <v>85</v>
      </c>
      <c r="D143" s="63">
        <v>45447</v>
      </c>
      <c r="E143">
        <v>1297893664</v>
      </c>
      <c r="F143" t="s">
        <v>86</v>
      </c>
      <c r="G143">
        <v>108235</v>
      </c>
      <c r="J143">
        <v>4</v>
      </c>
    </row>
    <row r="144" spans="2:10" x14ac:dyDescent="0.25">
      <c r="B144" t="s">
        <v>93</v>
      </c>
      <c r="C144" t="s">
        <v>72</v>
      </c>
      <c r="D144" s="63">
        <v>45447</v>
      </c>
      <c r="E144">
        <v>1297865064</v>
      </c>
      <c r="F144" t="s">
        <v>115</v>
      </c>
      <c r="G144">
        <v>113502</v>
      </c>
      <c r="H144">
        <v>4</v>
      </c>
      <c r="I144">
        <v>1</v>
      </c>
      <c r="J144">
        <v>4</v>
      </c>
    </row>
    <row r="145" spans="2:10" x14ac:dyDescent="0.25">
      <c r="B145" t="s">
        <v>93</v>
      </c>
      <c r="C145" t="s">
        <v>72</v>
      </c>
      <c r="D145" s="63">
        <v>45447</v>
      </c>
      <c r="E145">
        <v>1297841844</v>
      </c>
      <c r="F145" t="s">
        <v>98</v>
      </c>
      <c r="G145">
        <v>112006</v>
      </c>
      <c r="H145">
        <v>3</v>
      </c>
      <c r="I145">
        <v>2</v>
      </c>
      <c r="J145">
        <v>3</v>
      </c>
    </row>
    <row r="146" spans="2:10" x14ac:dyDescent="0.25">
      <c r="B146" t="s">
        <v>93</v>
      </c>
      <c r="C146" t="s">
        <v>72</v>
      </c>
      <c r="D146" s="63">
        <v>45447</v>
      </c>
      <c r="E146">
        <v>1297865304</v>
      </c>
      <c r="F146" t="s">
        <v>94</v>
      </c>
      <c r="G146">
        <v>112154</v>
      </c>
      <c r="H146">
        <v>1</v>
      </c>
      <c r="I146">
        <v>2</v>
      </c>
      <c r="J146">
        <v>1</v>
      </c>
    </row>
    <row r="147" spans="2:10" x14ac:dyDescent="0.25">
      <c r="B147" t="s">
        <v>93</v>
      </c>
      <c r="C147" t="s">
        <v>72</v>
      </c>
      <c r="D147" s="63">
        <v>45447</v>
      </c>
      <c r="E147">
        <v>1297826324</v>
      </c>
      <c r="F147" t="s">
        <v>115</v>
      </c>
      <c r="G147">
        <v>113502</v>
      </c>
      <c r="H147">
        <v>5</v>
      </c>
      <c r="I147">
        <v>1</v>
      </c>
      <c r="J147">
        <v>2</v>
      </c>
    </row>
    <row r="148" spans="2:10" x14ac:dyDescent="0.25">
      <c r="B148" t="s">
        <v>93</v>
      </c>
      <c r="C148" t="s">
        <v>72</v>
      </c>
      <c r="D148" s="63">
        <v>45447</v>
      </c>
      <c r="E148">
        <v>1297936224</v>
      </c>
      <c r="F148" t="s">
        <v>791</v>
      </c>
      <c r="G148">
        <v>113561</v>
      </c>
      <c r="H148">
        <v>3</v>
      </c>
      <c r="J148">
        <v>3</v>
      </c>
    </row>
    <row r="149" spans="2:10" x14ac:dyDescent="0.25">
      <c r="B149" t="s">
        <v>93</v>
      </c>
      <c r="C149" t="s">
        <v>72</v>
      </c>
      <c r="D149" s="63">
        <v>45447</v>
      </c>
      <c r="E149">
        <v>1297848104</v>
      </c>
      <c r="F149" t="s">
        <v>115</v>
      </c>
      <c r="G149">
        <v>113502</v>
      </c>
      <c r="H149">
        <v>5</v>
      </c>
      <c r="J149">
        <v>3</v>
      </c>
    </row>
    <row r="150" spans="2:10" x14ac:dyDescent="0.25">
      <c r="B150" t="s">
        <v>93</v>
      </c>
      <c r="C150" t="s">
        <v>72</v>
      </c>
      <c r="D150" s="63">
        <v>45447</v>
      </c>
      <c r="E150">
        <v>1297828844</v>
      </c>
      <c r="F150" t="s">
        <v>115</v>
      </c>
      <c r="G150">
        <v>113502</v>
      </c>
      <c r="H150">
        <v>5</v>
      </c>
      <c r="I150">
        <v>1</v>
      </c>
      <c r="J150">
        <v>4</v>
      </c>
    </row>
    <row r="151" spans="2:10" x14ac:dyDescent="0.25">
      <c r="B151" t="s">
        <v>95</v>
      </c>
      <c r="C151" t="s">
        <v>72</v>
      </c>
      <c r="D151" s="63">
        <v>45447</v>
      </c>
      <c r="E151">
        <v>1297846054</v>
      </c>
      <c r="F151" t="s">
        <v>91</v>
      </c>
      <c r="G151">
        <v>108518</v>
      </c>
      <c r="H151">
        <v>4</v>
      </c>
      <c r="I151">
        <v>1</v>
      </c>
      <c r="J151">
        <v>3</v>
      </c>
    </row>
    <row r="152" spans="2:10" x14ac:dyDescent="0.25">
      <c r="B152" t="s">
        <v>93</v>
      </c>
      <c r="C152" t="s">
        <v>72</v>
      </c>
      <c r="D152" s="63">
        <v>45447</v>
      </c>
      <c r="E152">
        <v>1297902104</v>
      </c>
      <c r="F152" t="s">
        <v>782</v>
      </c>
      <c r="G152">
        <v>113550</v>
      </c>
      <c r="H152">
        <v>5</v>
      </c>
      <c r="I152">
        <v>1</v>
      </c>
      <c r="J152">
        <v>4</v>
      </c>
    </row>
    <row r="153" spans="2:10" x14ac:dyDescent="0.25">
      <c r="B153" t="s">
        <v>93</v>
      </c>
      <c r="C153" t="s">
        <v>72</v>
      </c>
      <c r="D153" s="63">
        <v>45447</v>
      </c>
      <c r="E153">
        <v>1297901894</v>
      </c>
      <c r="F153" t="s">
        <v>98</v>
      </c>
      <c r="G153">
        <v>112006</v>
      </c>
      <c r="H153">
        <v>3</v>
      </c>
      <c r="J153">
        <v>3</v>
      </c>
    </row>
  </sheetData>
  <sheetProtection algorithmName="SHA-512" hashValue="XVoD0DtJUW32L2fCVqCTtrvY2Wtg4zmrvP7HFQw1Zo851+gAsJvthYZk/P6i3AkwY1C8pXv0wYTOVdHH3zbj8w==" saltValue="XsyAGrvpzfTDrr6GeCs6EQ==" spinCount="100000" sheet="1" objects="1" scenarios="1" selectLockedCells="1" selectUnlockedCells="1"/>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2549F-C40F-4276-94B3-E7707716B2FA}">
  <dimension ref="A1:W227"/>
  <sheetViews>
    <sheetView showGridLines="0" topLeftCell="A193" zoomScale="125" zoomScaleNormal="125" workbookViewId="0">
      <selection activeCell="C208" sqref="C208"/>
    </sheetView>
  </sheetViews>
  <sheetFormatPr defaultColWidth="0" defaultRowHeight="15" zeroHeight="1" x14ac:dyDescent="0.25"/>
  <cols>
    <col min="1" max="1" width="3.5703125" customWidth="1"/>
    <col min="2" max="2" width="15.7109375" bestFit="1" customWidth="1"/>
    <col min="3" max="3" width="29.28515625" bestFit="1" customWidth="1"/>
    <col min="4" max="4" width="7" customWidth="1"/>
    <col min="5" max="5" width="22" bestFit="1" customWidth="1"/>
    <col min="6" max="6" width="13" bestFit="1" customWidth="1"/>
    <col min="7" max="7" width="9.85546875" bestFit="1" customWidth="1"/>
    <col min="8" max="8" width="8.5703125" bestFit="1" customWidth="1"/>
    <col min="9" max="9" width="14.85546875" bestFit="1" customWidth="1"/>
    <col min="10" max="10" width="15.28515625" bestFit="1" customWidth="1"/>
    <col min="11" max="11" width="13.28515625" bestFit="1" customWidth="1"/>
    <col min="12" max="12" width="12" bestFit="1" customWidth="1"/>
    <col min="13" max="13" width="9" bestFit="1" customWidth="1"/>
    <col min="14" max="14" width="11.7109375" bestFit="1" customWidth="1"/>
    <col min="15" max="15" width="17.42578125" bestFit="1" customWidth="1"/>
    <col min="16" max="16" width="4" customWidth="1"/>
    <col min="17" max="22" width="0" style="1" hidden="1" customWidth="1"/>
    <col min="23" max="16384" width="9.140625" style="1" hidden="1"/>
  </cols>
  <sheetData>
    <row r="1" spans="2:22" ht="16.5" customHeight="1" x14ac:dyDescent="0.25"/>
    <row r="2" spans="2:22" ht="13.5" customHeight="1" x14ac:dyDescent="0.25">
      <c r="B2" t="s">
        <v>12</v>
      </c>
      <c r="C2">
        <f ca="1">TODAY()-1</f>
        <v>45447</v>
      </c>
      <c r="E2" s="117" t="s">
        <v>117</v>
      </c>
      <c r="F2" s="117"/>
      <c r="G2" s="117"/>
      <c r="H2" s="117"/>
      <c r="I2" s="117"/>
      <c r="J2" s="117"/>
      <c r="K2" s="117"/>
      <c r="L2" s="117"/>
      <c r="M2" s="117"/>
      <c r="N2" s="117"/>
      <c r="O2" s="117"/>
      <c r="Q2"/>
      <c r="R2"/>
      <c r="S2"/>
      <c r="T2"/>
      <c r="U2"/>
      <c r="V2"/>
    </row>
    <row r="3" spans="2:22" x14ac:dyDescent="0.25">
      <c r="B3" t="s">
        <v>1</v>
      </c>
      <c r="C3">
        <f ca="1">EOMONTH(C2,0)</f>
        <v>45473</v>
      </c>
      <c r="E3" s="117"/>
      <c r="F3" s="117"/>
      <c r="G3" s="117"/>
      <c r="H3" s="117"/>
      <c r="I3" s="117"/>
      <c r="J3" s="117"/>
      <c r="K3" s="117"/>
      <c r="L3" s="117"/>
      <c r="M3" s="117"/>
      <c r="N3" s="117"/>
      <c r="O3" s="117"/>
      <c r="Q3"/>
      <c r="R3"/>
      <c r="S3"/>
      <c r="T3"/>
      <c r="U3"/>
      <c r="V3"/>
    </row>
    <row r="4" spans="2:22" x14ac:dyDescent="0.25">
      <c r="B4" t="s">
        <v>0</v>
      </c>
      <c r="C4">
        <f ca="1">_xlfn.ISOWEEKNUM(C2)</f>
        <v>23</v>
      </c>
      <c r="E4" s="117"/>
      <c r="F4" s="117"/>
      <c r="G4" s="117"/>
      <c r="H4" s="117"/>
      <c r="I4" s="117"/>
      <c r="J4" s="117"/>
      <c r="K4" s="117"/>
      <c r="L4" s="117"/>
      <c r="M4" s="117"/>
      <c r="N4" s="117"/>
      <c r="O4" s="117"/>
      <c r="Q4"/>
      <c r="R4"/>
      <c r="S4"/>
      <c r="T4"/>
      <c r="U4"/>
      <c r="V4"/>
    </row>
    <row r="5" spans="2:22" x14ac:dyDescent="0.25">
      <c r="Q5"/>
      <c r="R5"/>
      <c r="S5"/>
      <c r="T5"/>
      <c r="U5"/>
      <c r="V5"/>
    </row>
    <row r="6" spans="2:22" x14ac:dyDescent="0.25">
      <c r="B6" t="s">
        <v>118</v>
      </c>
      <c r="C6" t="s">
        <v>3</v>
      </c>
      <c r="D6" t="s">
        <v>2</v>
      </c>
      <c r="E6" t="s">
        <v>19</v>
      </c>
      <c r="F6" t="s">
        <v>119</v>
      </c>
      <c r="G6" t="s">
        <v>120</v>
      </c>
      <c r="H6" t="s">
        <v>121</v>
      </c>
      <c r="I6" t="s">
        <v>122</v>
      </c>
      <c r="J6" t="s">
        <v>123</v>
      </c>
      <c r="K6" t="s">
        <v>124</v>
      </c>
      <c r="L6" t="s">
        <v>25</v>
      </c>
      <c r="M6" t="s">
        <v>38</v>
      </c>
      <c r="N6" t="s">
        <v>35</v>
      </c>
      <c r="O6" t="s">
        <v>125</v>
      </c>
      <c r="Q6"/>
      <c r="R6"/>
      <c r="S6"/>
      <c r="T6"/>
      <c r="U6"/>
      <c r="V6"/>
    </row>
    <row r="7" spans="2:22" x14ac:dyDescent="0.25">
      <c r="B7" t="s">
        <v>126</v>
      </c>
      <c r="C7" t="s">
        <v>127</v>
      </c>
      <c r="D7">
        <v>108784</v>
      </c>
      <c r="E7" t="s">
        <v>23</v>
      </c>
      <c r="F7" t="s">
        <v>128</v>
      </c>
      <c r="G7" t="s">
        <v>129</v>
      </c>
      <c r="H7">
        <v>1</v>
      </c>
      <c r="I7">
        <v>44725</v>
      </c>
      <c r="J7">
        <v>44739</v>
      </c>
      <c r="L7" t="s">
        <v>33</v>
      </c>
      <c r="N7" t="s">
        <v>36</v>
      </c>
      <c r="O7" t="s">
        <v>130</v>
      </c>
      <c r="Q7"/>
      <c r="R7"/>
      <c r="S7"/>
      <c r="T7"/>
      <c r="U7"/>
      <c r="V7"/>
    </row>
    <row r="8" spans="2:22" x14ac:dyDescent="0.25">
      <c r="B8" t="s">
        <v>131</v>
      </c>
      <c r="C8" t="s">
        <v>132</v>
      </c>
      <c r="D8">
        <v>112079</v>
      </c>
      <c r="E8" t="s">
        <v>20</v>
      </c>
      <c r="F8" t="s">
        <v>128</v>
      </c>
      <c r="G8" t="s">
        <v>129</v>
      </c>
      <c r="H8">
        <v>1</v>
      </c>
      <c r="I8">
        <v>45131</v>
      </c>
      <c r="J8">
        <v>45142</v>
      </c>
      <c r="L8" t="s">
        <v>30</v>
      </c>
      <c r="M8" t="s">
        <v>39</v>
      </c>
      <c r="N8" t="s">
        <v>37</v>
      </c>
      <c r="O8" t="s">
        <v>133</v>
      </c>
      <c r="Q8"/>
      <c r="R8"/>
      <c r="S8"/>
      <c r="T8"/>
      <c r="U8"/>
      <c r="V8"/>
    </row>
    <row r="9" spans="2:22" x14ac:dyDescent="0.25">
      <c r="B9" t="s">
        <v>134</v>
      </c>
      <c r="C9" t="s">
        <v>135</v>
      </c>
      <c r="D9">
        <v>104306</v>
      </c>
      <c r="E9" t="s">
        <v>23</v>
      </c>
      <c r="F9" t="s">
        <v>128</v>
      </c>
      <c r="G9" t="s">
        <v>129</v>
      </c>
      <c r="H9">
        <v>1</v>
      </c>
      <c r="I9">
        <v>44056</v>
      </c>
      <c r="J9">
        <v>44069</v>
      </c>
      <c r="L9" t="s">
        <v>26</v>
      </c>
      <c r="M9" t="s">
        <v>41</v>
      </c>
      <c r="N9" t="s">
        <v>36</v>
      </c>
      <c r="O9" t="s">
        <v>136</v>
      </c>
      <c r="Q9"/>
      <c r="R9"/>
      <c r="S9"/>
      <c r="T9"/>
      <c r="U9"/>
      <c r="V9"/>
    </row>
    <row r="10" spans="2:22" x14ac:dyDescent="0.25">
      <c r="B10" t="s">
        <v>137</v>
      </c>
      <c r="C10" t="s">
        <v>138</v>
      </c>
      <c r="D10">
        <v>108783</v>
      </c>
      <c r="E10" t="s">
        <v>139</v>
      </c>
      <c r="F10" t="s">
        <v>128</v>
      </c>
      <c r="G10" t="s">
        <v>129</v>
      </c>
      <c r="H10">
        <v>1</v>
      </c>
      <c r="I10">
        <v>44718</v>
      </c>
      <c r="L10" t="s">
        <v>30</v>
      </c>
      <c r="N10" t="s">
        <v>37</v>
      </c>
      <c r="O10" t="s">
        <v>140</v>
      </c>
      <c r="Q10"/>
      <c r="R10"/>
      <c r="S10"/>
      <c r="T10"/>
      <c r="U10"/>
      <c r="V10"/>
    </row>
    <row r="11" spans="2:22" x14ac:dyDescent="0.25">
      <c r="B11" t="s">
        <v>141</v>
      </c>
      <c r="C11" t="s">
        <v>82</v>
      </c>
      <c r="D11">
        <v>111567</v>
      </c>
      <c r="E11" t="s">
        <v>20</v>
      </c>
      <c r="F11" t="s">
        <v>128</v>
      </c>
      <c r="G11" t="s">
        <v>129</v>
      </c>
      <c r="H11">
        <v>1</v>
      </c>
      <c r="I11">
        <v>45035</v>
      </c>
      <c r="J11">
        <v>45035</v>
      </c>
      <c r="L11" t="s">
        <v>28</v>
      </c>
      <c r="M11" t="s">
        <v>39</v>
      </c>
      <c r="N11" t="s">
        <v>37</v>
      </c>
      <c r="O11" t="s">
        <v>142</v>
      </c>
      <c r="Q11"/>
      <c r="R11"/>
      <c r="S11"/>
      <c r="T11"/>
      <c r="U11"/>
      <c r="V11"/>
    </row>
    <row r="12" spans="2:22" x14ac:dyDescent="0.25">
      <c r="B12" t="s">
        <v>143</v>
      </c>
      <c r="C12" t="s">
        <v>144</v>
      </c>
      <c r="D12">
        <v>112003</v>
      </c>
      <c r="E12" t="s">
        <v>145</v>
      </c>
      <c r="F12" t="s">
        <v>128</v>
      </c>
      <c r="G12" t="s">
        <v>129</v>
      </c>
      <c r="H12">
        <v>1</v>
      </c>
      <c r="I12">
        <v>45100</v>
      </c>
      <c r="J12">
        <v>45103</v>
      </c>
      <c r="K12">
        <v>45110</v>
      </c>
      <c r="L12" t="s">
        <v>33</v>
      </c>
      <c r="M12" t="s">
        <v>41</v>
      </c>
      <c r="N12" t="s">
        <v>36</v>
      </c>
      <c r="O12" t="s">
        <v>146</v>
      </c>
      <c r="Q12"/>
      <c r="R12"/>
      <c r="S12"/>
      <c r="T12"/>
      <c r="U12"/>
      <c r="V12"/>
    </row>
    <row r="13" spans="2:22" x14ac:dyDescent="0.25">
      <c r="B13" t="s">
        <v>147</v>
      </c>
      <c r="C13" t="s">
        <v>148</v>
      </c>
      <c r="D13">
        <v>100019</v>
      </c>
      <c r="E13" t="s">
        <v>149</v>
      </c>
      <c r="F13" t="s">
        <v>150</v>
      </c>
      <c r="G13" t="s">
        <v>129</v>
      </c>
      <c r="H13">
        <v>1</v>
      </c>
      <c r="L13" t="s">
        <v>151</v>
      </c>
      <c r="N13" t="s">
        <v>152</v>
      </c>
      <c r="O13" t="s">
        <v>153</v>
      </c>
      <c r="Q13"/>
      <c r="R13"/>
      <c r="S13"/>
      <c r="T13"/>
      <c r="U13"/>
      <c r="V13"/>
    </row>
    <row r="14" spans="2:22" x14ac:dyDescent="0.25">
      <c r="B14" t="s">
        <v>154</v>
      </c>
      <c r="C14" t="s">
        <v>73</v>
      </c>
      <c r="D14">
        <v>108526</v>
      </c>
      <c r="E14" t="s">
        <v>23</v>
      </c>
      <c r="F14" t="s">
        <v>128</v>
      </c>
      <c r="G14" t="s">
        <v>129</v>
      </c>
      <c r="H14">
        <v>1</v>
      </c>
      <c r="I14">
        <v>44690</v>
      </c>
      <c r="J14">
        <v>44704</v>
      </c>
      <c r="L14" t="s">
        <v>26</v>
      </c>
      <c r="M14" t="s">
        <v>41</v>
      </c>
      <c r="N14" t="s">
        <v>36</v>
      </c>
      <c r="O14" t="s">
        <v>155</v>
      </c>
      <c r="Q14"/>
      <c r="R14"/>
      <c r="S14"/>
      <c r="T14"/>
      <c r="U14"/>
      <c r="V14"/>
    </row>
    <row r="15" spans="2:22" x14ac:dyDescent="0.25">
      <c r="B15" t="s">
        <v>156</v>
      </c>
      <c r="C15" t="s">
        <v>23</v>
      </c>
      <c r="D15">
        <v>103754</v>
      </c>
      <c r="E15" t="s">
        <v>157</v>
      </c>
      <c r="F15" t="s">
        <v>158</v>
      </c>
      <c r="G15" t="s">
        <v>129</v>
      </c>
      <c r="H15">
        <v>1</v>
      </c>
      <c r="I15">
        <v>43983</v>
      </c>
      <c r="L15" t="s">
        <v>33</v>
      </c>
      <c r="M15" t="s">
        <v>41</v>
      </c>
      <c r="N15" t="s">
        <v>36</v>
      </c>
      <c r="O15" t="s">
        <v>159</v>
      </c>
      <c r="Q15"/>
      <c r="R15"/>
      <c r="S15"/>
      <c r="T15"/>
      <c r="U15"/>
      <c r="V15"/>
    </row>
    <row r="16" spans="2:22" x14ac:dyDescent="0.25">
      <c r="B16" t="s">
        <v>160</v>
      </c>
      <c r="C16" t="s">
        <v>161</v>
      </c>
      <c r="D16">
        <v>109505</v>
      </c>
      <c r="E16" t="s">
        <v>162</v>
      </c>
      <c r="F16" t="s">
        <v>128</v>
      </c>
      <c r="G16" t="s">
        <v>129</v>
      </c>
      <c r="H16">
        <v>1</v>
      </c>
      <c r="I16">
        <v>44760</v>
      </c>
      <c r="L16" t="s">
        <v>33</v>
      </c>
      <c r="M16" t="s">
        <v>41</v>
      </c>
      <c r="N16" t="s">
        <v>36</v>
      </c>
      <c r="O16" t="s">
        <v>163</v>
      </c>
      <c r="Q16"/>
      <c r="R16"/>
      <c r="S16"/>
      <c r="T16"/>
      <c r="U16"/>
      <c r="V16"/>
    </row>
    <row r="17" spans="2:22" x14ac:dyDescent="0.25">
      <c r="B17" t="s">
        <v>164</v>
      </c>
      <c r="C17" t="s">
        <v>165</v>
      </c>
      <c r="D17">
        <v>100035</v>
      </c>
      <c r="E17" t="s">
        <v>22</v>
      </c>
      <c r="F17" t="s">
        <v>128</v>
      </c>
      <c r="G17" t="s">
        <v>129</v>
      </c>
      <c r="H17">
        <v>1</v>
      </c>
      <c r="I17">
        <v>42709</v>
      </c>
      <c r="L17" t="s">
        <v>33</v>
      </c>
      <c r="M17" t="s">
        <v>40</v>
      </c>
      <c r="N17" t="s">
        <v>36</v>
      </c>
      <c r="O17" t="s">
        <v>166</v>
      </c>
      <c r="Q17"/>
      <c r="R17"/>
      <c r="S17"/>
      <c r="T17"/>
      <c r="U17"/>
      <c r="V17"/>
    </row>
    <row r="18" spans="2:22" x14ac:dyDescent="0.25">
      <c r="B18" t="s">
        <v>167</v>
      </c>
      <c r="C18" t="s">
        <v>86</v>
      </c>
      <c r="D18">
        <v>108235</v>
      </c>
      <c r="E18" t="s">
        <v>22</v>
      </c>
      <c r="F18" t="s">
        <v>128</v>
      </c>
      <c r="G18" t="s">
        <v>129</v>
      </c>
      <c r="H18">
        <v>1</v>
      </c>
      <c r="I18">
        <v>44664</v>
      </c>
      <c r="J18">
        <v>44671</v>
      </c>
      <c r="L18" t="s">
        <v>29</v>
      </c>
      <c r="M18" t="s">
        <v>40</v>
      </c>
      <c r="N18" t="s">
        <v>36</v>
      </c>
      <c r="O18" t="s">
        <v>168</v>
      </c>
      <c r="Q18"/>
      <c r="R18"/>
      <c r="S18"/>
      <c r="T18"/>
      <c r="U18"/>
      <c r="V18"/>
    </row>
    <row r="19" spans="2:22" x14ac:dyDescent="0.25">
      <c r="B19" t="s">
        <v>169</v>
      </c>
      <c r="C19" t="s">
        <v>170</v>
      </c>
      <c r="D19">
        <v>108771</v>
      </c>
      <c r="E19" t="s">
        <v>139</v>
      </c>
      <c r="F19" t="s">
        <v>128</v>
      </c>
      <c r="G19" t="s">
        <v>129</v>
      </c>
      <c r="H19">
        <v>1</v>
      </c>
      <c r="I19">
        <v>44718</v>
      </c>
      <c r="L19" t="s">
        <v>171</v>
      </c>
      <c r="M19" t="s">
        <v>39</v>
      </c>
      <c r="N19" t="s">
        <v>37</v>
      </c>
      <c r="O19" t="s">
        <v>172</v>
      </c>
      <c r="Q19"/>
      <c r="R19"/>
      <c r="S19"/>
      <c r="T19"/>
      <c r="U19"/>
      <c r="V19"/>
    </row>
    <row r="20" spans="2:22" x14ac:dyDescent="0.25">
      <c r="B20" t="s">
        <v>173</v>
      </c>
      <c r="C20" t="s">
        <v>174</v>
      </c>
      <c r="D20">
        <v>110099</v>
      </c>
      <c r="E20" t="s">
        <v>22</v>
      </c>
      <c r="F20" t="s">
        <v>128</v>
      </c>
      <c r="G20" t="s">
        <v>129</v>
      </c>
      <c r="H20">
        <v>1</v>
      </c>
      <c r="I20">
        <v>44811</v>
      </c>
      <c r="L20" t="s">
        <v>29</v>
      </c>
      <c r="M20" t="s">
        <v>39</v>
      </c>
      <c r="N20" t="s">
        <v>36</v>
      </c>
      <c r="O20" t="s">
        <v>175</v>
      </c>
      <c r="Q20"/>
      <c r="R20"/>
      <c r="S20"/>
      <c r="T20"/>
      <c r="U20"/>
      <c r="V20"/>
    </row>
    <row r="21" spans="2:22" x14ac:dyDescent="0.25">
      <c r="B21" t="s">
        <v>176</v>
      </c>
      <c r="C21" t="s">
        <v>87</v>
      </c>
      <c r="D21">
        <v>107941</v>
      </c>
      <c r="E21" t="s">
        <v>22</v>
      </c>
      <c r="F21" t="s">
        <v>128</v>
      </c>
      <c r="G21" t="s">
        <v>129</v>
      </c>
      <c r="H21">
        <v>1</v>
      </c>
      <c r="I21">
        <v>44637</v>
      </c>
      <c r="J21">
        <v>44644</v>
      </c>
      <c r="L21" t="s">
        <v>29</v>
      </c>
      <c r="M21" t="s">
        <v>40</v>
      </c>
      <c r="N21" t="s">
        <v>36</v>
      </c>
      <c r="O21" t="s">
        <v>177</v>
      </c>
      <c r="Q21"/>
      <c r="R21"/>
      <c r="S21"/>
      <c r="T21"/>
      <c r="U21"/>
      <c r="V21"/>
    </row>
    <row r="22" spans="2:22" x14ac:dyDescent="0.25">
      <c r="B22" t="s">
        <v>178</v>
      </c>
      <c r="C22" t="s">
        <v>179</v>
      </c>
      <c r="D22">
        <v>109894</v>
      </c>
      <c r="E22" t="s">
        <v>20</v>
      </c>
      <c r="F22" t="s">
        <v>128</v>
      </c>
      <c r="G22" t="s">
        <v>129</v>
      </c>
      <c r="H22">
        <v>1</v>
      </c>
      <c r="I22">
        <v>44718</v>
      </c>
      <c r="L22" t="s">
        <v>30</v>
      </c>
      <c r="M22" t="s">
        <v>39</v>
      </c>
      <c r="N22" t="s">
        <v>37</v>
      </c>
      <c r="O22" t="s">
        <v>180</v>
      </c>
      <c r="Q22"/>
      <c r="R22"/>
      <c r="S22"/>
      <c r="T22"/>
      <c r="U22"/>
      <c r="V22"/>
    </row>
    <row r="23" spans="2:22" x14ac:dyDescent="0.25">
      <c r="B23" t="s">
        <v>181</v>
      </c>
      <c r="C23" t="s">
        <v>182</v>
      </c>
      <c r="D23">
        <v>108530</v>
      </c>
      <c r="E23" t="s">
        <v>23</v>
      </c>
      <c r="F23" t="s">
        <v>128</v>
      </c>
      <c r="G23" t="s">
        <v>129</v>
      </c>
      <c r="H23">
        <v>1</v>
      </c>
      <c r="I23">
        <v>44690</v>
      </c>
      <c r="J23">
        <v>44704</v>
      </c>
      <c r="K23">
        <v>44713</v>
      </c>
      <c r="L23" t="s">
        <v>33</v>
      </c>
      <c r="N23" t="s">
        <v>36</v>
      </c>
      <c r="O23" t="s">
        <v>183</v>
      </c>
      <c r="Q23"/>
      <c r="R23"/>
      <c r="S23"/>
      <c r="T23"/>
      <c r="U23"/>
      <c r="V23"/>
    </row>
    <row r="24" spans="2:22" x14ac:dyDescent="0.25">
      <c r="B24" t="s">
        <v>184</v>
      </c>
      <c r="C24" t="s">
        <v>185</v>
      </c>
      <c r="D24">
        <v>101638</v>
      </c>
      <c r="E24" t="s">
        <v>23</v>
      </c>
      <c r="F24" t="s">
        <v>128</v>
      </c>
      <c r="G24" t="s">
        <v>129</v>
      </c>
      <c r="H24">
        <v>1</v>
      </c>
      <c r="I24">
        <v>43850</v>
      </c>
      <c r="L24" t="s">
        <v>33</v>
      </c>
      <c r="M24" t="s">
        <v>40</v>
      </c>
      <c r="N24" t="s">
        <v>36</v>
      </c>
      <c r="O24" t="s">
        <v>186</v>
      </c>
      <c r="Q24"/>
      <c r="R24"/>
      <c r="S24"/>
      <c r="T24"/>
      <c r="U24"/>
      <c r="V24"/>
    </row>
    <row r="25" spans="2:22" x14ac:dyDescent="0.25">
      <c r="B25" t="s">
        <v>187</v>
      </c>
      <c r="C25" t="s">
        <v>188</v>
      </c>
      <c r="D25">
        <v>109507</v>
      </c>
      <c r="E25" t="s">
        <v>22</v>
      </c>
      <c r="F25" t="s">
        <v>128</v>
      </c>
      <c r="G25" t="s">
        <v>129</v>
      </c>
      <c r="H25">
        <v>1</v>
      </c>
      <c r="I25">
        <v>44760</v>
      </c>
      <c r="L25" t="s">
        <v>33</v>
      </c>
      <c r="M25" t="s">
        <v>41</v>
      </c>
      <c r="N25" t="s">
        <v>36</v>
      </c>
      <c r="O25" t="s">
        <v>189</v>
      </c>
      <c r="Q25"/>
      <c r="R25"/>
      <c r="S25"/>
      <c r="T25"/>
      <c r="U25"/>
      <c r="V25"/>
    </row>
    <row r="26" spans="2:22" x14ac:dyDescent="0.25">
      <c r="B26" t="s">
        <v>190</v>
      </c>
      <c r="C26" t="s">
        <v>191</v>
      </c>
      <c r="D26">
        <v>109819</v>
      </c>
      <c r="E26" t="s">
        <v>162</v>
      </c>
      <c r="F26" t="s">
        <v>128</v>
      </c>
      <c r="G26" t="s">
        <v>129</v>
      </c>
      <c r="H26">
        <v>1</v>
      </c>
      <c r="I26">
        <v>44778</v>
      </c>
      <c r="L26" t="s">
        <v>33</v>
      </c>
      <c r="M26" t="s">
        <v>41</v>
      </c>
      <c r="N26" t="s">
        <v>36</v>
      </c>
      <c r="O26" t="s">
        <v>192</v>
      </c>
      <c r="Q26"/>
      <c r="R26"/>
      <c r="S26"/>
      <c r="T26"/>
      <c r="U26"/>
      <c r="V26"/>
    </row>
    <row r="27" spans="2:22" x14ac:dyDescent="0.25">
      <c r="B27" t="s">
        <v>193</v>
      </c>
      <c r="C27" t="s">
        <v>194</v>
      </c>
      <c r="D27">
        <v>100059</v>
      </c>
      <c r="E27" t="s">
        <v>195</v>
      </c>
      <c r="F27" t="s">
        <v>128</v>
      </c>
      <c r="G27" t="s">
        <v>129</v>
      </c>
      <c r="H27">
        <v>1</v>
      </c>
      <c r="I27">
        <v>42828</v>
      </c>
      <c r="L27" t="s">
        <v>33</v>
      </c>
      <c r="N27" t="s">
        <v>36</v>
      </c>
      <c r="O27" t="s">
        <v>196</v>
      </c>
      <c r="Q27"/>
      <c r="R27"/>
      <c r="S27"/>
      <c r="T27"/>
      <c r="U27"/>
      <c r="V27"/>
    </row>
    <row r="28" spans="2:22" x14ac:dyDescent="0.25">
      <c r="B28" t="s">
        <v>197</v>
      </c>
      <c r="C28" t="s">
        <v>198</v>
      </c>
      <c r="D28">
        <v>107927</v>
      </c>
      <c r="E28" t="s">
        <v>162</v>
      </c>
      <c r="F28" t="s">
        <v>128</v>
      </c>
      <c r="G28" t="s">
        <v>129</v>
      </c>
      <c r="H28">
        <v>1</v>
      </c>
      <c r="I28">
        <v>44635</v>
      </c>
      <c r="J28">
        <v>44642</v>
      </c>
      <c r="K28">
        <v>44648</v>
      </c>
      <c r="L28" t="s">
        <v>29</v>
      </c>
      <c r="N28" t="s">
        <v>36</v>
      </c>
      <c r="O28" t="s">
        <v>199</v>
      </c>
      <c r="Q28"/>
      <c r="R28"/>
      <c r="S28"/>
      <c r="T28"/>
      <c r="U28"/>
      <c r="V28"/>
    </row>
    <row r="29" spans="2:22" x14ac:dyDescent="0.25">
      <c r="B29" t="s">
        <v>200</v>
      </c>
      <c r="C29" t="s">
        <v>201</v>
      </c>
      <c r="D29">
        <v>108207</v>
      </c>
      <c r="E29" t="s">
        <v>202</v>
      </c>
      <c r="F29" t="s">
        <v>128</v>
      </c>
      <c r="G29" t="s">
        <v>129</v>
      </c>
      <c r="H29">
        <v>1</v>
      </c>
      <c r="I29">
        <v>44662</v>
      </c>
      <c r="J29">
        <v>44669</v>
      </c>
      <c r="L29" t="s">
        <v>29</v>
      </c>
      <c r="N29" t="s">
        <v>36</v>
      </c>
      <c r="O29" t="s">
        <v>203</v>
      </c>
      <c r="Q29"/>
      <c r="R29"/>
      <c r="S29"/>
      <c r="T29"/>
      <c r="U29"/>
      <c r="V29"/>
    </row>
    <row r="30" spans="2:22" x14ac:dyDescent="0.25">
      <c r="C30" t="s">
        <v>204</v>
      </c>
      <c r="D30">
        <v>107896</v>
      </c>
      <c r="E30" t="s">
        <v>162</v>
      </c>
      <c r="F30" t="s">
        <v>128</v>
      </c>
      <c r="G30" t="s">
        <v>129</v>
      </c>
      <c r="H30">
        <v>1</v>
      </c>
      <c r="I30">
        <v>44627</v>
      </c>
      <c r="J30">
        <v>44634</v>
      </c>
      <c r="K30">
        <v>44628</v>
      </c>
      <c r="L30" t="s">
        <v>33</v>
      </c>
      <c r="N30" t="s">
        <v>36</v>
      </c>
      <c r="O30" t="s">
        <v>205</v>
      </c>
      <c r="Q30"/>
      <c r="R30"/>
      <c r="S30"/>
      <c r="T30"/>
      <c r="U30"/>
      <c r="V30"/>
    </row>
    <row r="31" spans="2:22" x14ac:dyDescent="0.25">
      <c r="B31" t="s">
        <v>206</v>
      </c>
      <c r="C31" t="s">
        <v>207</v>
      </c>
      <c r="D31">
        <v>100063</v>
      </c>
      <c r="E31" t="s">
        <v>22</v>
      </c>
      <c r="F31" t="s">
        <v>128</v>
      </c>
      <c r="G31" t="s">
        <v>129</v>
      </c>
      <c r="H31">
        <v>1</v>
      </c>
      <c r="I31">
        <v>42667</v>
      </c>
      <c r="K31">
        <v>44730</v>
      </c>
      <c r="L31" t="s">
        <v>29</v>
      </c>
      <c r="M31" t="s">
        <v>40</v>
      </c>
      <c r="N31" t="s">
        <v>36</v>
      </c>
      <c r="O31" t="s">
        <v>208</v>
      </c>
      <c r="Q31"/>
      <c r="R31"/>
      <c r="S31"/>
      <c r="T31"/>
      <c r="U31"/>
      <c r="V31"/>
    </row>
    <row r="32" spans="2:22" x14ac:dyDescent="0.25">
      <c r="B32" t="s">
        <v>209</v>
      </c>
      <c r="C32" t="s">
        <v>94</v>
      </c>
      <c r="D32">
        <v>112154</v>
      </c>
      <c r="E32" t="s">
        <v>23</v>
      </c>
      <c r="F32" t="s">
        <v>128</v>
      </c>
      <c r="G32" t="s">
        <v>129</v>
      </c>
      <c r="H32">
        <v>1</v>
      </c>
      <c r="I32">
        <v>45128</v>
      </c>
      <c r="L32" t="s">
        <v>33</v>
      </c>
      <c r="M32" t="s">
        <v>41</v>
      </c>
      <c r="N32" t="s">
        <v>36</v>
      </c>
      <c r="O32" t="s">
        <v>210</v>
      </c>
      <c r="Q32"/>
      <c r="R32"/>
      <c r="S32"/>
      <c r="T32"/>
      <c r="U32"/>
      <c r="V32"/>
    </row>
    <row r="33" spans="2:22" x14ac:dyDescent="0.25">
      <c r="B33" t="s">
        <v>211</v>
      </c>
      <c r="C33" t="s">
        <v>212</v>
      </c>
      <c r="D33">
        <v>108228</v>
      </c>
      <c r="E33" t="s">
        <v>202</v>
      </c>
      <c r="F33" t="s">
        <v>128</v>
      </c>
      <c r="G33" t="s">
        <v>129</v>
      </c>
      <c r="H33">
        <v>1</v>
      </c>
      <c r="I33">
        <v>44663</v>
      </c>
      <c r="J33">
        <v>44670</v>
      </c>
      <c r="L33" t="s">
        <v>29</v>
      </c>
      <c r="N33" t="s">
        <v>36</v>
      </c>
      <c r="O33" t="s">
        <v>213</v>
      </c>
      <c r="Q33"/>
      <c r="R33"/>
      <c r="S33"/>
      <c r="T33"/>
      <c r="U33"/>
      <c r="V33"/>
    </row>
    <row r="34" spans="2:22" x14ac:dyDescent="0.25">
      <c r="B34" t="s">
        <v>214</v>
      </c>
      <c r="C34" t="s">
        <v>215</v>
      </c>
      <c r="D34">
        <v>100068</v>
      </c>
      <c r="E34" t="s">
        <v>22</v>
      </c>
      <c r="F34" t="s">
        <v>128</v>
      </c>
      <c r="G34" t="s">
        <v>129</v>
      </c>
      <c r="H34">
        <v>1</v>
      </c>
      <c r="I34">
        <v>42695</v>
      </c>
      <c r="L34" t="s">
        <v>33</v>
      </c>
      <c r="M34" t="s">
        <v>40</v>
      </c>
      <c r="N34" t="s">
        <v>36</v>
      </c>
      <c r="O34" t="s">
        <v>216</v>
      </c>
      <c r="Q34"/>
      <c r="R34"/>
      <c r="S34"/>
      <c r="T34"/>
      <c r="U34"/>
      <c r="V34"/>
    </row>
    <row r="35" spans="2:22" x14ac:dyDescent="0.25">
      <c r="B35" t="s">
        <v>217</v>
      </c>
      <c r="C35" t="s">
        <v>218</v>
      </c>
      <c r="D35">
        <v>109815</v>
      </c>
      <c r="E35" t="s">
        <v>23</v>
      </c>
      <c r="F35" t="s">
        <v>128</v>
      </c>
      <c r="G35" t="s">
        <v>129</v>
      </c>
      <c r="H35">
        <v>1</v>
      </c>
      <c r="I35">
        <v>44778</v>
      </c>
      <c r="L35" t="s">
        <v>33</v>
      </c>
      <c r="M35" t="s">
        <v>41</v>
      </c>
      <c r="N35" t="s">
        <v>36</v>
      </c>
      <c r="O35" t="s">
        <v>219</v>
      </c>
      <c r="Q35"/>
      <c r="R35"/>
      <c r="S35"/>
      <c r="T35"/>
      <c r="U35"/>
      <c r="V35"/>
    </row>
    <row r="36" spans="2:22" x14ac:dyDescent="0.25">
      <c r="B36" t="s">
        <v>220</v>
      </c>
      <c r="C36" t="s">
        <v>221</v>
      </c>
      <c r="D36">
        <v>108521</v>
      </c>
      <c r="E36" t="s">
        <v>22</v>
      </c>
      <c r="F36" t="s">
        <v>128</v>
      </c>
      <c r="G36" t="s">
        <v>129</v>
      </c>
      <c r="H36">
        <v>1</v>
      </c>
      <c r="I36">
        <v>44690</v>
      </c>
      <c r="J36">
        <v>44704</v>
      </c>
      <c r="L36" t="s">
        <v>29</v>
      </c>
      <c r="M36" t="s">
        <v>40</v>
      </c>
      <c r="N36" t="s">
        <v>36</v>
      </c>
      <c r="O36" t="s">
        <v>222</v>
      </c>
      <c r="Q36"/>
      <c r="R36"/>
      <c r="S36"/>
      <c r="T36"/>
      <c r="U36"/>
      <c r="V36"/>
    </row>
    <row r="37" spans="2:22" x14ac:dyDescent="0.25">
      <c r="B37" t="s">
        <v>223</v>
      </c>
      <c r="C37" t="s">
        <v>224</v>
      </c>
      <c r="D37">
        <v>107756</v>
      </c>
      <c r="E37" t="s">
        <v>23</v>
      </c>
      <c r="F37" t="s">
        <v>128</v>
      </c>
      <c r="G37" t="s">
        <v>129</v>
      </c>
      <c r="H37">
        <v>1</v>
      </c>
      <c r="I37">
        <v>44609</v>
      </c>
      <c r="K37">
        <v>44833</v>
      </c>
      <c r="L37" t="s">
        <v>33</v>
      </c>
      <c r="M37" t="s">
        <v>40</v>
      </c>
      <c r="N37" t="s">
        <v>36</v>
      </c>
      <c r="O37" t="s">
        <v>225</v>
      </c>
      <c r="Q37"/>
      <c r="R37"/>
      <c r="S37"/>
      <c r="T37"/>
      <c r="U37"/>
      <c r="V37"/>
    </row>
    <row r="38" spans="2:22" x14ac:dyDescent="0.25">
      <c r="B38" t="s">
        <v>226</v>
      </c>
      <c r="C38" t="s">
        <v>227</v>
      </c>
      <c r="D38">
        <v>107834</v>
      </c>
      <c r="E38" t="e">
        <v>#N/A</v>
      </c>
      <c r="F38" t="s">
        <v>128</v>
      </c>
      <c r="G38" t="s">
        <v>129</v>
      </c>
      <c r="H38">
        <v>1</v>
      </c>
      <c r="I38">
        <v>44648</v>
      </c>
      <c r="J38">
        <v>44655</v>
      </c>
      <c r="K38">
        <v>44662</v>
      </c>
      <c r="L38" t="s">
        <v>28</v>
      </c>
      <c r="M38" t="s">
        <v>39</v>
      </c>
      <c r="N38" t="s">
        <v>37</v>
      </c>
      <c r="O38" t="s">
        <v>228</v>
      </c>
      <c r="Q38"/>
      <c r="R38"/>
      <c r="S38"/>
      <c r="T38"/>
      <c r="U38"/>
      <c r="V38"/>
    </row>
    <row r="39" spans="2:22" x14ac:dyDescent="0.25">
      <c r="B39" t="s">
        <v>229</v>
      </c>
      <c r="C39" t="s">
        <v>20</v>
      </c>
      <c r="D39">
        <v>104557</v>
      </c>
      <c r="E39" t="s">
        <v>230</v>
      </c>
      <c r="F39" t="s">
        <v>158</v>
      </c>
      <c r="G39" t="s">
        <v>129</v>
      </c>
      <c r="H39">
        <v>1</v>
      </c>
      <c r="I39">
        <v>44098</v>
      </c>
      <c r="J39">
        <v>45017</v>
      </c>
      <c r="L39" t="s">
        <v>151</v>
      </c>
      <c r="M39" t="s">
        <v>39</v>
      </c>
      <c r="N39" t="s">
        <v>152</v>
      </c>
      <c r="O39" t="s">
        <v>231</v>
      </c>
      <c r="Q39"/>
      <c r="R39"/>
      <c r="S39"/>
      <c r="T39"/>
      <c r="U39"/>
      <c r="V39"/>
    </row>
    <row r="40" spans="2:22" x14ac:dyDescent="0.25">
      <c r="B40" t="s">
        <v>232</v>
      </c>
      <c r="C40" t="s">
        <v>233</v>
      </c>
      <c r="D40">
        <v>100081</v>
      </c>
      <c r="E40" t="s">
        <v>234</v>
      </c>
      <c r="F40" t="s">
        <v>128</v>
      </c>
      <c r="G40" t="s">
        <v>129</v>
      </c>
      <c r="H40">
        <v>1</v>
      </c>
      <c r="I40">
        <v>42793</v>
      </c>
      <c r="K40">
        <v>44744</v>
      </c>
      <c r="L40" t="s">
        <v>26</v>
      </c>
      <c r="M40" t="s">
        <v>40</v>
      </c>
      <c r="N40" t="s">
        <v>36</v>
      </c>
      <c r="O40" t="s">
        <v>235</v>
      </c>
      <c r="Q40"/>
      <c r="R40"/>
      <c r="S40"/>
      <c r="T40"/>
      <c r="U40"/>
      <c r="V40"/>
    </row>
    <row r="41" spans="2:22" x14ac:dyDescent="0.25">
      <c r="B41" t="s">
        <v>236</v>
      </c>
      <c r="C41" t="s">
        <v>237</v>
      </c>
      <c r="D41">
        <v>109817</v>
      </c>
      <c r="E41" t="s">
        <v>22</v>
      </c>
      <c r="F41" t="s">
        <v>128</v>
      </c>
      <c r="G41" t="s">
        <v>129</v>
      </c>
      <c r="H41">
        <v>1</v>
      </c>
      <c r="I41">
        <v>44778</v>
      </c>
      <c r="L41" t="s">
        <v>33</v>
      </c>
      <c r="M41" t="s">
        <v>41</v>
      </c>
      <c r="N41" t="s">
        <v>36</v>
      </c>
      <c r="O41" t="s">
        <v>238</v>
      </c>
      <c r="Q41"/>
      <c r="R41"/>
      <c r="S41"/>
      <c r="T41"/>
      <c r="U41"/>
      <c r="V41"/>
    </row>
    <row r="42" spans="2:22" x14ac:dyDescent="0.25">
      <c r="B42" t="s">
        <v>239</v>
      </c>
      <c r="C42" t="s">
        <v>240</v>
      </c>
      <c r="D42">
        <v>108065</v>
      </c>
      <c r="E42" t="s">
        <v>162</v>
      </c>
      <c r="F42" t="s">
        <v>158</v>
      </c>
      <c r="G42" t="s">
        <v>129</v>
      </c>
      <c r="H42">
        <v>1</v>
      </c>
      <c r="I42">
        <v>44649</v>
      </c>
      <c r="J42">
        <v>44656</v>
      </c>
      <c r="K42">
        <v>44713</v>
      </c>
      <c r="L42" t="s">
        <v>33</v>
      </c>
      <c r="M42" t="s">
        <v>40</v>
      </c>
      <c r="N42" t="s">
        <v>36</v>
      </c>
      <c r="O42" t="s">
        <v>241</v>
      </c>
      <c r="Q42"/>
      <c r="R42"/>
      <c r="S42"/>
      <c r="T42"/>
      <c r="U42"/>
      <c r="V42"/>
    </row>
    <row r="43" spans="2:22" x14ac:dyDescent="0.25">
      <c r="B43" t="s">
        <v>242</v>
      </c>
      <c r="C43" t="s">
        <v>91</v>
      </c>
      <c r="D43">
        <v>108518</v>
      </c>
      <c r="E43" t="s">
        <v>22</v>
      </c>
      <c r="F43" t="s">
        <v>128</v>
      </c>
      <c r="G43" t="s">
        <v>129</v>
      </c>
      <c r="H43">
        <v>1</v>
      </c>
      <c r="I43">
        <v>44690</v>
      </c>
      <c r="J43">
        <v>44704</v>
      </c>
      <c r="L43" t="s">
        <v>29</v>
      </c>
      <c r="M43" t="s">
        <v>40</v>
      </c>
      <c r="N43" t="s">
        <v>36</v>
      </c>
      <c r="O43" t="s">
        <v>243</v>
      </c>
      <c r="Q43"/>
      <c r="R43"/>
      <c r="S43"/>
      <c r="T43"/>
      <c r="U43"/>
      <c r="V43"/>
    </row>
    <row r="44" spans="2:22" x14ac:dyDescent="0.25">
      <c r="B44" t="s">
        <v>244</v>
      </c>
      <c r="C44" t="s">
        <v>245</v>
      </c>
      <c r="D44">
        <v>108733</v>
      </c>
      <c r="E44" t="s">
        <v>20</v>
      </c>
      <c r="F44" t="s">
        <v>128</v>
      </c>
      <c r="G44" t="s">
        <v>129</v>
      </c>
      <c r="H44">
        <v>1</v>
      </c>
      <c r="I44">
        <v>44711</v>
      </c>
      <c r="L44" t="s">
        <v>30</v>
      </c>
      <c r="M44" t="s">
        <v>39</v>
      </c>
      <c r="N44" t="s">
        <v>37</v>
      </c>
      <c r="O44" t="s">
        <v>246</v>
      </c>
      <c r="Q44"/>
      <c r="R44"/>
      <c r="S44"/>
      <c r="T44"/>
      <c r="U44"/>
      <c r="V44"/>
    </row>
    <row r="45" spans="2:22" x14ac:dyDescent="0.25">
      <c r="B45" t="s">
        <v>247</v>
      </c>
      <c r="C45" t="s">
        <v>248</v>
      </c>
      <c r="D45">
        <v>109503</v>
      </c>
      <c r="E45" t="s">
        <v>162</v>
      </c>
      <c r="F45" t="s">
        <v>128</v>
      </c>
      <c r="G45" t="s">
        <v>129</v>
      </c>
      <c r="H45">
        <v>1</v>
      </c>
      <c r="I45">
        <v>44760</v>
      </c>
      <c r="L45" t="s">
        <v>33</v>
      </c>
      <c r="M45" t="s">
        <v>41</v>
      </c>
      <c r="N45" t="s">
        <v>36</v>
      </c>
      <c r="O45" t="s">
        <v>249</v>
      </c>
      <c r="Q45"/>
      <c r="R45"/>
      <c r="S45"/>
      <c r="T45"/>
      <c r="U45"/>
      <c r="V45"/>
    </row>
    <row r="46" spans="2:22" x14ac:dyDescent="0.25">
      <c r="B46" t="s">
        <v>250</v>
      </c>
      <c r="C46" t="s">
        <v>22</v>
      </c>
      <c r="D46">
        <v>100088</v>
      </c>
      <c r="E46" t="s">
        <v>157</v>
      </c>
      <c r="F46" t="s">
        <v>158</v>
      </c>
      <c r="G46" t="s">
        <v>129</v>
      </c>
      <c r="H46">
        <v>1</v>
      </c>
      <c r="I46">
        <v>44568</v>
      </c>
      <c r="L46" t="s">
        <v>33</v>
      </c>
      <c r="M46" t="s">
        <v>40</v>
      </c>
      <c r="N46" t="s">
        <v>36</v>
      </c>
      <c r="O46" t="s">
        <v>251</v>
      </c>
      <c r="Q46"/>
      <c r="R46"/>
      <c r="S46"/>
      <c r="T46"/>
      <c r="U46"/>
      <c r="V46"/>
    </row>
    <row r="47" spans="2:22" x14ac:dyDescent="0.25">
      <c r="B47" t="s">
        <v>252</v>
      </c>
      <c r="C47" t="s">
        <v>253</v>
      </c>
      <c r="D47">
        <v>100094</v>
      </c>
      <c r="E47" t="s">
        <v>22</v>
      </c>
      <c r="F47" t="s">
        <v>128</v>
      </c>
      <c r="G47" t="s">
        <v>129</v>
      </c>
      <c r="H47">
        <v>1</v>
      </c>
      <c r="I47">
        <v>43017</v>
      </c>
      <c r="L47" t="s">
        <v>33</v>
      </c>
      <c r="M47" t="s">
        <v>40</v>
      </c>
      <c r="N47" t="s">
        <v>36</v>
      </c>
      <c r="O47" t="s">
        <v>254</v>
      </c>
      <c r="Q47"/>
      <c r="R47"/>
      <c r="S47"/>
      <c r="T47"/>
      <c r="U47"/>
      <c r="V47"/>
    </row>
    <row r="48" spans="2:22" x14ac:dyDescent="0.25">
      <c r="B48" t="s">
        <v>255</v>
      </c>
      <c r="C48" t="s">
        <v>256</v>
      </c>
      <c r="D48">
        <v>109816</v>
      </c>
      <c r="E48" t="s">
        <v>23</v>
      </c>
      <c r="F48" t="s">
        <v>128</v>
      </c>
      <c r="G48" t="s">
        <v>129</v>
      </c>
      <c r="H48">
        <v>1</v>
      </c>
      <c r="I48">
        <v>44778</v>
      </c>
      <c r="L48" t="s">
        <v>33</v>
      </c>
      <c r="M48" t="s">
        <v>41</v>
      </c>
      <c r="N48" t="s">
        <v>36</v>
      </c>
      <c r="O48" t="s">
        <v>257</v>
      </c>
      <c r="Q48"/>
      <c r="R48"/>
      <c r="S48"/>
      <c r="T48"/>
      <c r="U48"/>
      <c r="V48"/>
    </row>
    <row r="49" spans="2:22" x14ac:dyDescent="0.25">
      <c r="B49" t="s">
        <v>258</v>
      </c>
      <c r="C49" t="s">
        <v>259</v>
      </c>
      <c r="D49">
        <v>100098</v>
      </c>
      <c r="E49" t="s">
        <v>162</v>
      </c>
      <c r="F49" t="s">
        <v>158</v>
      </c>
      <c r="G49" t="s">
        <v>129</v>
      </c>
      <c r="H49">
        <v>1</v>
      </c>
      <c r="I49">
        <v>41884</v>
      </c>
      <c r="L49" t="s">
        <v>151</v>
      </c>
      <c r="M49" t="s">
        <v>260</v>
      </c>
      <c r="N49" t="s">
        <v>152</v>
      </c>
      <c r="O49" t="s">
        <v>261</v>
      </c>
      <c r="Q49"/>
      <c r="R49"/>
      <c r="S49"/>
      <c r="T49"/>
      <c r="U49"/>
      <c r="V49"/>
    </row>
    <row r="50" spans="2:22" x14ac:dyDescent="0.25">
      <c r="B50" t="s">
        <v>262</v>
      </c>
      <c r="C50" t="s">
        <v>263</v>
      </c>
      <c r="D50">
        <v>110020</v>
      </c>
      <c r="E50" t="s">
        <v>22</v>
      </c>
      <c r="F50" t="s">
        <v>128</v>
      </c>
      <c r="G50" t="s">
        <v>129</v>
      </c>
      <c r="H50">
        <v>1</v>
      </c>
      <c r="I50">
        <v>44806</v>
      </c>
      <c r="L50" t="s">
        <v>33</v>
      </c>
      <c r="M50" t="s">
        <v>40</v>
      </c>
      <c r="N50" t="s">
        <v>36</v>
      </c>
      <c r="O50" t="s">
        <v>264</v>
      </c>
      <c r="Q50"/>
      <c r="R50"/>
      <c r="S50"/>
      <c r="T50"/>
      <c r="U50"/>
      <c r="V50"/>
    </row>
    <row r="51" spans="2:22" x14ac:dyDescent="0.25">
      <c r="B51" t="s">
        <v>265</v>
      </c>
      <c r="C51" t="s">
        <v>266</v>
      </c>
      <c r="D51">
        <v>108773</v>
      </c>
      <c r="E51" t="s">
        <v>139</v>
      </c>
      <c r="F51" t="s">
        <v>128</v>
      </c>
      <c r="G51" t="s">
        <v>129</v>
      </c>
      <c r="H51">
        <v>1</v>
      </c>
      <c r="I51">
        <v>44718</v>
      </c>
      <c r="L51" t="s">
        <v>30</v>
      </c>
      <c r="N51" t="s">
        <v>37</v>
      </c>
      <c r="O51" t="s">
        <v>267</v>
      </c>
      <c r="Q51"/>
      <c r="R51"/>
      <c r="S51"/>
      <c r="T51"/>
      <c r="U51"/>
      <c r="V51"/>
    </row>
    <row r="52" spans="2:22" x14ac:dyDescent="0.25">
      <c r="B52" t="s">
        <v>268</v>
      </c>
      <c r="C52" t="s">
        <v>269</v>
      </c>
      <c r="D52">
        <v>108522</v>
      </c>
      <c r="E52" t="s">
        <v>22</v>
      </c>
      <c r="F52" t="s">
        <v>128</v>
      </c>
      <c r="G52" t="s">
        <v>129</v>
      </c>
      <c r="H52">
        <v>1</v>
      </c>
      <c r="I52">
        <v>44690</v>
      </c>
      <c r="J52">
        <v>44704</v>
      </c>
      <c r="L52" t="s">
        <v>29</v>
      </c>
      <c r="M52" t="s">
        <v>40</v>
      </c>
      <c r="N52" t="s">
        <v>36</v>
      </c>
      <c r="O52" t="s">
        <v>270</v>
      </c>
      <c r="Q52"/>
      <c r="R52"/>
      <c r="S52"/>
      <c r="T52"/>
      <c r="U52"/>
      <c r="V52"/>
    </row>
    <row r="53" spans="2:22" x14ac:dyDescent="0.25">
      <c r="B53" t="s">
        <v>271</v>
      </c>
      <c r="C53" t="s">
        <v>272</v>
      </c>
      <c r="D53">
        <v>108860</v>
      </c>
      <c r="E53" t="s">
        <v>139</v>
      </c>
      <c r="F53" t="s">
        <v>128</v>
      </c>
      <c r="G53" t="s">
        <v>129</v>
      </c>
      <c r="H53">
        <v>1</v>
      </c>
      <c r="I53">
        <v>44719</v>
      </c>
      <c r="L53" t="s">
        <v>273</v>
      </c>
      <c r="M53" t="s">
        <v>39</v>
      </c>
      <c r="N53" t="s">
        <v>37</v>
      </c>
      <c r="O53" t="s">
        <v>274</v>
      </c>
      <c r="Q53"/>
      <c r="R53"/>
      <c r="S53"/>
      <c r="T53"/>
      <c r="U53"/>
      <c r="V53"/>
    </row>
    <row r="54" spans="2:22" x14ac:dyDescent="0.25">
      <c r="B54" t="s">
        <v>275</v>
      </c>
      <c r="C54" t="s">
        <v>276</v>
      </c>
      <c r="D54">
        <v>108737</v>
      </c>
      <c r="E54" t="s">
        <v>20</v>
      </c>
      <c r="F54" t="s">
        <v>128</v>
      </c>
      <c r="G54" t="s">
        <v>129</v>
      </c>
      <c r="H54">
        <v>1</v>
      </c>
      <c r="I54">
        <v>44711</v>
      </c>
      <c r="L54" t="s">
        <v>30</v>
      </c>
      <c r="M54" t="s">
        <v>39</v>
      </c>
      <c r="N54" t="s">
        <v>37</v>
      </c>
      <c r="O54" t="s">
        <v>277</v>
      </c>
      <c r="Q54"/>
      <c r="R54"/>
      <c r="S54"/>
      <c r="T54"/>
      <c r="U54"/>
      <c r="V54"/>
    </row>
    <row r="55" spans="2:22" x14ac:dyDescent="0.25">
      <c r="B55" t="s">
        <v>278</v>
      </c>
      <c r="C55" t="s">
        <v>279</v>
      </c>
      <c r="D55">
        <v>100108</v>
      </c>
      <c r="E55" t="s">
        <v>162</v>
      </c>
      <c r="F55" t="s">
        <v>158</v>
      </c>
      <c r="G55" t="s">
        <v>129</v>
      </c>
      <c r="H55">
        <v>1</v>
      </c>
      <c r="I55">
        <v>43556</v>
      </c>
      <c r="L55" t="s">
        <v>151</v>
      </c>
      <c r="M55" t="s">
        <v>260</v>
      </c>
      <c r="N55" t="s">
        <v>152</v>
      </c>
      <c r="O55" t="s">
        <v>280</v>
      </c>
      <c r="Q55"/>
      <c r="R55"/>
      <c r="S55"/>
      <c r="T55"/>
      <c r="U55"/>
      <c r="V55"/>
    </row>
    <row r="56" spans="2:22" x14ac:dyDescent="0.25">
      <c r="B56" t="s">
        <v>281</v>
      </c>
      <c r="C56" t="s">
        <v>76</v>
      </c>
      <c r="D56">
        <v>108734</v>
      </c>
      <c r="E56" t="s">
        <v>20</v>
      </c>
      <c r="F56" t="s">
        <v>128</v>
      </c>
      <c r="G56" t="s">
        <v>129</v>
      </c>
      <c r="H56">
        <v>1</v>
      </c>
      <c r="I56">
        <v>44711</v>
      </c>
      <c r="L56" t="s">
        <v>30</v>
      </c>
      <c r="M56" t="s">
        <v>39</v>
      </c>
      <c r="N56" t="s">
        <v>37</v>
      </c>
      <c r="O56" t="s">
        <v>282</v>
      </c>
      <c r="Q56"/>
      <c r="R56"/>
      <c r="S56"/>
      <c r="T56"/>
      <c r="U56"/>
      <c r="V56"/>
    </row>
    <row r="57" spans="2:22" x14ac:dyDescent="0.25">
      <c r="B57" t="s">
        <v>283</v>
      </c>
      <c r="C57" t="s">
        <v>284</v>
      </c>
      <c r="D57">
        <v>101676</v>
      </c>
      <c r="E57" t="s">
        <v>22</v>
      </c>
      <c r="F57" t="s">
        <v>128</v>
      </c>
      <c r="G57" t="s">
        <v>129</v>
      </c>
      <c r="H57">
        <v>1</v>
      </c>
      <c r="I57">
        <v>43850</v>
      </c>
      <c r="L57" t="s">
        <v>33</v>
      </c>
      <c r="M57" t="s">
        <v>40</v>
      </c>
      <c r="N57" t="s">
        <v>36</v>
      </c>
      <c r="O57" t="s">
        <v>285</v>
      </c>
      <c r="Q57"/>
      <c r="R57"/>
      <c r="S57"/>
      <c r="T57"/>
      <c r="U57"/>
      <c r="V57"/>
    </row>
    <row r="58" spans="2:22" x14ac:dyDescent="0.25">
      <c r="B58" t="s">
        <v>286</v>
      </c>
      <c r="C58" t="s">
        <v>287</v>
      </c>
      <c r="D58">
        <v>101915</v>
      </c>
      <c r="E58" t="s">
        <v>149</v>
      </c>
      <c r="F58" t="s">
        <v>150</v>
      </c>
      <c r="G58" t="s">
        <v>129</v>
      </c>
      <c r="H58">
        <v>1</v>
      </c>
      <c r="L58" t="s">
        <v>151</v>
      </c>
      <c r="M58" t="s">
        <v>40</v>
      </c>
      <c r="N58" t="s">
        <v>152</v>
      </c>
      <c r="O58" t="s">
        <v>288</v>
      </c>
      <c r="Q58"/>
      <c r="R58"/>
      <c r="S58"/>
      <c r="T58"/>
      <c r="U58"/>
      <c r="V58"/>
    </row>
    <row r="59" spans="2:22" x14ac:dyDescent="0.25">
      <c r="B59" t="s">
        <v>289</v>
      </c>
      <c r="C59" t="s">
        <v>98</v>
      </c>
      <c r="D59">
        <v>112006</v>
      </c>
      <c r="E59" t="s">
        <v>23</v>
      </c>
      <c r="F59" t="s">
        <v>128</v>
      </c>
      <c r="G59" t="s">
        <v>129</v>
      </c>
      <c r="H59">
        <v>1</v>
      </c>
      <c r="I59">
        <v>45100</v>
      </c>
      <c r="L59" t="s">
        <v>33</v>
      </c>
      <c r="M59" t="s">
        <v>41</v>
      </c>
      <c r="N59" t="s">
        <v>36</v>
      </c>
      <c r="O59" t="s">
        <v>290</v>
      </c>
      <c r="Q59"/>
      <c r="R59"/>
      <c r="S59"/>
      <c r="T59"/>
      <c r="U59"/>
      <c r="V59"/>
    </row>
    <row r="60" spans="2:22" x14ac:dyDescent="0.25">
      <c r="B60" t="s">
        <v>291</v>
      </c>
      <c r="C60" t="s">
        <v>139</v>
      </c>
      <c r="D60">
        <v>108801</v>
      </c>
      <c r="E60" t="s">
        <v>139</v>
      </c>
      <c r="F60" t="s">
        <v>158</v>
      </c>
      <c r="G60" t="s">
        <v>129</v>
      </c>
      <c r="H60">
        <v>1</v>
      </c>
      <c r="I60">
        <v>44718</v>
      </c>
      <c r="L60" t="s">
        <v>28</v>
      </c>
      <c r="M60" t="s">
        <v>39</v>
      </c>
      <c r="N60" t="s">
        <v>37</v>
      </c>
      <c r="O60" t="s">
        <v>292</v>
      </c>
      <c r="Q60"/>
      <c r="R60"/>
      <c r="S60"/>
      <c r="T60"/>
      <c r="U60"/>
      <c r="V60"/>
    </row>
    <row r="61" spans="2:22" x14ac:dyDescent="0.25">
      <c r="B61" t="s">
        <v>293</v>
      </c>
      <c r="C61" t="s">
        <v>294</v>
      </c>
      <c r="D61">
        <v>104943</v>
      </c>
      <c r="E61" t="e">
        <v>#N/A</v>
      </c>
      <c r="F61" t="s">
        <v>150</v>
      </c>
      <c r="G61" t="s">
        <v>129</v>
      </c>
      <c r="H61">
        <v>1</v>
      </c>
      <c r="I61">
        <v>44144</v>
      </c>
      <c r="L61" t="s">
        <v>151</v>
      </c>
      <c r="N61" t="s">
        <v>152</v>
      </c>
      <c r="O61" t="s">
        <v>295</v>
      </c>
      <c r="Q61"/>
      <c r="R61"/>
      <c r="S61"/>
      <c r="T61"/>
      <c r="U61"/>
      <c r="V61"/>
    </row>
    <row r="62" spans="2:22" x14ac:dyDescent="0.25">
      <c r="B62" t="s">
        <v>296</v>
      </c>
      <c r="C62" t="s">
        <v>297</v>
      </c>
      <c r="D62">
        <v>108514</v>
      </c>
      <c r="E62" t="s">
        <v>202</v>
      </c>
      <c r="F62" t="s">
        <v>128</v>
      </c>
      <c r="G62" t="s">
        <v>129</v>
      </c>
      <c r="H62">
        <v>1</v>
      </c>
      <c r="I62">
        <v>44690</v>
      </c>
      <c r="J62">
        <v>44704</v>
      </c>
      <c r="K62">
        <v>44716</v>
      </c>
      <c r="L62" t="s">
        <v>29</v>
      </c>
      <c r="M62" t="s">
        <v>40</v>
      </c>
      <c r="N62" t="s">
        <v>36</v>
      </c>
      <c r="O62" t="s">
        <v>298</v>
      </c>
      <c r="Q62"/>
      <c r="R62"/>
      <c r="S62"/>
      <c r="T62"/>
      <c r="U62"/>
      <c r="V62"/>
    </row>
    <row r="63" spans="2:22" x14ac:dyDescent="0.25">
      <c r="B63" t="s">
        <v>299</v>
      </c>
      <c r="C63" t="s">
        <v>97</v>
      </c>
      <c r="D63">
        <v>112182</v>
      </c>
      <c r="E63" t="s">
        <v>23</v>
      </c>
      <c r="F63" t="s">
        <v>128</v>
      </c>
      <c r="G63" t="s">
        <v>129</v>
      </c>
      <c r="H63">
        <v>1</v>
      </c>
      <c r="I63">
        <v>45128</v>
      </c>
      <c r="J63">
        <v>45142</v>
      </c>
      <c r="L63" t="s">
        <v>33</v>
      </c>
      <c r="M63" t="s">
        <v>41</v>
      </c>
      <c r="N63" t="s">
        <v>36</v>
      </c>
      <c r="O63" t="s">
        <v>300</v>
      </c>
      <c r="Q63"/>
      <c r="R63"/>
      <c r="S63"/>
      <c r="T63"/>
      <c r="U63"/>
      <c r="V63"/>
    </row>
    <row r="64" spans="2:22" x14ac:dyDescent="0.25">
      <c r="B64" t="s">
        <v>301</v>
      </c>
      <c r="C64" t="s">
        <v>302</v>
      </c>
      <c r="D64">
        <v>108024</v>
      </c>
      <c r="E64" t="s">
        <v>240</v>
      </c>
      <c r="F64" t="s">
        <v>128</v>
      </c>
      <c r="G64" t="s">
        <v>129</v>
      </c>
      <c r="H64">
        <v>1</v>
      </c>
      <c r="I64">
        <v>44645</v>
      </c>
      <c r="J64">
        <v>44652</v>
      </c>
      <c r="L64" t="s">
        <v>33</v>
      </c>
      <c r="M64" t="s">
        <v>260</v>
      </c>
      <c r="N64" t="s">
        <v>36</v>
      </c>
      <c r="O64" t="s">
        <v>303</v>
      </c>
      <c r="Q64"/>
      <c r="R64"/>
      <c r="S64"/>
      <c r="T64"/>
      <c r="U64"/>
      <c r="V64"/>
    </row>
    <row r="65" spans="2:22" x14ac:dyDescent="0.25">
      <c r="B65" t="s">
        <v>304</v>
      </c>
      <c r="C65" t="s">
        <v>305</v>
      </c>
      <c r="D65">
        <v>100124</v>
      </c>
      <c r="E65" t="s">
        <v>202</v>
      </c>
      <c r="F65" t="s">
        <v>128</v>
      </c>
      <c r="G65" t="s">
        <v>129</v>
      </c>
      <c r="H65">
        <v>1</v>
      </c>
      <c r="I65">
        <v>42793</v>
      </c>
      <c r="L65" t="s">
        <v>29</v>
      </c>
      <c r="M65" t="s">
        <v>40</v>
      </c>
      <c r="N65" t="s">
        <v>36</v>
      </c>
      <c r="O65" t="s">
        <v>306</v>
      </c>
      <c r="Q65"/>
      <c r="R65"/>
      <c r="S65"/>
      <c r="T65"/>
      <c r="U65"/>
      <c r="V65"/>
    </row>
    <row r="66" spans="2:22" x14ac:dyDescent="0.25">
      <c r="B66" t="s">
        <v>307</v>
      </c>
      <c r="C66" t="s">
        <v>308</v>
      </c>
      <c r="D66">
        <v>108357</v>
      </c>
      <c r="E66" t="s">
        <v>234</v>
      </c>
      <c r="F66" t="s">
        <v>128</v>
      </c>
      <c r="G66" t="s">
        <v>129</v>
      </c>
      <c r="H66">
        <v>1</v>
      </c>
      <c r="I66">
        <v>44676</v>
      </c>
      <c r="L66" t="s">
        <v>33</v>
      </c>
      <c r="M66" t="s">
        <v>40</v>
      </c>
      <c r="N66" t="s">
        <v>36</v>
      </c>
      <c r="O66" t="s">
        <v>309</v>
      </c>
      <c r="Q66"/>
      <c r="R66"/>
      <c r="S66"/>
      <c r="T66"/>
      <c r="U66"/>
      <c r="V66"/>
    </row>
    <row r="67" spans="2:22" x14ac:dyDescent="0.25">
      <c r="B67" t="s">
        <v>310</v>
      </c>
      <c r="C67" t="s">
        <v>311</v>
      </c>
      <c r="D67">
        <v>101261</v>
      </c>
      <c r="E67" t="s">
        <v>234</v>
      </c>
      <c r="F67" t="s">
        <v>128</v>
      </c>
      <c r="G67" t="s">
        <v>129</v>
      </c>
      <c r="H67">
        <v>1</v>
      </c>
      <c r="I67">
        <v>43850</v>
      </c>
      <c r="K67">
        <v>44727</v>
      </c>
      <c r="L67" t="s">
        <v>33</v>
      </c>
      <c r="M67" t="s">
        <v>40</v>
      </c>
      <c r="N67" t="s">
        <v>36</v>
      </c>
      <c r="O67" t="s">
        <v>312</v>
      </c>
      <c r="Q67"/>
      <c r="R67"/>
      <c r="S67"/>
      <c r="T67"/>
      <c r="U67"/>
      <c r="V67"/>
    </row>
    <row r="68" spans="2:22" x14ac:dyDescent="0.25">
      <c r="B68" t="s">
        <v>313</v>
      </c>
      <c r="C68" t="s">
        <v>314</v>
      </c>
      <c r="D68">
        <v>108022</v>
      </c>
      <c r="E68" t="s">
        <v>23</v>
      </c>
      <c r="F68" t="s">
        <v>128</v>
      </c>
      <c r="G68" t="s">
        <v>129</v>
      </c>
      <c r="H68">
        <v>1</v>
      </c>
      <c r="I68">
        <v>44645</v>
      </c>
      <c r="J68">
        <v>44652</v>
      </c>
      <c r="L68" t="s">
        <v>33</v>
      </c>
      <c r="M68" t="s">
        <v>41</v>
      </c>
      <c r="N68" t="s">
        <v>36</v>
      </c>
      <c r="O68" t="s">
        <v>315</v>
      </c>
      <c r="Q68"/>
      <c r="R68"/>
      <c r="S68"/>
      <c r="T68"/>
      <c r="U68"/>
      <c r="V68"/>
    </row>
    <row r="69" spans="2:22" x14ac:dyDescent="0.25">
      <c r="B69" t="s">
        <v>316</v>
      </c>
      <c r="C69" t="s">
        <v>317</v>
      </c>
      <c r="D69">
        <v>108729</v>
      </c>
      <c r="E69" t="s">
        <v>20</v>
      </c>
      <c r="F69" t="s">
        <v>128</v>
      </c>
      <c r="G69" t="s">
        <v>129</v>
      </c>
      <c r="H69">
        <v>1</v>
      </c>
      <c r="I69">
        <v>44711</v>
      </c>
      <c r="L69" t="s">
        <v>28</v>
      </c>
      <c r="M69" t="s">
        <v>39</v>
      </c>
      <c r="N69" t="s">
        <v>37</v>
      </c>
      <c r="O69" t="s">
        <v>318</v>
      </c>
      <c r="Q69"/>
      <c r="R69"/>
      <c r="S69"/>
      <c r="T69"/>
      <c r="U69"/>
      <c r="V69"/>
    </row>
    <row r="70" spans="2:22" x14ac:dyDescent="0.25">
      <c r="B70" t="s">
        <v>319</v>
      </c>
      <c r="C70" t="s">
        <v>230</v>
      </c>
      <c r="D70">
        <v>110977</v>
      </c>
      <c r="E70" t="e">
        <v>#N/A</v>
      </c>
      <c r="F70" t="s">
        <v>320</v>
      </c>
      <c r="G70" t="s">
        <v>129</v>
      </c>
      <c r="H70">
        <v>1</v>
      </c>
      <c r="I70">
        <v>44991</v>
      </c>
      <c r="L70" t="s">
        <v>151</v>
      </c>
      <c r="M70" t="s">
        <v>39</v>
      </c>
      <c r="N70" t="s">
        <v>152</v>
      </c>
      <c r="O70" t="s">
        <v>321</v>
      </c>
      <c r="Q70"/>
      <c r="R70"/>
      <c r="S70"/>
      <c r="T70"/>
      <c r="U70"/>
      <c r="V70"/>
    </row>
    <row r="71" spans="2:22" x14ac:dyDescent="0.25">
      <c r="B71" t="s">
        <v>322</v>
      </c>
      <c r="C71" t="s">
        <v>202</v>
      </c>
      <c r="D71">
        <v>100141</v>
      </c>
      <c r="E71" t="s">
        <v>157</v>
      </c>
      <c r="F71" t="s">
        <v>150</v>
      </c>
      <c r="G71" t="s">
        <v>129</v>
      </c>
      <c r="H71">
        <v>1</v>
      </c>
      <c r="L71" t="s">
        <v>33</v>
      </c>
      <c r="M71" t="s">
        <v>40</v>
      </c>
      <c r="N71" t="s">
        <v>36</v>
      </c>
      <c r="O71" t="s">
        <v>323</v>
      </c>
      <c r="Q71"/>
      <c r="R71"/>
      <c r="S71"/>
      <c r="T71"/>
      <c r="U71"/>
      <c r="V71"/>
    </row>
    <row r="72" spans="2:22" x14ac:dyDescent="0.25">
      <c r="C72" t="s">
        <v>324</v>
      </c>
      <c r="D72">
        <v>108356</v>
      </c>
      <c r="E72" t="s">
        <v>162</v>
      </c>
      <c r="F72" t="s">
        <v>128</v>
      </c>
      <c r="G72" t="s">
        <v>129</v>
      </c>
      <c r="H72">
        <v>1</v>
      </c>
      <c r="I72">
        <v>44676</v>
      </c>
      <c r="L72" t="s">
        <v>33</v>
      </c>
      <c r="N72" t="s">
        <v>36</v>
      </c>
      <c r="O72" t="s">
        <v>325</v>
      </c>
      <c r="Q72"/>
      <c r="R72"/>
      <c r="S72"/>
      <c r="T72"/>
      <c r="U72"/>
      <c r="V72"/>
    </row>
    <row r="73" spans="2:22" x14ac:dyDescent="0.25">
      <c r="B73" t="s">
        <v>326</v>
      </c>
      <c r="C73" t="s">
        <v>327</v>
      </c>
      <c r="D73">
        <v>108352</v>
      </c>
      <c r="E73" t="s">
        <v>22</v>
      </c>
      <c r="F73" t="s">
        <v>128</v>
      </c>
      <c r="G73" t="s">
        <v>129</v>
      </c>
      <c r="H73">
        <v>1</v>
      </c>
      <c r="I73">
        <v>44676</v>
      </c>
      <c r="L73" t="s">
        <v>26</v>
      </c>
      <c r="M73" t="s">
        <v>40</v>
      </c>
      <c r="N73" t="s">
        <v>36</v>
      </c>
      <c r="O73" t="s">
        <v>328</v>
      </c>
      <c r="Q73"/>
      <c r="R73"/>
      <c r="S73"/>
      <c r="T73"/>
      <c r="U73"/>
      <c r="V73"/>
    </row>
    <row r="74" spans="2:22" x14ac:dyDescent="0.25">
      <c r="B74" t="s">
        <v>329</v>
      </c>
      <c r="C74" t="s">
        <v>330</v>
      </c>
      <c r="D74">
        <v>108237</v>
      </c>
      <c r="E74" t="e">
        <v>#N/A</v>
      </c>
      <c r="F74" t="s">
        <v>128</v>
      </c>
      <c r="G74" t="s">
        <v>129</v>
      </c>
      <c r="H74">
        <v>1</v>
      </c>
      <c r="I74">
        <v>44664</v>
      </c>
      <c r="J74">
        <v>44671</v>
      </c>
      <c r="L74" t="s">
        <v>29</v>
      </c>
      <c r="M74" t="s">
        <v>260</v>
      </c>
      <c r="N74" t="s">
        <v>36</v>
      </c>
      <c r="O74" t="s">
        <v>331</v>
      </c>
      <c r="Q74"/>
      <c r="R74"/>
      <c r="S74"/>
      <c r="T74"/>
      <c r="U74"/>
      <c r="V74"/>
    </row>
    <row r="75" spans="2:22" x14ac:dyDescent="0.25">
      <c r="B75" t="s">
        <v>332</v>
      </c>
      <c r="C75" t="s">
        <v>333</v>
      </c>
      <c r="D75">
        <v>110016</v>
      </c>
      <c r="E75" t="s">
        <v>22</v>
      </c>
      <c r="F75" t="s">
        <v>128</v>
      </c>
      <c r="G75" t="s">
        <v>129</v>
      </c>
      <c r="H75">
        <v>1</v>
      </c>
      <c r="I75">
        <v>44806</v>
      </c>
      <c r="L75" t="s">
        <v>33</v>
      </c>
      <c r="M75" t="s">
        <v>40</v>
      </c>
      <c r="N75" t="s">
        <v>36</v>
      </c>
      <c r="O75" t="s">
        <v>334</v>
      </c>
      <c r="Q75"/>
      <c r="R75"/>
      <c r="S75"/>
      <c r="T75"/>
      <c r="U75"/>
      <c r="V75"/>
    </row>
    <row r="76" spans="2:22" x14ac:dyDescent="0.25">
      <c r="B76" t="s">
        <v>335</v>
      </c>
      <c r="C76" t="s">
        <v>336</v>
      </c>
      <c r="D76">
        <v>107892</v>
      </c>
      <c r="E76" t="s">
        <v>162</v>
      </c>
      <c r="F76" t="s">
        <v>128</v>
      </c>
      <c r="G76" t="s">
        <v>129</v>
      </c>
      <c r="H76">
        <v>1</v>
      </c>
      <c r="I76">
        <v>44627</v>
      </c>
      <c r="J76">
        <v>44634</v>
      </c>
      <c r="K76">
        <v>44659</v>
      </c>
      <c r="L76" t="s">
        <v>33</v>
      </c>
      <c r="M76" t="s">
        <v>260</v>
      </c>
      <c r="N76" t="s">
        <v>36</v>
      </c>
      <c r="O76" t="s">
        <v>337</v>
      </c>
      <c r="Q76"/>
      <c r="R76"/>
      <c r="S76"/>
      <c r="T76"/>
      <c r="U76"/>
      <c r="V76"/>
    </row>
    <row r="77" spans="2:22" x14ac:dyDescent="0.25">
      <c r="B77" t="s">
        <v>338</v>
      </c>
      <c r="C77" t="s">
        <v>339</v>
      </c>
      <c r="D77">
        <v>107755</v>
      </c>
      <c r="E77" t="s">
        <v>234</v>
      </c>
      <c r="F77" t="s">
        <v>128</v>
      </c>
      <c r="G77" t="s">
        <v>129</v>
      </c>
      <c r="H77">
        <v>1</v>
      </c>
      <c r="I77">
        <v>44609</v>
      </c>
      <c r="L77" t="s">
        <v>33</v>
      </c>
      <c r="M77" t="s">
        <v>40</v>
      </c>
      <c r="N77" t="s">
        <v>36</v>
      </c>
      <c r="O77" t="s">
        <v>340</v>
      </c>
      <c r="Q77"/>
      <c r="R77"/>
      <c r="S77"/>
      <c r="T77"/>
      <c r="U77"/>
      <c r="V77"/>
    </row>
    <row r="78" spans="2:22" x14ac:dyDescent="0.25">
      <c r="B78" t="s">
        <v>341</v>
      </c>
      <c r="C78" t="s">
        <v>342</v>
      </c>
      <c r="D78">
        <v>103914</v>
      </c>
      <c r="E78" t="s">
        <v>162</v>
      </c>
      <c r="F78" t="s">
        <v>158</v>
      </c>
      <c r="G78" t="s">
        <v>129</v>
      </c>
      <c r="H78">
        <v>1</v>
      </c>
      <c r="I78">
        <v>44011</v>
      </c>
      <c r="L78" t="s">
        <v>151</v>
      </c>
      <c r="M78" t="s">
        <v>260</v>
      </c>
      <c r="N78" t="s">
        <v>152</v>
      </c>
      <c r="O78" t="s">
        <v>343</v>
      </c>
      <c r="Q78"/>
      <c r="R78"/>
      <c r="S78"/>
      <c r="T78"/>
      <c r="U78"/>
      <c r="V78"/>
    </row>
    <row r="79" spans="2:22" x14ac:dyDescent="0.25">
      <c r="B79" t="s">
        <v>344</v>
      </c>
      <c r="C79" t="s">
        <v>345</v>
      </c>
      <c r="D79">
        <v>112181</v>
      </c>
      <c r="E79" t="s">
        <v>23</v>
      </c>
      <c r="F79" t="s">
        <v>128</v>
      </c>
      <c r="G79" t="s">
        <v>129</v>
      </c>
      <c r="H79">
        <v>1</v>
      </c>
      <c r="I79">
        <v>45128</v>
      </c>
      <c r="J79">
        <v>45142</v>
      </c>
      <c r="K79">
        <v>45177</v>
      </c>
      <c r="L79" t="s">
        <v>33</v>
      </c>
      <c r="M79" t="s">
        <v>41</v>
      </c>
      <c r="N79" t="s">
        <v>36</v>
      </c>
      <c r="O79" t="s">
        <v>346</v>
      </c>
      <c r="Q79"/>
      <c r="R79"/>
      <c r="S79"/>
      <c r="T79"/>
      <c r="U79"/>
      <c r="V79"/>
    </row>
    <row r="80" spans="2:22" x14ac:dyDescent="0.25">
      <c r="B80" t="s">
        <v>347</v>
      </c>
      <c r="C80" t="s">
        <v>348</v>
      </c>
      <c r="D80">
        <v>108353</v>
      </c>
      <c r="E80" t="s">
        <v>240</v>
      </c>
      <c r="F80" t="s">
        <v>128</v>
      </c>
      <c r="G80" t="s">
        <v>129</v>
      </c>
      <c r="H80">
        <v>1</v>
      </c>
      <c r="I80">
        <v>44676</v>
      </c>
      <c r="L80" t="s">
        <v>33</v>
      </c>
      <c r="M80" t="s">
        <v>40</v>
      </c>
      <c r="N80" t="s">
        <v>36</v>
      </c>
      <c r="O80" t="s">
        <v>349</v>
      </c>
      <c r="Q80"/>
      <c r="R80"/>
      <c r="S80"/>
      <c r="T80"/>
      <c r="U80"/>
      <c r="V80"/>
    </row>
    <row r="81" spans="2:22" x14ac:dyDescent="0.25">
      <c r="B81" t="s">
        <v>350</v>
      </c>
      <c r="C81" t="s">
        <v>351</v>
      </c>
      <c r="D81">
        <v>100167</v>
      </c>
      <c r="E81" t="s">
        <v>149</v>
      </c>
      <c r="F81" t="s">
        <v>150</v>
      </c>
      <c r="G81" t="s">
        <v>129</v>
      </c>
      <c r="H81">
        <v>1</v>
      </c>
      <c r="I81">
        <v>42793</v>
      </c>
      <c r="L81" t="s">
        <v>33</v>
      </c>
      <c r="M81" t="s">
        <v>260</v>
      </c>
      <c r="N81" t="s">
        <v>36</v>
      </c>
      <c r="O81" t="s">
        <v>352</v>
      </c>
      <c r="Q81"/>
      <c r="R81"/>
      <c r="S81"/>
      <c r="T81"/>
      <c r="U81"/>
      <c r="V81"/>
    </row>
    <row r="82" spans="2:22" x14ac:dyDescent="0.25">
      <c r="B82" t="s">
        <v>353</v>
      </c>
      <c r="C82" t="s">
        <v>354</v>
      </c>
      <c r="D82">
        <v>106601</v>
      </c>
      <c r="E82" t="s">
        <v>355</v>
      </c>
      <c r="F82" t="s">
        <v>128</v>
      </c>
      <c r="G82" t="s">
        <v>129</v>
      </c>
      <c r="H82">
        <v>1</v>
      </c>
      <c r="I82">
        <v>44435</v>
      </c>
      <c r="L82" t="s">
        <v>33</v>
      </c>
      <c r="M82" t="s">
        <v>260</v>
      </c>
      <c r="N82" t="s">
        <v>36</v>
      </c>
      <c r="O82" t="s">
        <v>356</v>
      </c>
      <c r="Q82"/>
      <c r="R82"/>
      <c r="S82"/>
      <c r="T82"/>
      <c r="U82"/>
      <c r="V82"/>
    </row>
    <row r="83" spans="2:22" x14ac:dyDescent="0.25">
      <c r="B83" t="s">
        <v>357</v>
      </c>
      <c r="C83" t="s">
        <v>80</v>
      </c>
      <c r="D83">
        <v>112004</v>
      </c>
      <c r="E83" t="s">
        <v>23</v>
      </c>
      <c r="F83" t="s">
        <v>128</v>
      </c>
      <c r="G83" t="s">
        <v>129</v>
      </c>
      <c r="H83">
        <v>1</v>
      </c>
      <c r="I83">
        <v>45100</v>
      </c>
      <c r="L83" t="s">
        <v>33</v>
      </c>
      <c r="M83" t="s">
        <v>41</v>
      </c>
      <c r="N83" t="s">
        <v>36</v>
      </c>
      <c r="O83" t="s">
        <v>358</v>
      </c>
      <c r="Q83"/>
      <c r="R83"/>
      <c r="S83"/>
      <c r="T83"/>
      <c r="U83"/>
      <c r="V83"/>
    </row>
    <row r="84" spans="2:22" x14ac:dyDescent="0.25">
      <c r="B84" t="s">
        <v>359</v>
      </c>
      <c r="C84" t="s">
        <v>360</v>
      </c>
      <c r="D84">
        <v>112204</v>
      </c>
      <c r="E84" t="s">
        <v>23</v>
      </c>
      <c r="F84" t="s">
        <v>128</v>
      </c>
      <c r="G84" t="s">
        <v>129</v>
      </c>
      <c r="H84">
        <v>1</v>
      </c>
      <c r="I84">
        <v>45131</v>
      </c>
      <c r="J84">
        <v>45142</v>
      </c>
      <c r="L84" t="s">
        <v>33</v>
      </c>
      <c r="M84" t="s">
        <v>41</v>
      </c>
      <c r="N84" t="s">
        <v>36</v>
      </c>
      <c r="O84" t="s">
        <v>361</v>
      </c>
      <c r="Q84"/>
      <c r="R84"/>
      <c r="S84"/>
      <c r="T84"/>
      <c r="U84"/>
      <c r="V84"/>
    </row>
    <row r="85" spans="2:22" x14ac:dyDescent="0.25">
      <c r="B85" t="s">
        <v>362</v>
      </c>
      <c r="C85" t="s">
        <v>363</v>
      </c>
      <c r="D85">
        <v>103779</v>
      </c>
      <c r="E85" t="s">
        <v>364</v>
      </c>
      <c r="F85" t="s">
        <v>128</v>
      </c>
      <c r="G85" t="s">
        <v>129</v>
      </c>
      <c r="H85">
        <v>1</v>
      </c>
      <c r="I85">
        <v>43990</v>
      </c>
      <c r="L85" t="s">
        <v>33</v>
      </c>
      <c r="M85" t="s">
        <v>41</v>
      </c>
      <c r="N85" t="s">
        <v>36</v>
      </c>
      <c r="O85" t="s">
        <v>365</v>
      </c>
      <c r="Q85"/>
      <c r="R85"/>
      <c r="S85"/>
      <c r="T85"/>
      <c r="U85"/>
      <c r="V85"/>
    </row>
    <row r="86" spans="2:22" x14ac:dyDescent="0.25">
      <c r="C86" t="s">
        <v>366</v>
      </c>
      <c r="D86" t="s">
        <v>367</v>
      </c>
      <c r="E86" t="e">
        <v>#N/A</v>
      </c>
      <c r="F86" t="s">
        <v>128</v>
      </c>
      <c r="G86" t="s">
        <v>129</v>
      </c>
      <c r="H86">
        <v>1</v>
      </c>
      <c r="I86">
        <v>44627</v>
      </c>
      <c r="J86">
        <v>44634</v>
      </c>
      <c r="K86">
        <v>44628</v>
      </c>
      <c r="L86" t="s">
        <v>33</v>
      </c>
      <c r="M86" t="s">
        <v>41</v>
      </c>
      <c r="N86" t="s">
        <v>36</v>
      </c>
      <c r="O86" t="s">
        <v>368</v>
      </c>
      <c r="Q86"/>
      <c r="R86"/>
      <c r="S86"/>
      <c r="T86"/>
      <c r="U86"/>
      <c r="V86"/>
    </row>
    <row r="87" spans="2:22" x14ac:dyDescent="0.25">
      <c r="B87" t="s">
        <v>369</v>
      </c>
      <c r="C87" t="s">
        <v>370</v>
      </c>
      <c r="D87">
        <v>103672</v>
      </c>
      <c r="E87" t="s">
        <v>371</v>
      </c>
      <c r="F87" t="s">
        <v>372</v>
      </c>
      <c r="G87" t="s">
        <v>129</v>
      </c>
      <c r="H87">
        <v>1</v>
      </c>
      <c r="I87">
        <v>43972</v>
      </c>
      <c r="L87" t="s">
        <v>33</v>
      </c>
      <c r="N87" t="s">
        <v>36</v>
      </c>
      <c r="O87" t="s">
        <v>373</v>
      </c>
      <c r="Q87"/>
      <c r="R87"/>
      <c r="S87"/>
      <c r="T87"/>
      <c r="U87"/>
      <c r="V87"/>
    </row>
    <row r="88" spans="2:22" x14ac:dyDescent="0.25">
      <c r="B88" t="s">
        <v>374</v>
      </c>
      <c r="C88" t="s">
        <v>96</v>
      </c>
      <c r="D88">
        <v>112164</v>
      </c>
      <c r="E88" t="s">
        <v>23</v>
      </c>
      <c r="F88" t="s">
        <v>128</v>
      </c>
      <c r="G88" t="s">
        <v>129</v>
      </c>
      <c r="H88">
        <v>1</v>
      </c>
      <c r="I88">
        <v>45128</v>
      </c>
      <c r="J88">
        <v>45142</v>
      </c>
      <c r="L88" t="s">
        <v>33</v>
      </c>
      <c r="M88" t="s">
        <v>41</v>
      </c>
      <c r="N88" t="s">
        <v>36</v>
      </c>
      <c r="O88" t="s">
        <v>375</v>
      </c>
      <c r="Q88"/>
      <c r="R88"/>
      <c r="S88"/>
      <c r="T88"/>
      <c r="U88"/>
      <c r="V88"/>
    </row>
    <row r="89" spans="2:22" x14ac:dyDescent="0.25">
      <c r="B89" t="s">
        <v>376</v>
      </c>
      <c r="C89" t="s">
        <v>377</v>
      </c>
      <c r="D89">
        <v>107907</v>
      </c>
      <c r="E89" t="s">
        <v>162</v>
      </c>
      <c r="F89" t="s">
        <v>128</v>
      </c>
      <c r="G89" t="s">
        <v>129</v>
      </c>
      <c r="H89">
        <v>1</v>
      </c>
      <c r="I89">
        <v>44627</v>
      </c>
      <c r="J89">
        <v>44634</v>
      </c>
      <c r="K89">
        <v>44650</v>
      </c>
      <c r="L89" t="s">
        <v>33</v>
      </c>
      <c r="M89" t="s">
        <v>260</v>
      </c>
      <c r="N89" t="s">
        <v>36</v>
      </c>
      <c r="O89" t="s">
        <v>378</v>
      </c>
      <c r="Q89"/>
      <c r="R89"/>
      <c r="S89"/>
      <c r="T89"/>
      <c r="U89"/>
      <c r="V89"/>
    </row>
    <row r="90" spans="2:22" x14ac:dyDescent="0.25">
      <c r="B90" t="s">
        <v>379</v>
      </c>
      <c r="C90" t="s">
        <v>380</v>
      </c>
      <c r="D90">
        <v>105608</v>
      </c>
      <c r="E90" t="s">
        <v>162</v>
      </c>
      <c r="F90" t="s">
        <v>158</v>
      </c>
      <c r="G90" t="s">
        <v>129</v>
      </c>
      <c r="H90">
        <v>1</v>
      </c>
      <c r="I90">
        <v>44235</v>
      </c>
      <c r="K90">
        <v>44662</v>
      </c>
      <c r="L90" t="s">
        <v>33</v>
      </c>
      <c r="M90" t="s">
        <v>260</v>
      </c>
      <c r="N90" t="s">
        <v>36</v>
      </c>
      <c r="O90" t="s">
        <v>381</v>
      </c>
      <c r="Q90"/>
      <c r="R90"/>
      <c r="S90"/>
      <c r="T90"/>
      <c r="U90"/>
      <c r="V90"/>
    </row>
    <row r="91" spans="2:22" x14ac:dyDescent="0.25">
      <c r="B91" t="s">
        <v>382</v>
      </c>
      <c r="C91" t="s">
        <v>383</v>
      </c>
      <c r="D91">
        <v>108029</v>
      </c>
      <c r="E91" t="s">
        <v>240</v>
      </c>
      <c r="F91" t="s">
        <v>128</v>
      </c>
      <c r="G91" t="s">
        <v>129</v>
      </c>
      <c r="H91">
        <v>1</v>
      </c>
      <c r="I91">
        <v>44645</v>
      </c>
      <c r="J91">
        <v>44652</v>
      </c>
      <c r="L91" t="s">
        <v>33</v>
      </c>
      <c r="M91" t="s">
        <v>260</v>
      </c>
      <c r="N91" t="s">
        <v>36</v>
      </c>
      <c r="O91" t="s">
        <v>384</v>
      </c>
      <c r="Q91"/>
      <c r="R91"/>
      <c r="S91"/>
      <c r="T91"/>
      <c r="U91"/>
      <c r="V91"/>
    </row>
    <row r="92" spans="2:22" x14ac:dyDescent="0.25">
      <c r="B92" t="s">
        <v>385</v>
      </c>
      <c r="C92" t="s">
        <v>386</v>
      </c>
      <c r="D92">
        <v>112205</v>
      </c>
      <c r="E92" t="s">
        <v>23</v>
      </c>
      <c r="F92" t="s">
        <v>128</v>
      </c>
      <c r="G92" t="s">
        <v>129</v>
      </c>
      <c r="H92">
        <v>1</v>
      </c>
      <c r="I92">
        <v>45131</v>
      </c>
      <c r="J92">
        <v>45142</v>
      </c>
      <c r="L92" t="s">
        <v>33</v>
      </c>
      <c r="M92" t="s">
        <v>41</v>
      </c>
      <c r="N92" t="s">
        <v>36</v>
      </c>
      <c r="O92" t="s">
        <v>387</v>
      </c>
      <c r="Q92"/>
      <c r="R92"/>
      <c r="S92"/>
      <c r="T92"/>
      <c r="U92"/>
      <c r="V92"/>
    </row>
    <row r="93" spans="2:22" x14ac:dyDescent="0.25">
      <c r="B93" t="s">
        <v>388</v>
      </c>
      <c r="C93" t="s">
        <v>389</v>
      </c>
      <c r="D93">
        <v>108236</v>
      </c>
      <c r="E93" t="e">
        <v>#N/A</v>
      </c>
      <c r="F93" t="s">
        <v>128</v>
      </c>
      <c r="G93" t="s">
        <v>129</v>
      </c>
      <c r="H93">
        <v>1</v>
      </c>
      <c r="I93">
        <v>44663</v>
      </c>
      <c r="J93">
        <v>44670</v>
      </c>
      <c r="L93" t="s">
        <v>29</v>
      </c>
      <c r="M93" t="s">
        <v>260</v>
      </c>
      <c r="N93" t="s">
        <v>36</v>
      </c>
      <c r="O93" t="s">
        <v>390</v>
      </c>
      <c r="Q93"/>
      <c r="R93"/>
      <c r="S93"/>
      <c r="T93"/>
      <c r="U93"/>
      <c r="V93"/>
    </row>
    <row r="94" spans="2:22" x14ac:dyDescent="0.25">
      <c r="B94" t="s">
        <v>391</v>
      </c>
      <c r="C94" t="s">
        <v>392</v>
      </c>
      <c r="D94">
        <v>100193</v>
      </c>
      <c r="E94" t="s">
        <v>22</v>
      </c>
      <c r="F94" t="s">
        <v>128</v>
      </c>
      <c r="G94" t="s">
        <v>129</v>
      </c>
      <c r="H94">
        <v>1</v>
      </c>
      <c r="I94">
        <v>42751</v>
      </c>
      <c r="L94" t="s">
        <v>26</v>
      </c>
      <c r="M94" t="s">
        <v>40</v>
      </c>
      <c r="N94" t="s">
        <v>36</v>
      </c>
      <c r="O94" t="s">
        <v>393</v>
      </c>
      <c r="Q94"/>
      <c r="R94"/>
      <c r="S94"/>
      <c r="T94"/>
      <c r="U94"/>
      <c r="V94"/>
    </row>
    <row r="95" spans="2:22" x14ac:dyDescent="0.25">
      <c r="B95" t="s">
        <v>394</v>
      </c>
      <c r="C95" t="s">
        <v>395</v>
      </c>
      <c r="D95">
        <v>108354</v>
      </c>
      <c r="E95" t="s">
        <v>234</v>
      </c>
      <c r="F95" t="s">
        <v>128</v>
      </c>
      <c r="G95" t="s">
        <v>129</v>
      </c>
      <c r="H95">
        <v>1</v>
      </c>
      <c r="I95">
        <v>44676</v>
      </c>
      <c r="L95" t="s">
        <v>33</v>
      </c>
      <c r="M95" t="s">
        <v>40</v>
      </c>
      <c r="N95" t="s">
        <v>36</v>
      </c>
      <c r="O95" t="s">
        <v>396</v>
      </c>
      <c r="Q95"/>
      <c r="R95"/>
      <c r="S95"/>
      <c r="T95"/>
      <c r="U95"/>
      <c r="V95"/>
    </row>
    <row r="96" spans="2:22" x14ac:dyDescent="0.25">
      <c r="B96" t="s">
        <v>397</v>
      </c>
      <c r="C96" t="s">
        <v>24</v>
      </c>
      <c r="D96">
        <v>110145</v>
      </c>
      <c r="E96" t="s">
        <v>398</v>
      </c>
      <c r="F96" t="s">
        <v>128</v>
      </c>
      <c r="G96" t="s">
        <v>129</v>
      </c>
      <c r="H96">
        <v>1</v>
      </c>
      <c r="I96">
        <v>44820</v>
      </c>
      <c r="L96" t="s">
        <v>33</v>
      </c>
      <c r="M96" t="s">
        <v>40</v>
      </c>
      <c r="N96" t="s">
        <v>36</v>
      </c>
      <c r="O96" t="s">
        <v>399</v>
      </c>
      <c r="Q96"/>
      <c r="R96"/>
      <c r="S96"/>
      <c r="T96"/>
      <c r="U96"/>
      <c r="V96"/>
    </row>
    <row r="97" spans="2:22" x14ac:dyDescent="0.25">
      <c r="B97" t="s">
        <v>400</v>
      </c>
      <c r="C97" t="s">
        <v>401</v>
      </c>
      <c r="D97">
        <v>108864</v>
      </c>
      <c r="E97" t="s">
        <v>234</v>
      </c>
      <c r="F97" t="s">
        <v>128</v>
      </c>
      <c r="G97" t="s">
        <v>129</v>
      </c>
      <c r="H97">
        <v>1</v>
      </c>
      <c r="I97">
        <v>44725</v>
      </c>
      <c r="J97">
        <v>44739</v>
      </c>
      <c r="L97" t="s">
        <v>33</v>
      </c>
      <c r="M97" t="s">
        <v>40</v>
      </c>
      <c r="N97" t="s">
        <v>36</v>
      </c>
      <c r="O97" t="s">
        <v>402</v>
      </c>
      <c r="Q97"/>
      <c r="R97"/>
      <c r="S97"/>
      <c r="T97"/>
      <c r="U97"/>
      <c r="V97"/>
    </row>
    <row r="98" spans="2:22" x14ac:dyDescent="0.25">
      <c r="B98" t="s">
        <v>403</v>
      </c>
      <c r="C98" t="s">
        <v>371</v>
      </c>
      <c r="D98">
        <v>100492</v>
      </c>
      <c r="E98" t="s">
        <v>162</v>
      </c>
      <c r="F98" t="s">
        <v>158</v>
      </c>
      <c r="G98" t="s">
        <v>129</v>
      </c>
      <c r="H98">
        <v>1</v>
      </c>
      <c r="I98">
        <v>43556</v>
      </c>
      <c r="L98" t="s">
        <v>151</v>
      </c>
      <c r="M98" t="s">
        <v>260</v>
      </c>
      <c r="N98" t="s">
        <v>152</v>
      </c>
      <c r="O98" t="s">
        <v>404</v>
      </c>
      <c r="Q98"/>
      <c r="R98"/>
      <c r="S98"/>
      <c r="T98"/>
      <c r="U98"/>
      <c r="V98"/>
    </row>
    <row r="99" spans="2:22" x14ac:dyDescent="0.25">
      <c r="B99" t="s">
        <v>405</v>
      </c>
      <c r="C99" t="s">
        <v>406</v>
      </c>
      <c r="D99">
        <v>100206</v>
      </c>
      <c r="E99" t="s">
        <v>407</v>
      </c>
      <c r="F99" t="s">
        <v>150</v>
      </c>
      <c r="G99" t="s">
        <v>129</v>
      </c>
      <c r="H99">
        <v>1</v>
      </c>
      <c r="L99" t="s">
        <v>151</v>
      </c>
      <c r="M99" t="s">
        <v>260</v>
      </c>
      <c r="N99" t="s">
        <v>152</v>
      </c>
      <c r="O99" t="s">
        <v>408</v>
      </c>
      <c r="Q99"/>
      <c r="R99"/>
      <c r="S99"/>
      <c r="T99"/>
      <c r="U99"/>
      <c r="V99"/>
    </row>
    <row r="100" spans="2:22" x14ac:dyDescent="0.25">
      <c r="B100" t="s">
        <v>409</v>
      </c>
      <c r="C100" t="s">
        <v>410</v>
      </c>
      <c r="D100">
        <v>110331</v>
      </c>
      <c r="E100" t="s">
        <v>22</v>
      </c>
      <c r="F100" t="s">
        <v>128</v>
      </c>
      <c r="G100" t="s">
        <v>129</v>
      </c>
      <c r="H100">
        <v>1</v>
      </c>
      <c r="I100">
        <v>44839</v>
      </c>
      <c r="L100" t="s">
        <v>29</v>
      </c>
      <c r="M100" t="s">
        <v>40</v>
      </c>
      <c r="N100" t="s">
        <v>36</v>
      </c>
      <c r="O100" t="s">
        <v>411</v>
      </c>
      <c r="Q100"/>
      <c r="R100"/>
      <c r="S100"/>
      <c r="T100"/>
      <c r="U100"/>
      <c r="V100"/>
    </row>
    <row r="101" spans="2:22" x14ac:dyDescent="0.25">
      <c r="B101" t="s">
        <v>412</v>
      </c>
      <c r="C101" t="s">
        <v>413</v>
      </c>
      <c r="D101">
        <v>110458</v>
      </c>
      <c r="E101" t="s">
        <v>20</v>
      </c>
      <c r="F101" t="s">
        <v>128</v>
      </c>
      <c r="G101" t="s">
        <v>129</v>
      </c>
      <c r="H101">
        <v>1</v>
      </c>
      <c r="I101">
        <v>44718</v>
      </c>
      <c r="L101" t="s">
        <v>30</v>
      </c>
      <c r="M101" t="s">
        <v>39</v>
      </c>
      <c r="N101" t="s">
        <v>37</v>
      </c>
      <c r="O101" t="s">
        <v>414</v>
      </c>
      <c r="Q101"/>
      <c r="R101"/>
      <c r="S101"/>
      <c r="T101"/>
      <c r="U101"/>
      <c r="V101"/>
    </row>
    <row r="102" spans="2:22" x14ac:dyDescent="0.25">
      <c r="B102" t="s">
        <v>415</v>
      </c>
      <c r="C102" t="s">
        <v>416</v>
      </c>
      <c r="D102">
        <v>100551</v>
      </c>
      <c r="E102" t="s">
        <v>234</v>
      </c>
      <c r="F102" t="s">
        <v>128</v>
      </c>
      <c r="G102" t="s">
        <v>129</v>
      </c>
      <c r="H102">
        <v>1</v>
      </c>
      <c r="I102">
        <v>44609</v>
      </c>
      <c r="K102">
        <v>44727</v>
      </c>
      <c r="L102" t="s">
        <v>33</v>
      </c>
      <c r="M102" t="s">
        <v>40</v>
      </c>
      <c r="N102" t="s">
        <v>36</v>
      </c>
      <c r="O102" t="s">
        <v>417</v>
      </c>
      <c r="Q102"/>
      <c r="R102"/>
      <c r="S102"/>
      <c r="T102"/>
      <c r="U102"/>
      <c r="V102"/>
    </row>
    <row r="103" spans="2:22" x14ac:dyDescent="0.25">
      <c r="C103" t="s">
        <v>418</v>
      </c>
      <c r="D103">
        <v>107942</v>
      </c>
      <c r="E103" t="e">
        <v>#N/A</v>
      </c>
      <c r="F103" t="s">
        <v>128</v>
      </c>
      <c r="G103" t="s">
        <v>129</v>
      </c>
      <c r="H103">
        <v>1</v>
      </c>
      <c r="I103">
        <v>44637</v>
      </c>
      <c r="J103">
        <v>44644</v>
      </c>
      <c r="K103">
        <v>44637</v>
      </c>
      <c r="L103" t="s">
        <v>29</v>
      </c>
      <c r="M103" t="s">
        <v>260</v>
      </c>
      <c r="N103" t="s">
        <v>36</v>
      </c>
      <c r="O103" t="s">
        <v>419</v>
      </c>
      <c r="Q103"/>
      <c r="R103"/>
      <c r="S103"/>
      <c r="T103"/>
      <c r="U103"/>
      <c r="V103"/>
    </row>
    <row r="104" spans="2:22" x14ac:dyDescent="0.25">
      <c r="B104" t="s">
        <v>420</v>
      </c>
      <c r="C104" t="s">
        <v>421</v>
      </c>
      <c r="D104">
        <v>106602</v>
      </c>
      <c r="E104" t="s">
        <v>355</v>
      </c>
      <c r="F104" t="s">
        <v>128</v>
      </c>
      <c r="G104" t="s">
        <v>129</v>
      </c>
      <c r="H104">
        <v>1</v>
      </c>
      <c r="I104">
        <v>44435</v>
      </c>
      <c r="L104" t="s">
        <v>33</v>
      </c>
      <c r="M104" t="s">
        <v>260</v>
      </c>
      <c r="N104" t="s">
        <v>36</v>
      </c>
      <c r="O104" t="s">
        <v>422</v>
      </c>
      <c r="Q104"/>
      <c r="R104"/>
      <c r="S104"/>
      <c r="T104"/>
      <c r="U104"/>
      <c r="V104"/>
    </row>
    <row r="105" spans="2:22" x14ac:dyDescent="0.25">
      <c r="B105" t="s">
        <v>423</v>
      </c>
      <c r="C105" t="s">
        <v>99</v>
      </c>
      <c r="D105">
        <v>108778</v>
      </c>
      <c r="E105" t="s">
        <v>22</v>
      </c>
      <c r="F105" t="s">
        <v>128</v>
      </c>
      <c r="G105" t="s">
        <v>129</v>
      </c>
      <c r="H105">
        <v>1</v>
      </c>
      <c r="I105">
        <v>44725</v>
      </c>
      <c r="J105">
        <v>44739</v>
      </c>
      <c r="L105" t="s">
        <v>33</v>
      </c>
      <c r="M105" t="s">
        <v>40</v>
      </c>
      <c r="N105" t="s">
        <v>36</v>
      </c>
      <c r="O105" t="s">
        <v>424</v>
      </c>
      <c r="Q105"/>
      <c r="R105"/>
      <c r="S105"/>
      <c r="T105"/>
      <c r="U105"/>
      <c r="V105"/>
    </row>
    <row r="106" spans="2:22" x14ac:dyDescent="0.25">
      <c r="B106" t="s">
        <v>425</v>
      </c>
      <c r="C106" t="s">
        <v>102</v>
      </c>
      <c r="D106">
        <v>108905</v>
      </c>
      <c r="E106" t="s">
        <v>22</v>
      </c>
      <c r="F106" t="s">
        <v>128</v>
      </c>
      <c r="G106" t="s">
        <v>129</v>
      </c>
      <c r="H106">
        <v>1</v>
      </c>
      <c r="I106">
        <v>44725</v>
      </c>
      <c r="J106">
        <v>44739</v>
      </c>
      <c r="L106" t="s">
        <v>33</v>
      </c>
      <c r="M106" t="s">
        <v>40</v>
      </c>
      <c r="N106" t="s">
        <v>36</v>
      </c>
      <c r="O106" t="s">
        <v>426</v>
      </c>
      <c r="Q106"/>
      <c r="R106"/>
      <c r="S106"/>
      <c r="T106"/>
      <c r="U106"/>
      <c r="V106"/>
    </row>
    <row r="107" spans="2:22" x14ac:dyDescent="0.25">
      <c r="C107" t="s">
        <v>427</v>
      </c>
      <c r="D107">
        <v>108865</v>
      </c>
      <c r="E107" t="s">
        <v>162</v>
      </c>
      <c r="F107" t="s">
        <v>128</v>
      </c>
      <c r="G107" t="s">
        <v>129</v>
      </c>
      <c r="H107">
        <v>1</v>
      </c>
      <c r="I107">
        <v>44725</v>
      </c>
      <c r="K107">
        <v>44733</v>
      </c>
      <c r="L107" t="s">
        <v>33</v>
      </c>
      <c r="M107" t="s">
        <v>40</v>
      </c>
      <c r="N107" t="s">
        <v>36</v>
      </c>
      <c r="O107" t="s">
        <v>428</v>
      </c>
      <c r="Q107"/>
      <c r="R107"/>
      <c r="S107"/>
      <c r="T107"/>
      <c r="U107"/>
      <c r="V107"/>
    </row>
    <row r="108" spans="2:22" x14ac:dyDescent="0.25">
      <c r="B108" t="s">
        <v>429</v>
      </c>
      <c r="C108" t="s">
        <v>430</v>
      </c>
      <c r="D108">
        <v>109504</v>
      </c>
      <c r="E108" t="s">
        <v>23</v>
      </c>
      <c r="F108" t="s">
        <v>128</v>
      </c>
      <c r="G108" t="s">
        <v>129</v>
      </c>
      <c r="H108">
        <v>1</v>
      </c>
      <c r="I108">
        <v>44760</v>
      </c>
      <c r="L108" t="s">
        <v>33</v>
      </c>
      <c r="M108" t="s">
        <v>41</v>
      </c>
      <c r="N108" t="s">
        <v>36</v>
      </c>
      <c r="O108" t="s">
        <v>431</v>
      </c>
      <c r="Q108"/>
      <c r="R108"/>
      <c r="S108"/>
      <c r="T108"/>
      <c r="U108"/>
      <c r="V108"/>
    </row>
    <row r="109" spans="2:22" x14ac:dyDescent="0.25">
      <c r="B109" t="s">
        <v>432</v>
      </c>
      <c r="C109" t="s">
        <v>433</v>
      </c>
      <c r="D109">
        <v>110154</v>
      </c>
      <c r="E109" t="s">
        <v>23</v>
      </c>
      <c r="F109" t="s">
        <v>128</v>
      </c>
      <c r="G109" t="s">
        <v>129</v>
      </c>
      <c r="H109">
        <v>1</v>
      </c>
      <c r="I109">
        <v>44820</v>
      </c>
      <c r="L109" t="s">
        <v>33</v>
      </c>
      <c r="M109" t="s">
        <v>40</v>
      </c>
      <c r="N109" t="s">
        <v>36</v>
      </c>
      <c r="O109" t="s">
        <v>434</v>
      </c>
      <c r="Q109"/>
      <c r="R109"/>
      <c r="S109"/>
      <c r="T109"/>
      <c r="U109"/>
      <c r="V109"/>
    </row>
    <row r="110" spans="2:22" x14ac:dyDescent="0.25">
      <c r="B110" t="s">
        <v>435</v>
      </c>
      <c r="C110" t="s">
        <v>436</v>
      </c>
      <c r="D110">
        <v>108355</v>
      </c>
      <c r="E110" t="s">
        <v>234</v>
      </c>
      <c r="F110" t="s">
        <v>128</v>
      </c>
      <c r="G110" t="s">
        <v>129</v>
      </c>
      <c r="H110">
        <v>1</v>
      </c>
      <c r="I110">
        <v>44676</v>
      </c>
      <c r="L110" t="s">
        <v>33</v>
      </c>
      <c r="M110" t="s">
        <v>40</v>
      </c>
      <c r="N110" t="s">
        <v>36</v>
      </c>
      <c r="O110" t="s">
        <v>437</v>
      </c>
      <c r="Q110"/>
      <c r="R110"/>
      <c r="S110"/>
      <c r="T110"/>
      <c r="U110"/>
      <c r="V110"/>
    </row>
    <row r="111" spans="2:22" x14ac:dyDescent="0.25">
      <c r="B111" t="s">
        <v>438</v>
      </c>
      <c r="C111" t="s">
        <v>439</v>
      </c>
      <c r="D111">
        <v>110098</v>
      </c>
      <c r="E111" t="s">
        <v>162</v>
      </c>
      <c r="F111" t="s">
        <v>128</v>
      </c>
      <c r="G111" t="s">
        <v>129</v>
      </c>
      <c r="H111">
        <v>1</v>
      </c>
      <c r="I111">
        <v>44811</v>
      </c>
      <c r="K111">
        <v>44847</v>
      </c>
      <c r="L111" t="s">
        <v>29</v>
      </c>
      <c r="M111" t="s">
        <v>39</v>
      </c>
      <c r="N111" t="s">
        <v>36</v>
      </c>
      <c r="O111" t="s">
        <v>440</v>
      </c>
      <c r="Q111"/>
      <c r="R111"/>
      <c r="S111"/>
      <c r="T111"/>
      <c r="U111"/>
      <c r="V111"/>
    </row>
    <row r="112" spans="2:22" x14ac:dyDescent="0.25">
      <c r="B112" t="s">
        <v>441</v>
      </c>
      <c r="C112" t="s">
        <v>442</v>
      </c>
      <c r="D112">
        <v>109269</v>
      </c>
      <c r="E112" t="s">
        <v>20</v>
      </c>
      <c r="F112" t="s">
        <v>128</v>
      </c>
      <c r="G112" t="s">
        <v>129</v>
      </c>
      <c r="H112">
        <v>1</v>
      </c>
      <c r="I112">
        <v>44753</v>
      </c>
      <c r="L112" t="s">
        <v>273</v>
      </c>
      <c r="M112" t="s">
        <v>39</v>
      </c>
      <c r="N112" t="s">
        <v>37</v>
      </c>
      <c r="O112" t="s">
        <v>443</v>
      </c>
      <c r="Q112"/>
      <c r="R112"/>
      <c r="S112"/>
      <c r="T112"/>
      <c r="U112"/>
      <c r="V112"/>
    </row>
    <row r="113" spans="2:22" x14ac:dyDescent="0.25">
      <c r="B113" t="s">
        <v>444</v>
      </c>
      <c r="C113" t="s">
        <v>445</v>
      </c>
      <c r="D113">
        <v>110019</v>
      </c>
      <c r="E113" t="s">
        <v>22</v>
      </c>
      <c r="F113" t="s">
        <v>128</v>
      </c>
      <c r="G113" t="s">
        <v>129</v>
      </c>
      <c r="H113">
        <v>1</v>
      </c>
      <c r="I113">
        <v>44806</v>
      </c>
      <c r="L113" t="s">
        <v>33</v>
      </c>
      <c r="M113" t="s">
        <v>40</v>
      </c>
      <c r="N113" t="s">
        <v>36</v>
      </c>
      <c r="O113" t="s">
        <v>446</v>
      </c>
      <c r="Q113"/>
      <c r="R113"/>
      <c r="S113"/>
      <c r="T113"/>
      <c r="U113"/>
      <c r="V113"/>
    </row>
    <row r="114" spans="2:22" x14ac:dyDescent="0.25">
      <c r="C114" t="s">
        <v>447</v>
      </c>
      <c r="D114">
        <v>112008</v>
      </c>
      <c r="E114" t="s">
        <v>145</v>
      </c>
      <c r="F114" t="s">
        <v>128</v>
      </c>
      <c r="G114" t="s">
        <v>129</v>
      </c>
      <c r="H114">
        <v>1</v>
      </c>
      <c r="I114">
        <v>45100</v>
      </c>
      <c r="J114">
        <v>45103</v>
      </c>
      <c r="K114">
        <v>45110</v>
      </c>
      <c r="L114" t="s">
        <v>33</v>
      </c>
      <c r="M114" t="s">
        <v>41</v>
      </c>
      <c r="N114" t="s">
        <v>36</v>
      </c>
      <c r="O114" t="s">
        <v>448</v>
      </c>
      <c r="Q114"/>
      <c r="R114"/>
      <c r="S114"/>
      <c r="T114"/>
      <c r="U114"/>
      <c r="V114"/>
    </row>
    <row r="115" spans="2:22" x14ac:dyDescent="0.25">
      <c r="B115" t="s">
        <v>449</v>
      </c>
      <c r="C115" t="s">
        <v>450</v>
      </c>
      <c r="D115">
        <v>108515</v>
      </c>
      <c r="E115" t="s">
        <v>234</v>
      </c>
      <c r="F115" t="s">
        <v>128</v>
      </c>
      <c r="G115" t="s">
        <v>129</v>
      </c>
      <c r="H115">
        <v>1</v>
      </c>
      <c r="I115">
        <v>44690</v>
      </c>
      <c r="J115">
        <v>44704</v>
      </c>
      <c r="K115">
        <v>44720</v>
      </c>
      <c r="L115" t="s">
        <v>33</v>
      </c>
      <c r="M115" t="s">
        <v>40</v>
      </c>
      <c r="N115" t="s">
        <v>36</v>
      </c>
      <c r="O115" t="s">
        <v>451</v>
      </c>
      <c r="Q115"/>
      <c r="R115"/>
      <c r="S115"/>
      <c r="T115"/>
      <c r="U115"/>
      <c r="V115"/>
    </row>
    <row r="116" spans="2:22" x14ac:dyDescent="0.25">
      <c r="B116" t="s">
        <v>452</v>
      </c>
      <c r="C116" t="s">
        <v>453</v>
      </c>
      <c r="D116">
        <v>108525</v>
      </c>
      <c r="E116" t="s">
        <v>23</v>
      </c>
      <c r="F116" t="s">
        <v>128</v>
      </c>
      <c r="G116" t="s">
        <v>129</v>
      </c>
      <c r="H116">
        <v>1</v>
      </c>
      <c r="I116">
        <v>44690</v>
      </c>
      <c r="J116">
        <v>44704</v>
      </c>
      <c r="K116">
        <v>44716</v>
      </c>
      <c r="L116" t="s">
        <v>33</v>
      </c>
      <c r="M116" t="s">
        <v>41</v>
      </c>
      <c r="N116" t="s">
        <v>36</v>
      </c>
      <c r="O116" t="s">
        <v>454</v>
      </c>
      <c r="Q116"/>
      <c r="R116"/>
      <c r="S116"/>
      <c r="T116"/>
      <c r="U116"/>
      <c r="V116"/>
    </row>
    <row r="117" spans="2:22" x14ac:dyDescent="0.25">
      <c r="B117" t="s">
        <v>455</v>
      </c>
      <c r="C117" t="s">
        <v>456</v>
      </c>
      <c r="D117">
        <v>108519</v>
      </c>
      <c r="E117" t="s">
        <v>22</v>
      </c>
      <c r="F117" t="s">
        <v>128</v>
      </c>
      <c r="G117" t="s">
        <v>129</v>
      </c>
      <c r="H117">
        <v>1</v>
      </c>
      <c r="I117">
        <v>44690</v>
      </c>
      <c r="J117">
        <v>44704</v>
      </c>
      <c r="L117" t="s">
        <v>29</v>
      </c>
      <c r="M117" t="s">
        <v>40</v>
      </c>
      <c r="N117" t="s">
        <v>36</v>
      </c>
      <c r="O117" t="s">
        <v>457</v>
      </c>
      <c r="Q117"/>
      <c r="R117"/>
      <c r="S117"/>
      <c r="T117"/>
      <c r="U117"/>
      <c r="V117"/>
    </row>
    <row r="118" spans="2:22" x14ac:dyDescent="0.25">
      <c r="B118" t="s">
        <v>458</v>
      </c>
      <c r="C118" t="s">
        <v>459</v>
      </c>
      <c r="D118">
        <v>104360</v>
      </c>
      <c r="E118" t="s">
        <v>23</v>
      </c>
      <c r="F118" t="s">
        <v>128</v>
      </c>
      <c r="G118" t="s">
        <v>129</v>
      </c>
      <c r="H118">
        <v>1</v>
      </c>
      <c r="I118">
        <v>44056</v>
      </c>
      <c r="J118">
        <v>44078</v>
      </c>
      <c r="L118" t="s">
        <v>33</v>
      </c>
      <c r="M118" t="s">
        <v>41</v>
      </c>
      <c r="N118" t="s">
        <v>36</v>
      </c>
      <c r="O118" t="s">
        <v>460</v>
      </c>
      <c r="Q118"/>
      <c r="R118"/>
      <c r="S118"/>
      <c r="T118"/>
      <c r="U118"/>
      <c r="V118"/>
    </row>
    <row r="119" spans="2:22" x14ac:dyDescent="0.25">
      <c r="C119" t="s">
        <v>461</v>
      </c>
      <c r="D119">
        <v>107894</v>
      </c>
      <c r="E119" t="s">
        <v>162</v>
      </c>
      <c r="F119" t="s">
        <v>128</v>
      </c>
      <c r="G119" t="s">
        <v>129</v>
      </c>
      <c r="H119">
        <v>1</v>
      </c>
      <c r="I119">
        <v>44627</v>
      </c>
      <c r="J119">
        <v>44634</v>
      </c>
      <c r="K119">
        <v>44651</v>
      </c>
      <c r="L119" t="s">
        <v>33</v>
      </c>
      <c r="M119" t="s">
        <v>260</v>
      </c>
      <c r="N119" t="s">
        <v>36</v>
      </c>
      <c r="O119" t="s">
        <v>462</v>
      </c>
      <c r="Q119"/>
      <c r="R119"/>
      <c r="S119"/>
      <c r="T119"/>
      <c r="U119"/>
      <c r="V119"/>
    </row>
    <row r="120" spans="2:22" x14ac:dyDescent="0.25">
      <c r="B120" t="s">
        <v>463</v>
      </c>
      <c r="C120" t="s">
        <v>464</v>
      </c>
      <c r="D120">
        <v>107943</v>
      </c>
      <c r="E120" t="s">
        <v>162</v>
      </c>
      <c r="F120" t="s">
        <v>128</v>
      </c>
      <c r="G120" t="s">
        <v>129</v>
      </c>
      <c r="H120">
        <v>1</v>
      </c>
      <c r="I120">
        <v>44637</v>
      </c>
      <c r="J120">
        <v>44644</v>
      </c>
      <c r="L120" t="s">
        <v>29</v>
      </c>
      <c r="M120" t="s">
        <v>40</v>
      </c>
      <c r="N120" t="s">
        <v>36</v>
      </c>
      <c r="O120" t="s">
        <v>465</v>
      </c>
      <c r="Q120"/>
      <c r="R120"/>
      <c r="S120"/>
      <c r="T120"/>
      <c r="U120"/>
      <c r="V120"/>
    </row>
    <row r="121" spans="2:22" x14ac:dyDescent="0.25">
      <c r="B121" t="s">
        <v>466</v>
      </c>
      <c r="C121" t="s">
        <v>467</v>
      </c>
      <c r="D121">
        <v>102373</v>
      </c>
      <c r="E121" t="s">
        <v>202</v>
      </c>
      <c r="F121" t="s">
        <v>128</v>
      </c>
      <c r="G121" t="s">
        <v>129</v>
      </c>
      <c r="H121">
        <v>1</v>
      </c>
      <c r="I121">
        <v>43850</v>
      </c>
      <c r="J121">
        <v>43739</v>
      </c>
      <c r="L121" t="s">
        <v>29</v>
      </c>
      <c r="M121" t="s">
        <v>40</v>
      </c>
      <c r="N121" t="s">
        <v>36</v>
      </c>
      <c r="O121" t="s">
        <v>468</v>
      </c>
      <c r="Q121"/>
      <c r="R121"/>
      <c r="S121"/>
      <c r="T121"/>
      <c r="U121"/>
      <c r="V121"/>
    </row>
    <row r="122" spans="2:22" x14ac:dyDescent="0.25">
      <c r="B122" t="s">
        <v>469</v>
      </c>
      <c r="C122" t="s">
        <v>470</v>
      </c>
      <c r="D122">
        <v>100256</v>
      </c>
      <c r="E122" t="s">
        <v>22</v>
      </c>
      <c r="F122" t="s">
        <v>128</v>
      </c>
      <c r="G122" t="s">
        <v>129</v>
      </c>
      <c r="H122">
        <v>1</v>
      </c>
      <c r="I122">
        <v>42961</v>
      </c>
      <c r="L122" t="s">
        <v>33</v>
      </c>
      <c r="M122" t="s">
        <v>40</v>
      </c>
      <c r="N122" t="s">
        <v>36</v>
      </c>
      <c r="O122" t="s">
        <v>471</v>
      </c>
      <c r="Q122"/>
      <c r="R122"/>
      <c r="S122"/>
      <c r="T122"/>
      <c r="U122"/>
      <c r="V122"/>
    </row>
    <row r="123" spans="2:22" x14ac:dyDescent="0.25">
      <c r="C123" t="s">
        <v>472</v>
      </c>
      <c r="D123">
        <v>112010</v>
      </c>
      <c r="E123" t="s">
        <v>145</v>
      </c>
      <c r="F123" t="s">
        <v>128</v>
      </c>
      <c r="G123" t="s">
        <v>129</v>
      </c>
      <c r="H123">
        <v>1</v>
      </c>
      <c r="I123">
        <v>45103</v>
      </c>
      <c r="J123">
        <v>45103</v>
      </c>
      <c r="K123">
        <v>45104</v>
      </c>
      <c r="L123" t="s">
        <v>33</v>
      </c>
      <c r="M123" t="s">
        <v>41</v>
      </c>
      <c r="N123" t="s">
        <v>36</v>
      </c>
      <c r="O123" t="s">
        <v>473</v>
      </c>
      <c r="Q123"/>
      <c r="R123"/>
      <c r="S123"/>
      <c r="T123"/>
      <c r="U123"/>
      <c r="V123"/>
    </row>
    <row r="124" spans="2:22" x14ac:dyDescent="0.25">
      <c r="C124" t="s">
        <v>474</v>
      </c>
      <c r="D124">
        <v>112007</v>
      </c>
      <c r="E124" t="s">
        <v>145</v>
      </c>
      <c r="F124" t="s">
        <v>128</v>
      </c>
      <c r="G124" t="s">
        <v>129</v>
      </c>
      <c r="H124">
        <v>1</v>
      </c>
      <c r="I124">
        <v>45100</v>
      </c>
      <c r="J124">
        <v>45103</v>
      </c>
      <c r="K124">
        <v>44983</v>
      </c>
      <c r="L124" t="s">
        <v>33</v>
      </c>
      <c r="M124" t="s">
        <v>41</v>
      </c>
      <c r="N124" t="s">
        <v>36</v>
      </c>
      <c r="O124" t="s">
        <v>475</v>
      </c>
      <c r="Q124"/>
      <c r="R124"/>
      <c r="S124"/>
      <c r="T124"/>
      <c r="U124"/>
      <c r="V124"/>
    </row>
    <row r="125" spans="2:22" x14ac:dyDescent="0.25">
      <c r="B125" t="s">
        <v>476</v>
      </c>
      <c r="C125" t="s">
        <v>477</v>
      </c>
      <c r="D125">
        <v>106539</v>
      </c>
      <c r="E125" t="s">
        <v>22</v>
      </c>
      <c r="F125" t="s">
        <v>128</v>
      </c>
      <c r="G125" t="s">
        <v>129</v>
      </c>
      <c r="H125">
        <v>1</v>
      </c>
      <c r="I125">
        <v>44417</v>
      </c>
      <c r="L125" t="s">
        <v>33</v>
      </c>
      <c r="M125" t="s">
        <v>40</v>
      </c>
      <c r="N125" t="s">
        <v>36</v>
      </c>
      <c r="O125" t="s">
        <v>478</v>
      </c>
      <c r="Q125"/>
      <c r="R125"/>
      <c r="S125"/>
      <c r="T125"/>
      <c r="U125"/>
      <c r="V125"/>
    </row>
    <row r="126" spans="2:22" x14ac:dyDescent="0.25">
      <c r="B126" t="s">
        <v>479</v>
      </c>
      <c r="C126" t="s">
        <v>480</v>
      </c>
      <c r="D126">
        <v>101380</v>
      </c>
      <c r="E126" t="s">
        <v>22</v>
      </c>
      <c r="F126" t="s">
        <v>128</v>
      </c>
      <c r="G126" t="s">
        <v>129</v>
      </c>
      <c r="H126">
        <v>1</v>
      </c>
      <c r="I126">
        <v>43850</v>
      </c>
      <c r="K126">
        <v>44736</v>
      </c>
      <c r="L126" t="s">
        <v>29</v>
      </c>
      <c r="M126" t="s">
        <v>40</v>
      </c>
      <c r="N126" t="s">
        <v>36</v>
      </c>
      <c r="O126" t="s">
        <v>481</v>
      </c>
      <c r="Q126"/>
      <c r="R126"/>
      <c r="S126"/>
      <c r="T126"/>
      <c r="U126"/>
      <c r="V126"/>
    </row>
    <row r="127" spans="2:22" x14ac:dyDescent="0.25">
      <c r="B127" t="s">
        <v>482</v>
      </c>
      <c r="C127" t="s">
        <v>483</v>
      </c>
      <c r="D127">
        <v>104147</v>
      </c>
      <c r="E127" t="s">
        <v>22</v>
      </c>
      <c r="F127" t="s">
        <v>128</v>
      </c>
      <c r="G127" t="s">
        <v>129</v>
      </c>
      <c r="H127">
        <v>1</v>
      </c>
      <c r="I127">
        <v>44025</v>
      </c>
      <c r="L127" t="s">
        <v>33</v>
      </c>
      <c r="M127" t="s">
        <v>41</v>
      </c>
      <c r="N127" t="s">
        <v>36</v>
      </c>
      <c r="O127" t="s">
        <v>484</v>
      </c>
      <c r="Q127"/>
      <c r="R127"/>
      <c r="S127"/>
      <c r="T127"/>
      <c r="U127"/>
      <c r="V127"/>
    </row>
    <row r="128" spans="2:22" x14ac:dyDescent="0.25">
      <c r="B128" t="s">
        <v>485</v>
      </c>
      <c r="C128" t="s">
        <v>486</v>
      </c>
      <c r="D128">
        <v>108735</v>
      </c>
      <c r="E128" t="s">
        <v>20</v>
      </c>
      <c r="F128" t="s">
        <v>128</v>
      </c>
      <c r="G128" t="s">
        <v>129</v>
      </c>
      <c r="H128">
        <v>1</v>
      </c>
      <c r="I128">
        <v>44711</v>
      </c>
      <c r="L128" t="s">
        <v>30</v>
      </c>
      <c r="M128" t="s">
        <v>39</v>
      </c>
      <c r="N128" t="s">
        <v>37</v>
      </c>
      <c r="O128" t="s">
        <v>487</v>
      </c>
      <c r="Q128"/>
      <c r="R128"/>
      <c r="S128"/>
      <c r="T128"/>
      <c r="U128"/>
      <c r="V128"/>
    </row>
    <row r="129" spans="2:22" x14ac:dyDescent="0.25">
      <c r="B129" t="s">
        <v>488</v>
      </c>
      <c r="C129" t="s">
        <v>489</v>
      </c>
      <c r="D129">
        <v>108782</v>
      </c>
      <c r="E129" t="s">
        <v>23</v>
      </c>
      <c r="F129" t="s">
        <v>128</v>
      </c>
      <c r="G129" t="s">
        <v>129</v>
      </c>
      <c r="H129">
        <v>1</v>
      </c>
      <c r="I129">
        <v>44725</v>
      </c>
      <c r="J129">
        <v>44739</v>
      </c>
      <c r="L129" t="s">
        <v>33</v>
      </c>
      <c r="M129" t="s">
        <v>40</v>
      </c>
      <c r="N129" t="s">
        <v>36</v>
      </c>
      <c r="O129" t="s">
        <v>490</v>
      </c>
      <c r="Q129"/>
      <c r="R129"/>
      <c r="S129"/>
      <c r="T129"/>
      <c r="U129"/>
      <c r="V129"/>
    </row>
    <row r="130" spans="2:22" x14ac:dyDescent="0.25">
      <c r="B130" t="s">
        <v>491</v>
      </c>
      <c r="C130" t="s">
        <v>492</v>
      </c>
      <c r="D130">
        <v>110146</v>
      </c>
      <c r="E130" t="s">
        <v>162</v>
      </c>
      <c r="F130" t="s">
        <v>128</v>
      </c>
      <c r="G130" t="s">
        <v>129</v>
      </c>
      <c r="H130">
        <v>1</v>
      </c>
      <c r="I130">
        <v>44820</v>
      </c>
      <c r="K130">
        <v>44933</v>
      </c>
      <c r="L130" t="s">
        <v>33</v>
      </c>
      <c r="M130" t="s">
        <v>40</v>
      </c>
      <c r="N130" t="s">
        <v>36</v>
      </c>
      <c r="O130" t="s">
        <v>493</v>
      </c>
      <c r="Q130"/>
      <c r="R130"/>
      <c r="S130"/>
      <c r="T130"/>
      <c r="U130"/>
      <c r="V130"/>
    </row>
    <row r="131" spans="2:22" x14ac:dyDescent="0.25">
      <c r="B131" t="s">
        <v>494</v>
      </c>
      <c r="C131" t="s">
        <v>495</v>
      </c>
      <c r="D131">
        <v>108021</v>
      </c>
      <c r="E131" t="s">
        <v>23</v>
      </c>
      <c r="F131" t="s">
        <v>128</v>
      </c>
      <c r="G131" t="s">
        <v>129</v>
      </c>
      <c r="H131">
        <v>1</v>
      </c>
      <c r="I131">
        <v>44645</v>
      </c>
      <c r="J131">
        <v>44652</v>
      </c>
      <c r="K131">
        <v>44823</v>
      </c>
      <c r="L131" t="s">
        <v>33</v>
      </c>
      <c r="M131" t="s">
        <v>41</v>
      </c>
      <c r="N131" t="s">
        <v>36</v>
      </c>
      <c r="O131" t="s">
        <v>496</v>
      </c>
      <c r="Q131"/>
      <c r="R131"/>
      <c r="S131"/>
      <c r="T131"/>
      <c r="U131"/>
      <c r="V131"/>
    </row>
    <row r="132" spans="2:22" x14ac:dyDescent="0.25">
      <c r="B132" t="s">
        <v>497</v>
      </c>
      <c r="C132" t="s">
        <v>498</v>
      </c>
      <c r="D132">
        <v>100271</v>
      </c>
      <c r="E132" t="s">
        <v>22</v>
      </c>
      <c r="F132" t="s">
        <v>128</v>
      </c>
      <c r="G132" t="s">
        <v>129</v>
      </c>
      <c r="H132">
        <v>1</v>
      </c>
      <c r="I132">
        <v>42695</v>
      </c>
      <c r="L132" t="s">
        <v>29</v>
      </c>
      <c r="M132" t="s">
        <v>40</v>
      </c>
      <c r="N132" t="s">
        <v>36</v>
      </c>
      <c r="O132" t="s">
        <v>499</v>
      </c>
      <c r="Q132"/>
      <c r="R132"/>
      <c r="S132"/>
      <c r="T132"/>
      <c r="U132"/>
      <c r="V132"/>
    </row>
    <row r="133" spans="2:22" x14ac:dyDescent="0.25">
      <c r="B133" t="s">
        <v>500</v>
      </c>
      <c r="C133" t="s">
        <v>501</v>
      </c>
      <c r="D133">
        <v>101643</v>
      </c>
      <c r="E133" t="s">
        <v>22</v>
      </c>
      <c r="F133" t="s">
        <v>128</v>
      </c>
      <c r="G133" t="s">
        <v>129</v>
      </c>
      <c r="H133">
        <v>1</v>
      </c>
      <c r="I133">
        <v>43850</v>
      </c>
      <c r="L133" t="s">
        <v>26</v>
      </c>
      <c r="M133" t="s">
        <v>40</v>
      </c>
      <c r="N133" t="s">
        <v>36</v>
      </c>
      <c r="O133" t="s">
        <v>502</v>
      </c>
      <c r="Q133"/>
      <c r="R133"/>
      <c r="S133"/>
      <c r="T133"/>
      <c r="U133"/>
      <c r="V133"/>
    </row>
    <row r="134" spans="2:22" x14ac:dyDescent="0.25">
      <c r="B134" t="s">
        <v>503</v>
      </c>
      <c r="C134" t="s">
        <v>504</v>
      </c>
      <c r="D134">
        <v>102292</v>
      </c>
      <c r="E134" t="s">
        <v>22</v>
      </c>
      <c r="F134" t="s">
        <v>128</v>
      </c>
      <c r="G134" t="s">
        <v>129</v>
      </c>
      <c r="H134">
        <v>1</v>
      </c>
      <c r="I134">
        <v>43850</v>
      </c>
      <c r="L134" t="s">
        <v>33</v>
      </c>
      <c r="M134" t="s">
        <v>40</v>
      </c>
      <c r="N134" t="s">
        <v>36</v>
      </c>
      <c r="O134" t="s">
        <v>505</v>
      </c>
      <c r="Q134"/>
      <c r="R134"/>
      <c r="S134"/>
      <c r="T134"/>
      <c r="U134"/>
      <c r="V134"/>
    </row>
    <row r="135" spans="2:22" x14ac:dyDescent="0.25">
      <c r="B135" t="s">
        <v>506</v>
      </c>
      <c r="C135" t="s">
        <v>507</v>
      </c>
      <c r="D135">
        <v>104656</v>
      </c>
      <c r="E135" t="s">
        <v>22</v>
      </c>
      <c r="F135" t="s">
        <v>128</v>
      </c>
      <c r="G135" t="s">
        <v>129</v>
      </c>
      <c r="H135">
        <v>1</v>
      </c>
      <c r="I135">
        <v>44056</v>
      </c>
      <c r="J135">
        <v>44126</v>
      </c>
      <c r="K135">
        <v>44727</v>
      </c>
      <c r="L135" t="s">
        <v>33</v>
      </c>
      <c r="M135" t="s">
        <v>41</v>
      </c>
      <c r="N135" t="s">
        <v>36</v>
      </c>
      <c r="O135" t="s">
        <v>508</v>
      </c>
      <c r="Q135"/>
      <c r="R135"/>
      <c r="S135"/>
      <c r="T135"/>
      <c r="U135"/>
      <c r="V135"/>
    </row>
    <row r="136" spans="2:22" x14ac:dyDescent="0.25">
      <c r="B136" t="s">
        <v>509</v>
      </c>
      <c r="C136" t="s">
        <v>510</v>
      </c>
      <c r="D136">
        <v>100283</v>
      </c>
      <c r="E136" t="s">
        <v>162</v>
      </c>
      <c r="F136" t="s">
        <v>158</v>
      </c>
      <c r="G136" t="s">
        <v>129</v>
      </c>
      <c r="H136">
        <v>1</v>
      </c>
      <c r="I136">
        <v>42472</v>
      </c>
      <c r="J136">
        <v>44126</v>
      </c>
      <c r="L136" t="s">
        <v>151</v>
      </c>
      <c r="M136" t="s">
        <v>260</v>
      </c>
      <c r="N136" t="s">
        <v>152</v>
      </c>
      <c r="O136" t="s">
        <v>511</v>
      </c>
      <c r="Q136"/>
      <c r="R136"/>
      <c r="S136"/>
      <c r="T136"/>
      <c r="U136"/>
      <c r="V136"/>
    </row>
    <row r="137" spans="2:22" x14ac:dyDescent="0.25">
      <c r="B137" t="s">
        <v>512</v>
      </c>
      <c r="C137" t="s">
        <v>513</v>
      </c>
      <c r="D137">
        <v>109508</v>
      </c>
      <c r="E137" t="s">
        <v>162</v>
      </c>
      <c r="F137" t="s">
        <v>128</v>
      </c>
      <c r="G137" t="s">
        <v>129</v>
      </c>
      <c r="H137">
        <v>1</v>
      </c>
      <c r="I137">
        <v>44760</v>
      </c>
      <c r="L137" t="s">
        <v>33</v>
      </c>
      <c r="M137" t="s">
        <v>41</v>
      </c>
      <c r="N137" t="s">
        <v>36</v>
      </c>
      <c r="O137" t="s">
        <v>514</v>
      </c>
      <c r="Q137"/>
      <c r="R137"/>
      <c r="S137"/>
      <c r="T137"/>
      <c r="U137"/>
      <c r="V137"/>
    </row>
    <row r="138" spans="2:22" x14ac:dyDescent="0.25">
      <c r="B138" t="s">
        <v>515</v>
      </c>
      <c r="C138" t="s">
        <v>101</v>
      </c>
      <c r="D138">
        <v>110847</v>
      </c>
      <c r="E138" t="s">
        <v>20</v>
      </c>
      <c r="F138" t="s">
        <v>128</v>
      </c>
      <c r="G138" t="s">
        <v>129</v>
      </c>
      <c r="H138">
        <v>1</v>
      </c>
      <c r="I138">
        <v>44718</v>
      </c>
      <c r="L138" t="s">
        <v>30</v>
      </c>
      <c r="M138" t="s">
        <v>39</v>
      </c>
      <c r="N138" t="s">
        <v>37</v>
      </c>
      <c r="O138" t="s">
        <v>516</v>
      </c>
      <c r="Q138"/>
      <c r="R138"/>
      <c r="S138"/>
      <c r="T138"/>
      <c r="U138"/>
      <c r="V138"/>
    </row>
    <row r="139" spans="2:22" x14ac:dyDescent="0.25">
      <c r="B139" t="s">
        <v>517</v>
      </c>
      <c r="C139" t="s">
        <v>518</v>
      </c>
      <c r="D139">
        <v>112087</v>
      </c>
      <c r="E139" t="s">
        <v>20</v>
      </c>
      <c r="F139" t="s">
        <v>128</v>
      </c>
      <c r="G139" t="s">
        <v>129</v>
      </c>
      <c r="H139">
        <v>1</v>
      </c>
      <c r="I139">
        <v>45131</v>
      </c>
      <c r="J139">
        <v>45142</v>
      </c>
      <c r="L139" t="s">
        <v>30</v>
      </c>
      <c r="M139" t="s">
        <v>39</v>
      </c>
      <c r="N139" t="s">
        <v>37</v>
      </c>
      <c r="O139" t="s">
        <v>519</v>
      </c>
      <c r="Q139"/>
      <c r="R139"/>
      <c r="S139"/>
      <c r="T139"/>
      <c r="U139"/>
      <c r="V139"/>
    </row>
    <row r="140" spans="2:22" x14ac:dyDescent="0.25">
      <c r="B140" t="s">
        <v>520</v>
      </c>
      <c r="C140" t="s">
        <v>521</v>
      </c>
      <c r="D140">
        <v>109266</v>
      </c>
      <c r="E140" t="s">
        <v>20</v>
      </c>
      <c r="F140" t="s">
        <v>128</v>
      </c>
      <c r="G140" t="s">
        <v>129</v>
      </c>
      <c r="H140">
        <v>1</v>
      </c>
      <c r="I140">
        <v>44753</v>
      </c>
      <c r="L140" t="s">
        <v>273</v>
      </c>
      <c r="M140" t="s">
        <v>39</v>
      </c>
      <c r="N140" t="s">
        <v>37</v>
      </c>
      <c r="O140" t="s">
        <v>522</v>
      </c>
      <c r="Q140"/>
      <c r="R140"/>
      <c r="S140"/>
      <c r="T140"/>
      <c r="U140"/>
      <c r="V140"/>
    </row>
    <row r="141" spans="2:22" x14ac:dyDescent="0.25">
      <c r="B141" t="s">
        <v>523</v>
      </c>
      <c r="C141" t="s">
        <v>524</v>
      </c>
      <c r="D141">
        <v>105549</v>
      </c>
      <c r="E141" t="s">
        <v>22</v>
      </c>
      <c r="F141" t="s">
        <v>128</v>
      </c>
      <c r="G141" t="s">
        <v>129</v>
      </c>
      <c r="H141">
        <v>1</v>
      </c>
      <c r="I141">
        <v>44221</v>
      </c>
      <c r="L141" t="s">
        <v>33</v>
      </c>
      <c r="M141" t="s">
        <v>40</v>
      </c>
      <c r="N141" t="s">
        <v>36</v>
      </c>
      <c r="O141" t="s">
        <v>525</v>
      </c>
      <c r="Q141"/>
      <c r="R141"/>
      <c r="S141"/>
      <c r="T141"/>
      <c r="U141"/>
      <c r="V141"/>
    </row>
    <row r="142" spans="2:22" x14ac:dyDescent="0.25">
      <c r="C142" t="s">
        <v>526</v>
      </c>
      <c r="D142">
        <v>112011</v>
      </c>
      <c r="E142" t="s">
        <v>145</v>
      </c>
      <c r="F142" t="s">
        <v>128</v>
      </c>
      <c r="G142" t="s">
        <v>129</v>
      </c>
      <c r="H142">
        <v>1</v>
      </c>
      <c r="I142">
        <v>45100</v>
      </c>
      <c r="J142">
        <v>45103</v>
      </c>
      <c r="K142">
        <v>45103</v>
      </c>
      <c r="L142" t="s">
        <v>33</v>
      </c>
      <c r="M142" t="s">
        <v>41</v>
      </c>
      <c r="N142" t="s">
        <v>36</v>
      </c>
      <c r="O142" t="s">
        <v>527</v>
      </c>
      <c r="Q142"/>
      <c r="R142"/>
      <c r="S142"/>
      <c r="T142"/>
      <c r="U142"/>
      <c r="V142"/>
    </row>
    <row r="143" spans="2:22" x14ac:dyDescent="0.25">
      <c r="B143" t="s">
        <v>528</v>
      </c>
      <c r="C143" t="s">
        <v>529</v>
      </c>
      <c r="D143">
        <v>100293</v>
      </c>
      <c r="E143" t="s">
        <v>202</v>
      </c>
      <c r="F143" t="s">
        <v>128</v>
      </c>
      <c r="G143" t="s">
        <v>129</v>
      </c>
      <c r="H143">
        <v>1</v>
      </c>
      <c r="I143">
        <v>42632</v>
      </c>
      <c r="K143">
        <v>44716</v>
      </c>
      <c r="L143" t="s">
        <v>33</v>
      </c>
      <c r="M143" t="s">
        <v>40</v>
      </c>
      <c r="N143" t="s">
        <v>36</v>
      </c>
      <c r="O143" t="s">
        <v>530</v>
      </c>
      <c r="Q143"/>
      <c r="R143"/>
      <c r="S143"/>
      <c r="T143"/>
      <c r="U143"/>
      <c r="V143"/>
    </row>
    <row r="144" spans="2:22" x14ac:dyDescent="0.25">
      <c r="C144" t="s">
        <v>531</v>
      </c>
      <c r="D144">
        <v>108609</v>
      </c>
      <c r="E144" t="s">
        <v>162</v>
      </c>
      <c r="F144" t="s">
        <v>128</v>
      </c>
      <c r="G144" t="s">
        <v>129</v>
      </c>
      <c r="H144">
        <v>1</v>
      </c>
      <c r="I144">
        <v>44697</v>
      </c>
      <c r="L144" t="s">
        <v>33</v>
      </c>
      <c r="M144" t="s">
        <v>40</v>
      </c>
      <c r="N144" t="s">
        <v>36</v>
      </c>
      <c r="O144" t="s">
        <v>532</v>
      </c>
      <c r="Q144"/>
      <c r="R144"/>
      <c r="S144"/>
      <c r="T144"/>
      <c r="U144"/>
      <c r="V144"/>
    </row>
    <row r="145" spans="2:22" x14ac:dyDescent="0.25">
      <c r="B145" t="s">
        <v>533</v>
      </c>
      <c r="C145" t="s">
        <v>534</v>
      </c>
      <c r="D145">
        <v>101640</v>
      </c>
      <c r="E145" t="s">
        <v>364</v>
      </c>
      <c r="F145" t="s">
        <v>128</v>
      </c>
      <c r="G145" t="s">
        <v>129</v>
      </c>
      <c r="H145">
        <v>1</v>
      </c>
      <c r="I145">
        <v>43850</v>
      </c>
      <c r="L145" t="s">
        <v>33</v>
      </c>
      <c r="M145" t="s">
        <v>260</v>
      </c>
      <c r="N145" t="s">
        <v>36</v>
      </c>
      <c r="O145" t="s">
        <v>535</v>
      </c>
      <c r="Q145"/>
      <c r="R145"/>
      <c r="S145"/>
      <c r="T145"/>
      <c r="U145"/>
      <c r="V145"/>
    </row>
    <row r="146" spans="2:22" x14ac:dyDescent="0.25">
      <c r="C146" t="s">
        <v>536</v>
      </c>
      <c r="D146">
        <v>108529</v>
      </c>
      <c r="E146" t="s">
        <v>162</v>
      </c>
      <c r="F146" t="s">
        <v>128</v>
      </c>
      <c r="G146" t="s">
        <v>129</v>
      </c>
      <c r="H146">
        <v>1</v>
      </c>
      <c r="I146">
        <v>44690</v>
      </c>
      <c r="J146">
        <v>44704</v>
      </c>
      <c r="L146" t="s">
        <v>33</v>
      </c>
      <c r="M146" t="s">
        <v>41</v>
      </c>
      <c r="N146" t="s">
        <v>36</v>
      </c>
      <c r="O146" t="s">
        <v>537</v>
      </c>
      <c r="Q146"/>
      <c r="R146"/>
      <c r="S146"/>
      <c r="T146"/>
      <c r="U146"/>
      <c r="V146"/>
    </row>
    <row r="147" spans="2:22" x14ac:dyDescent="0.25">
      <c r="B147" t="s">
        <v>538</v>
      </c>
      <c r="C147" t="s">
        <v>539</v>
      </c>
      <c r="D147">
        <v>112009</v>
      </c>
      <c r="E147" t="s">
        <v>23</v>
      </c>
      <c r="F147" t="s">
        <v>128</v>
      </c>
      <c r="G147" t="s">
        <v>129</v>
      </c>
      <c r="H147">
        <v>1</v>
      </c>
      <c r="I147">
        <v>45100</v>
      </c>
      <c r="L147" t="s">
        <v>33</v>
      </c>
      <c r="M147" t="s">
        <v>41</v>
      </c>
      <c r="N147" t="s">
        <v>36</v>
      </c>
      <c r="O147" t="s">
        <v>540</v>
      </c>
      <c r="Q147"/>
      <c r="R147"/>
      <c r="S147"/>
      <c r="T147"/>
      <c r="U147"/>
      <c r="V147"/>
    </row>
    <row r="148" spans="2:22" x14ac:dyDescent="0.25">
      <c r="B148" t="s">
        <v>541</v>
      </c>
      <c r="C148" t="s">
        <v>542</v>
      </c>
      <c r="D148">
        <v>107833</v>
      </c>
      <c r="E148" t="s">
        <v>139</v>
      </c>
      <c r="F148" t="s">
        <v>128</v>
      </c>
      <c r="G148" t="s">
        <v>129</v>
      </c>
      <c r="H148">
        <v>1</v>
      </c>
      <c r="I148">
        <v>44620</v>
      </c>
      <c r="J148">
        <v>44627</v>
      </c>
      <c r="L148" t="s">
        <v>28</v>
      </c>
      <c r="M148" t="s">
        <v>39</v>
      </c>
      <c r="N148" t="s">
        <v>37</v>
      </c>
      <c r="O148" t="s">
        <v>543</v>
      </c>
      <c r="Q148"/>
      <c r="R148"/>
      <c r="S148"/>
      <c r="T148"/>
      <c r="U148"/>
      <c r="V148"/>
    </row>
    <row r="149" spans="2:22" x14ac:dyDescent="0.25">
      <c r="B149" t="s">
        <v>544</v>
      </c>
      <c r="C149" t="s">
        <v>88</v>
      </c>
      <c r="D149">
        <v>108520</v>
      </c>
      <c r="E149" t="s">
        <v>22</v>
      </c>
      <c r="F149" t="s">
        <v>128</v>
      </c>
      <c r="G149" t="s">
        <v>129</v>
      </c>
      <c r="H149">
        <v>1</v>
      </c>
      <c r="I149">
        <v>44690</v>
      </c>
      <c r="J149">
        <v>44704</v>
      </c>
      <c r="L149" t="s">
        <v>29</v>
      </c>
      <c r="M149" t="s">
        <v>41</v>
      </c>
      <c r="N149" t="s">
        <v>36</v>
      </c>
      <c r="O149" t="s">
        <v>545</v>
      </c>
      <c r="Q149"/>
      <c r="R149"/>
      <c r="S149"/>
      <c r="T149"/>
      <c r="U149"/>
      <c r="V149"/>
    </row>
    <row r="150" spans="2:22" x14ac:dyDescent="0.25">
      <c r="B150" t="s">
        <v>546</v>
      </c>
      <c r="C150" t="s">
        <v>547</v>
      </c>
      <c r="D150">
        <v>108034</v>
      </c>
      <c r="E150" t="s">
        <v>23</v>
      </c>
      <c r="F150" t="s">
        <v>128</v>
      </c>
      <c r="G150" t="s">
        <v>129</v>
      </c>
      <c r="H150">
        <v>1</v>
      </c>
      <c r="I150">
        <v>44645</v>
      </c>
      <c r="J150">
        <v>44652</v>
      </c>
      <c r="K150">
        <v>44740</v>
      </c>
      <c r="L150" t="s">
        <v>33</v>
      </c>
      <c r="M150" t="s">
        <v>41</v>
      </c>
      <c r="N150" t="s">
        <v>36</v>
      </c>
      <c r="O150" t="s">
        <v>548</v>
      </c>
      <c r="Q150"/>
      <c r="R150"/>
      <c r="S150"/>
      <c r="T150"/>
      <c r="U150"/>
      <c r="V150"/>
    </row>
    <row r="151" spans="2:22" x14ac:dyDescent="0.25">
      <c r="B151" t="s">
        <v>549</v>
      </c>
      <c r="C151" t="s">
        <v>550</v>
      </c>
      <c r="D151">
        <v>108351</v>
      </c>
      <c r="E151" t="s">
        <v>240</v>
      </c>
      <c r="F151" t="s">
        <v>128</v>
      </c>
      <c r="G151" t="s">
        <v>129</v>
      </c>
      <c r="H151">
        <v>1</v>
      </c>
      <c r="I151">
        <v>44676</v>
      </c>
      <c r="L151" t="s">
        <v>33</v>
      </c>
      <c r="M151" t="s">
        <v>40</v>
      </c>
      <c r="N151" t="s">
        <v>36</v>
      </c>
      <c r="O151" t="s">
        <v>551</v>
      </c>
      <c r="Q151"/>
      <c r="R151"/>
      <c r="S151"/>
      <c r="T151"/>
      <c r="U151"/>
      <c r="V151"/>
    </row>
    <row r="152" spans="2:22" x14ac:dyDescent="0.25">
      <c r="B152" t="s">
        <v>552</v>
      </c>
      <c r="C152" t="s">
        <v>553</v>
      </c>
      <c r="D152">
        <v>101146</v>
      </c>
      <c r="E152" t="s">
        <v>22</v>
      </c>
      <c r="F152" t="s">
        <v>128</v>
      </c>
      <c r="G152" t="s">
        <v>129</v>
      </c>
      <c r="H152">
        <v>1</v>
      </c>
      <c r="I152">
        <v>43843</v>
      </c>
      <c r="J152">
        <v>43430</v>
      </c>
      <c r="K152">
        <v>44965</v>
      </c>
      <c r="L152" t="s">
        <v>33</v>
      </c>
      <c r="M152" t="s">
        <v>40</v>
      </c>
      <c r="N152" t="s">
        <v>36</v>
      </c>
      <c r="O152" t="s">
        <v>554</v>
      </c>
      <c r="Q152"/>
      <c r="R152"/>
      <c r="S152"/>
      <c r="T152"/>
      <c r="U152"/>
      <c r="V152"/>
    </row>
    <row r="153" spans="2:22" x14ac:dyDescent="0.25">
      <c r="B153" t="s">
        <v>555</v>
      </c>
      <c r="C153" t="s">
        <v>556</v>
      </c>
      <c r="D153">
        <v>108736</v>
      </c>
      <c r="E153" t="s">
        <v>139</v>
      </c>
      <c r="F153" t="s">
        <v>128</v>
      </c>
      <c r="G153" t="s">
        <v>129</v>
      </c>
      <c r="H153">
        <v>1</v>
      </c>
      <c r="I153">
        <v>44711</v>
      </c>
      <c r="L153" t="s">
        <v>30</v>
      </c>
      <c r="M153" t="s">
        <v>39</v>
      </c>
      <c r="N153" t="s">
        <v>37</v>
      </c>
      <c r="O153" t="s">
        <v>557</v>
      </c>
      <c r="Q153"/>
      <c r="R153"/>
      <c r="S153"/>
      <c r="T153"/>
      <c r="U153"/>
      <c r="V153"/>
    </row>
    <row r="154" spans="2:22" x14ac:dyDescent="0.25">
      <c r="B154" t="s">
        <v>558</v>
      </c>
      <c r="C154" t="s">
        <v>106</v>
      </c>
      <c r="D154">
        <v>108028</v>
      </c>
      <c r="E154" t="s">
        <v>23</v>
      </c>
      <c r="F154" t="s">
        <v>128</v>
      </c>
      <c r="G154" t="s">
        <v>129</v>
      </c>
      <c r="H154">
        <v>1</v>
      </c>
      <c r="I154">
        <v>44645</v>
      </c>
      <c r="J154">
        <v>44652</v>
      </c>
      <c r="L154" t="s">
        <v>33</v>
      </c>
      <c r="M154" t="s">
        <v>41</v>
      </c>
      <c r="N154" t="s">
        <v>36</v>
      </c>
      <c r="O154" t="s">
        <v>559</v>
      </c>
      <c r="Q154"/>
      <c r="R154"/>
      <c r="S154"/>
      <c r="T154"/>
      <c r="U154"/>
      <c r="V154"/>
    </row>
    <row r="155" spans="2:22" x14ac:dyDescent="0.25">
      <c r="B155" t="s">
        <v>560</v>
      </c>
      <c r="C155" t="s">
        <v>561</v>
      </c>
      <c r="D155">
        <v>108776</v>
      </c>
      <c r="E155" t="s">
        <v>22</v>
      </c>
      <c r="F155" t="s">
        <v>128</v>
      </c>
      <c r="G155" t="s">
        <v>129</v>
      </c>
      <c r="H155">
        <v>1</v>
      </c>
      <c r="I155">
        <v>44725</v>
      </c>
      <c r="J155">
        <v>44739</v>
      </c>
      <c r="L155" t="s">
        <v>29</v>
      </c>
      <c r="M155" t="s">
        <v>40</v>
      </c>
      <c r="N155" t="s">
        <v>36</v>
      </c>
      <c r="O155" t="s">
        <v>562</v>
      </c>
      <c r="Q155"/>
      <c r="R155"/>
      <c r="S155"/>
      <c r="T155"/>
      <c r="U155"/>
      <c r="V155"/>
    </row>
    <row r="156" spans="2:22" x14ac:dyDescent="0.25">
      <c r="B156" t="s">
        <v>563</v>
      </c>
      <c r="C156" t="s">
        <v>564</v>
      </c>
      <c r="D156">
        <v>104073</v>
      </c>
      <c r="E156" t="s">
        <v>407</v>
      </c>
      <c r="F156" t="s">
        <v>150</v>
      </c>
      <c r="G156" t="s">
        <v>129</v>
      </c>
      <c r="H156">
        <v>1</v>
      </c>
      <c r="L156" t="s">
        <v>151</v>
      </c>
      <c r="M156" t="s">
        <v>260</v>
      </c>
      <c r="N156" t="s">
        <v>152</v>
      </c>
      <c r="O156" t="s">
        <v>565</v>
      </c>
      <c r="Q156"/>
      <c r="R156"/>
      <c r="S156"/>
      <c r="T156"/>
      <c r="U156"/>
      <c r="V156"/>
    </row>
    <row r="157" spans="2:22" x14ac:dyDescent="0.25">
      <c r="B157" t="s">
        <v>566</v>
      </c>
      <c r="C157" t="s">
        <v>567</v>
      </c>
      <c r="D157">
        <v>107895</v>
      </c>
      <c r="E157" t="s">
        <v>162</v>
      </c>
      <c r="F157" t="s">
        <v>128</v>
      </c>
      <c r="G157" t="s">
        <v>129</v>
      </c>
      <c r="H157">
        <v>1</v>
      </c>
      <c r="I157">
        <v>44627</v>
      </c>
      <c r="J157">
        <v>44634</v>
      </c>
      <c r="K157">
        <v>44648</v>
      </c>
      <c r="L157" t="s">
        <v>33</v>
      </c>
      <c r="M157" t="s">
        <v>260</v>
      </c>
      <c r="N157" t="s">
        <v>36</v>
      </c>
      <c r="O157" t="s">
        <v>568</v>
      </c>
      <c r="Q157"/>
      <c r="R157"/>
      <c r="S157"/>
      <c r="T157"/>
      <c r="U157"/>
      <c r="V157"/>
    </row>
    <row r="158" spans="2:22" x14ac:dyDescent="0.25">
      <c r="B158" t="s">
        <v>569</v>
      </c>
      <c r="C158" t="s">
        <v>355</v>
      </c>
      <c r="D158">
        <v>106270</v>
      </c>
      <c r="E158" t="s">
        <v>162</v>
      </c>
      <c r="F158" t="s">
        <v>158</v>
      </c>
      <c r="G158" t="s">
        <v>129</v>
      </c>
      <c r="H158">
        <v>1</v>
      </c>
      <c r="I158">
        <v>44361</v>
      </c>
      <c r="L158" t="s">
        <v>33</v>
      </c>
      <c r="M158" t="s">
        <v>40</v>
      </c>
      <c r="N158" t="s">
        <v>36</v>
      </c>
      <c r="O158" t="s">
        <v>570</v>
      </c>
      <c r="Q158"/>
      <c r="R158"/>
      <c r="S158"/>
      <c r="T158"/>
      <c r="U158"/>
      <c r="V158"/>
    </row>
    <row r="159" spans="2:22" x14ac:dyDescent="0.25">
      <c r="B159" t="s">
        <v>571</v>
      </c>
      <c r="C159" t="s">
        <v>572</v>
      </c>
      <c r="D159">
        <v>101622</v>
      </c>
      <c r="E159" t="s">
        <v>234</v>
      </c>
      <c r="F159" t="s">
        <v>128</v>
      </c>
      <c r="G159" t="s">
        <v>129</v>
      </c>
      <c r="H159">
        <v>1</v>
      </c>
      <c r="I159">
        <v>44609</v>
      </c>
      <c r="J159">
        <v>44623</v>
      </c>
      <c r="K159">
        <v>44727</v>
      </c>
      <c r="L159" t="s">
        <v>33</v>
      </c>
      <c r="M159" t="s">
        <v>40</v>
      </c>
      <c r="N159" t="s">
        <v>36</v>
      </c>
      <c r="O159" t="s">
        <v>573</v>
      </c>
      <c r="Q159"/>
      <c r="R159"/>
      <c r="S159"/>
      <c r="T159"/>
      <c r="U159"/>
      <c r="V159"/>
    </row>
    <row r="160" spans="2:22" x14ac:dyDescent="0.25">
      <c r="B160" t="s">
        <v>574</v>
      </c>
      <c r="C160" t="s">
        <v>575</v>
      </c>
      <c r="D160">
        <v>108621</v>
      </c>
      <c r="E160" t="s">
        <v>22</v>
      </c>
      <c r="F160" t="s">
        <v>128</v>
      </c>
      <c r="G160" t="s">
        <v>129</v>
      </c>
      <c r="H160">
        <v>1</v>
      </c>
      <c r="I160">
        <v>44697</v>
      </c>
      <c r="J160">
        <v>44718</v>
      </c>
      <c r="L160" t="s">
        <v>33</v>
      </c>
      <c r="M160" t="s">
        <v>41</v>
      </c>
      <c r="N160" t="s">
        <v>36</v>
      </c>
      <c r="O160" t="s">
        <v>576</v>
      </c>
      <c r="Q160"/>
      <c r="R160"/>
      <c r="S160"/>
      <c r="T160"/>
      <c r="U160"/>
      <c r="V160"/>
    </row>
    <row r="161" spans="2:22" x14ac:dyDescent="0.25">
      <c r="B161" t="s">
        <v>577</v>
      </c>
      <c r="C161" t="s">
        <v>578</v>
      </c>
      <c r="D161">
        <v>107757</v>
      </c>
      <c r="E161" t="s">
        <v>240</v>
      </c>
      <c r="F161" t="s">
        <v>128</v>
      </c>
      <c r="G161" t="s">
        <v>129</v>
      </c>
      <c r="H161">
        <v>1</v>
      </c>
      <c r="I161">
        <v>44609</v>
      </c>
      <c r="L161" t="s">
        <v>26</v>
      </c>
      <c r="M161" t="s">
        <v>40</v>
      </c>
      <c r="N161" t="s">
        <v>36</v>
      </c>
      <c r="O161" t="s">
        <v>579</v>
      </c>
      <c r="Q161"/>
      <c r="R161"/>
      <c r="S161"/>
      <c r="T161"/>
      <c r="U161"/>
      <c r="V161"/>
    </row>
    <row r="162" spans="2:22" x14ac:dyDescent="0.25">
      <c r="B162" t="s">
        <v>580</v>
      </c>
      <c r="C162" t="s">
        <v>581</v>
      </c>
      <c r="D162">
        <v>110003</v>
      </c>
      <c r="E162" t="s">
        <v>234</v>
      </c>
      <c r="F162" t="s">
        <v>128</v>
      </c>
      <c r="G162" t="s">
        <v>129</v>
      </c>
      <c r="H162">
        <v>1</v>
      </c>
      <c r="I162">
        <v>44806</v>
      </c>
      <c r="L162" t="s">
        <v>33</v>
      </c>
      <c r="M162" t="s">
        <v>40</v>
      </c>
      <c r="N162" t="s">
        <v>36</v>
      </c>
      <c r="O162" t="s">
        <v>582</v>
      </c>
      <c r="Q162"/>
      <c r="R162"/>
      <c r="S162"/>
      <c r="T162"/>
      <c r="U162"/>
      <c r="V162"/>
    </row>
    <row r="163" spans="2:22" x14ac:dyDescent="0.25">
      <c r="B163" t="s">
        <v>583</v>
      </c>
      <c r="C163" t="s">
        <v>584</v>
      </c>
      <c r="D163">
        <v>105098</v>
      </c>
      <c r="E163" t="s">
        <v>202</v>
      </c>
      <c r="F163" t="s">
        <v>128</v>
      </c>
      <c r="G163" t="s">
        <v>129</v>
      </c>
      <c r="H163">
        <v>1</v>
      </c>
      <c r="I163">
        <v>44056</v>
      </c>
      <c r="K163">
        <v>44713</v>
      </c>
      <c r="L163" t="s">
        <v>29</v>
      </c>
      <c r="M163" t="s">
        <v>40</v>
      </c>
      <c r="N163" t="s">
        <v>36</v>
      </c>
      <c r="O163" t="s">
        <v>585</v>
      </c>
      <c r="Q163"/>
      <c r="R163"/>
      <c r="S163"/>
      <c r="T163"/>
      <c r="U163"/>
      <c r="V163"/>
    </row>
    <row r="164" spans="2:22" x14ac:dyDescent="0.25">
      <c r="B164" t="s">
        <v>586</v>
      </c>
      <c r="C164" t="s">
        <v>587</v>
      </c>
      <c r="D164">
        <v>104685</v>
      </c>
      <c r="E164" t="s">
        <v>162</v>
      </c>
      <c r="F164" t="s">
        <v>158</v>
      </c>
      <c r="G164" t="s">
        <v>129</v>
      </c>
      <c r="H164">
        <v>1</v>
      </c>
      <c r="I164">
        <v>44113</v>
      </c>
      <c r="J164">
        <v>44126</v>
      </c>
      <c r="K164">
        <v>44651</v>
      </c>
      <c r="L164" t="s">
        <v>33</v>
      </c>
      <c r="M164" t="s">
        <v>260</v>
      </c>
      <c r="N164" t="s">
        <v>36</v>
      </c>
      <c r="O164" t="s">
        <v>588</v>
      </c>
      <c r="Q164"/>
      <c r="R164"/>
      <c r="S164"/>
      <c r="T164"/>
      <c r="U164"/>
      <c r="V164"/>
    </row>
    <row r="165" spans="2:22" x14ac:dyDescent="0.25">
      <c r="B165" t="s">
        <v>589</v>
      </c>
      <c r="C165" t="s">
        <v>590</v>
      </c>
      <c r="D165">
        <v>107929</v>
      </c>
      <c r="E165" t="s">
        <v>202</v>
      </c>
      <c r="F165" t="s">
        <v>128</v>
      </c>
      <c r="G165" t="s">
        <v>129</v>
      </c>
      <c r="H165">
        <v>1</v>
      </c>
      <c r="I165">
        <v>44635</v>
      </c>
      <c r="J165">
        <v>44642</v>
      </c>
      <c r="L165" t="s">
        <v>29</v>
      </c>
      <c r="M165" t="s">
        <v>40</v>
      </c>
      <c r="N165" t="s">
        <v>36</v>
      </c>
      <c r="O165" t="s">
        <v>591</v>
      </c>
      <c r="Q165"/>
      <c r="R165"/>
      <c r="S165"/>
      <c r="T165"/>
      <c r="U165"/>
      <c r="V165"/>
    </row>
    <row r="166" spans="2:22" x14ac:dyDescent="0.25">
      <c r="B166" t="s">
        <v>592</v>
      </c>
      <c r="C166" t="s">
        <v>79</v>
      </c>
      <c r="D166">
        <v>108023</v>
      </c>
      <c r="E166" t="s">
        <v>23</v>
      </c>
      <c r="F166" t="s">
        <v>128</v>
      </c>
      <c r="G166" t="s">
        <v>129</v>
      </c>
      <c r="H166">
        <v>1</v>
      </c>
      <c r="I166">
        <v>44645</v>
      </c>
      <c r="J166">
        <v>44652</v>
      </c>
      <c r="L166" t="s">
        <v>33</v>
      </c>
      <c r="M166" t="s">
        <v>41</v>
      </c>
      <c r="N166" t="s">
        <v>36</v>
      </c>
      <c r="O166" t="s">
        <v>593</v>
      </c>
      <c r="Q166"/>
      <c r="R166"/>
      <c r="S166"/>
      <c r="T166"/>
      <c r="U166"/>
      <c r="V166"/>
    </row>
    <row r="167" spans="2:22" x14ac:dyDescent="0.25">
      <c r="B167" t="s">
        <v>594</v>
      </c>
      <c r="C167" t="s">
        <v>595</v>
      </c>
      <c r="D167">
        <v>108227</v>
      </c>
      <c r="E167" t="s">
        <v>202</v>
      </c>
      <c r="F167" t="s">
        <v>128</v>
      </c>
      <c r="G167" t="s">
        <v>129</v>
      </c>
      <c r="H167">
        <v>1</v>
      </c>
      <c r="I167">
        <v>44663</v>
      </c>
      <c r="J167">
        <v>44670</v>
      </c>
      <c r="L167" t="s">
        <v>29</v>
      </c>
      <c r="M167" t="s">
        <v>40</v>
      </c>
      <c r="N167" t="s">
        <v>36</v>
      </c>
      <c r="O167" t="s">
        <v>596</v>
      </c>
      <c r="Q167"/>
      <c r="R167"/>
      <c r="S167"/>
      <c r="T167"/>
      <c r="U167"/>
      <c r="V167"/>
    </row>
    <row r="168" spans="2:22" x14ac:dyDescent="0.25">
      <c r="B168" t="s">
        <v>597</v>
      </c>
      <c r="C168" t="s">
        <v>598</v>
      </c>
      <c r="D168">
        <v>108516</v>
      </c>
      <c r="E168" t="s">
        <v>240</v>
      </c>
      <c r="F168" t="s">
        <v>128</v>
      </c>
      <c r="G168" t="s">
        <v>129</v>
      </c>
      <c r="H168">
        <v>1</v>
      </c>
      <c r="I168">
        <v>44690</v>
      </c>
      <c r="J168">
        <v>44704</v>
      </c>
      <c r="K168">
        <v>44713</v>
      </c>
      <c r="L168" t="s">
        <v>33</v>
      </c>
      <c r="M168" t="s">
        <v>41</v>
      </c>
      <c r="N168" t="s">
        <v>36</v>
      </c>
      <c r="O168" t="s">
        <v>599</v>
      </c>
      <c r="Q168"/>
      <c r="R168"/>
      <c r="S168"/>
      <c r="T168"/>
      <c r="U168"/>
      <c r="V168"/>
    </row>
    <row r="169" spans="2:22" x14ac:dyDescent="0.25">
      <c r="B169" t="s">
        <v>600</v>
      </c>
      <c r="C169" t="s">
        <v>601</v>
      </c>
      <c r="D169">
        <v>110153</v>
      </c>
      <c r="E169" t="s">
        <v>162</v>
      </c>
      <c r="F169" t="s">
        <v>128</v>
      </c>
      <c r="G169" t="s">
        <v>129</v>
      </c>
      <c r="H169">
        <v>1</v>
      </c>
      <c r="I169">
        <v>44820</v>
      </c>
      <c r="L169" t="s">
        <v>33</v>
      </c>
      <c r="M169" t="s">
        <v>40</v>
      </c>
      <c r="N169" t="s">
        <v>36</v>
      </c>
      <c r="O169" t="s">
        <v>602</v>
      </c>
      <c r="Q169"/>
      <c r="R169"/>
      <c r="S169"/>
      <c r="T169"/>
      <c r="U169"/>
      <c r="V169"/>
    </row>
    <row r="170" spans="2:22" x14ac:dyDescent="0.25">
      <c r="B170" t="s">
        <v>603</v>
      </c>
      <c r="C170" t="s">
        <v>604</v>
      </c>
      <c r="D170">
        <v>100343</v>
      </c>
      <c r="E170" t="s">
        <v>22</v>
      </c>
      <c r="F170" t="s">
        <v>128</v>
      </c>
      <c r="G170" t="s">
        <v>129</v>
      </c>
      <c r="H170">
        <v>1</v>
      </c>
      <c r="I170">
        <v>42961</v>
      </c>
      <c r="L170" t="s">
        <v>33</v>
      </c>
      <c r="M170" t="s">
        <v>40</v>
      </c>
      <c r="N170" t="s">
        <v>36</v>
      </c>
      <c r="O170" t="s">
        <v>605</v>
      </c>
      <c r="Q170"/>
      <c r="R170"/>
      <c r="S170"/>
      <c r="T170"/>
      <c r="U170"/>
      <c r="V170"/>
    </row>
    <row r="171" spans="2:22" x14ac:dyDescent="0.25">
      <c r="C171" t="s">
        <v>606</v>
      </c>
      <c r="D171">
        <v>108524</v>
      </c>
      <c r="E171" t="s">
        <v>22</v>
      </c>
      <c r="F171" t="s">
        <v>128</v>
      </c>
      <c r="G171" t="s">
        <v>129</v>
      </c>
      <c r="H171">
        <v>1</v>
      </c>
      <c r="I171">
        <v>44690</v>
      </c>
      <c r="J171">
        <v>44704</v>
      </c>
      <c r="L171" t="s">
        <v>33</v>
      </c>
      <c r="M171" t="s">
        <v>41</v>
      </c>
      <c r="N171" t="s">
        <v>36</v>
      </c>
      <c r="O171" t="s">
        <v>607</v>
      </c>
      <c r="Q171"/>
      <c r="R171"/>
      <c r="S171"/>
      <c r="T171"/>
      <c r="U171"/>
      <c r="V171"/>
    </row>
    <row r="172" spans="2:22" x14ac:dyDescent="0.25">
      <c r="B172" t="s">
        <v>608</v>
      </c>
      <c r="C172" t="s">
        <v>162</v>
      </c>
      <c r="D172">
        <v>100347</v>
      </c>
      <c r="E172" t="s">
        <v>609</v>
      </c>
      <c r="F172" t="s">
        <v>320</v>
      </c>
      <c r="G172" t="s">
        <v>129</v>
      </c>
      <c r="H172">
        <v>1</v>
      </c>
      <c r="I172">
        <v>43586</v>
      </c>
      <c r="L172">
        <v>0</v>
      </c>
      <c r="M172" t="s">
        <v>40</v>
      </c>
      <c r="N172" t="s">
        <v>152</v>
      </c>
      <c r="O172" t="s">
        <v>610</v>
      </c>
      <c r="Q172"/>
      <c r="R172"/>
      <c r="S172"/>
      <c r="T172"/>
      <c r="U172"/>
      <c r="V172"/>
    </row>
    <row r="173" spans="2:22" x14ac:dyDescent="0.25">
      <c r="B173" t="s">
        <v>611</v>
      </c>
      <c r="C173" t="s">
        <v>612</v>
      </c>
      <c r="D173">
        <v>101147</v>
      </c>
      <c r="E173" t="s">
        <v>202</v>
      </c>
      <c r="F173" t="s">
        <v>128</v>
      </c>
      <c r="G173" t="s">
        <v>129</v>
      </c>
      <c r="H173">
        <v>1</v>
      </c>
      <c r="I173">
        <v>43843</v>
      </c>
      <c r="J173">
        <v>43430</v>
      </c>
      <c r="L173" t="s">
        <v>29</v>
      </c>
      <c r="M173" t="s">
        <v>260</v>
      </c>
      <c r="N173" t="s">
        <v>36</v>
      </c>
      <c r="O173" t="s">
        <v>613</v>
      </c>
      <c r="Q173"/>
      <c r="R173"/>
      <c r="S173"/>
      <c r="T173"/>
      <c r="U173"/>
      <c r="V173"/>
    </row>
    <row r="174" spans="2:22" x14ac:dyDescent="0.25">
      <c r="B174" t="s">
        <v>614</v>
      </c>
      <c r="C174" t="s">
        <v>615</v>
      </c>
      <c r="D174">
        <v>106543</v>
      </c>
      <c r="E174" t="s">
        <v>234</v>
      </c>
      <c r="F174" t="s">
        <v>128</v>
      </c>
      <c r="G174" t="s">
        <v>129</v>
      </c>
      <c r="H174">
        <v>1</v>
      </c>
      <c r="I174">
        <v>44417</v>
      </c>
      <c r="L174" t="s">
        <v>33</v>
      </c>
      <c r="M174" t="s">
        <v>40</v>
      </c>
      <c r="N174" t="s">
        <v>36</v>
      </c>
      <c r="O174" t="s">
        <v>616</v>
      </c>
      <c r="Q174"/>
      <c r="R174"/>
      <c r="S174"/>
      <c r="T174"/>
      <c r="U174"/>
      <c r="V174"/>
    </row>
    <row r="175" spans="2:22" x14ac:dyDescent="0.25">
      <c r="B175" t="s">
        <v>617</v>
      </c>
      <c r="C175" t="s">
        <v>618</v>
      </c>
      <c r="D175">
        <v>102148</v>
      </c>
      <c r="E175" t="s">
        <v>22</v>
      </c>
      <c r="F175" t="s">
        <v>128</v>
      </c>
      <c r="G175" t="s">
        <v>129</v>
      </c>
      <c r="H175">
        <v>1</v>
      </c>
      <c r="I175">
        <v>43850</v>
      </c>
      <c r="L175" t="s">
        <v>29</v>
      </c>
      <c r="M175" t="s">
        <v>40</v>
      </c>
      <c r="N175" t="s">
        <v>36</v>
      </c>
      <c r="O175" t="s">
        <v>619</v>
      </c>
      <c r="Q175"/>
      <c r="R175"/>
      <c r="S175"/>
      <c r="T175"/>
      <c r="U175"/>
      <c r="V175"/>
    </row>
    <row r="176" spans="2:22" x14ac:dyDescent="0.25">
      <c r="B176" t="s">
        <v>620</v>
      </c>
      <c r="C176" t="s">
        <v>621</v>
      </c>
      <c r="D176">
        <v>101793</v>
      </c>
      <c r="E176" t="s">
        <v>22</v>
      </c>
      <c r="F176" t="s">
        <v>128</v>
      </c>
      <c r="G176" t="s">
        <v>129</v>
      </c>
      <c r="H176">
        <v>1</v>
      </c>
      <c r="I176">
        <v>43850</v>
      </c>
      <c r="K176">
        <v>44714</v>
      </c>
      <c r="L176" t="s">
        <v>33</v>
      </c>
      <c r="M176" t="s">
        <v>40</v>
      </c>
      <c r="N176" t="s">
        <v>36</v>
      </c>
      <c r="O176" t="s">
        <v>622</v>
      </c>
      <c r="Q176"/>
      <c r="R176"/>
      <c r="S176"/>
      <c r="T176"/>
      <c r="U176"/>
      <c r="V176"/>
    </row>
    <row r="177" spans="2:23" x14ac:dyDescent="0.25">
      <c r="B177" t="s">
        <v>623</v>
      </c>
      <c r="C177" t="s">
        <v>624</v>
      </c>
      <c r="D177">
        <v>100356</v>
      </c>
      <c r="E177" t="s">
        <v>149</v>
      </c>
      <c r="F177" t="s">
        <v>150</v>
      </c>
      <c r="G177" t="s">
        <v>129</v>
      </c>
      <c r="H177">
        <v>1</v>
      </c>
      <c r="L177" t="s">
        <v>151</v>
      </c>
      <c r="M177" t="s">
        <v>40</v>
      </c>
      <c r="N177" t="s">
        <v>152</v>
      </c>
      <c r="O177" t="s">
        <v>625</v>
      </c>
      <c r="Q177"/>
      <c r="R177"/>
      <c r="S177"/>
      <c r="T177"/>
      <c r="U177"/>
      <c r="V177"/>
    </row>
    <row r="178" spans="2:23" x14ac:dyDescent="0.25">
      <c r="B178" t="s">
        <v>626</v>
      </c>
      <c r="C178" t="s">
        <v>627</v>
      </c>
      <c r="D178">
        <v>109818</v>
      </c>
      <c r="E178" t="s">
        <v>22</v>
      </c>
      <c r="F178" t="s">
        <v>128</v>
      </c>
      <c r="G178" t="s">
        <v>129</v>
      </c>
      <c r="H178">
        <v>1</v>
      </c>
      <c r="I178">
        <v>44778</v>
      </c>
      <c r="L178" t="s">
        <v>33</v>
      </c>
      <c r="M178" t="s">
        <v>41</v>
      </c>
      <c r="N178" t="s">
        <v>36</v>
      </c>
      <c r="O178" t="s">
        <v>628</v>
      </c>
      <c r="Q178"/>
      <c r="R178"/>
      <c r="S178"/>
      <c r="T178"/>
      <c r="U178"/>
      <c r="V178"/>
    </row>
    <row r="179" spans="2:23" x14ac:dyDescent="0.25">
      <c r="B179" t="s">
        <v>629</v>
      </c>
      <c r="C179" t="s">
        <v>630</v>
      </c>
      <c r="D179">
        <v>100365</v>
      </c>
      <c r="E179" t="s">
        <v>149</v>
      </c>
      <c r="F179" t="s">
        <v>150</v>
      </c>
      <c r="G179" t="s">
        <v>129</v>
      </c>
      <c r="H179">
        <v>1</v>
      </c>
      <c r="L179" t="s">
        <v>151</v>
      </c>
      <c r="M179" t="s">
        <v>40</v>
      </c>
      <c r="N179" t="s">
        <v>152</v>
      </c>
      <c r="O179" t="s">
        <v>631</v>
      </c>
      <c r="Q179"/>
      <c r="R179"/>
      <c r="S179"/>
      <c r="T179"/>
      <c r="U179"/>
      <c r="V179"/>
    </row>
    <row r="180" spans="2:23" x14ac:dyDescent="0.25">
      <c r="B180" t="s">
        <v>632</v>
      </c>
      <c r="C180" t="s">
        <v>633</v>
      </c>
      <c r="D180">
        <v>100368</v>
      </c>
      <c r="E180" t="s">
        <v>202</v>
      </c>
      <c r="F180" t="s">
        <v>128</v>
      </c>
      <c r="G180" t="s">
        <v>129</v>
      </c>
      <c r="H180">
        <v>1</v>
      </c>
      <c r="I180">
        <v>42667</v>
      </c>
      <c r="K180">
        <v>44669</v>
      </c>
      <c r="L180" t="s">
        <v>29</v>
      </c>
      <c r="M180" t="s">
        <v>260</v>
      </c>
      <c r="N180" t="s">
        <v>36</v>
      </c>
      <c r="O180" t="s">
        <v>634</v>
      </c>
      <c r="Q180"/>
      <c r="R180"/>
      <c r="S180"/>
      <c r="T180"/>
      <c r="U180"/>
      <c r="V180"/>
    </row>
    <row r="181" spans="2:23" x14ac:dyDescent="0.25">
      <c r="B181" t="s">
        <v>635</v>
      </c>
      <c r="C181" t="s">
        <v>636</v>
      </c>
      <c r="D181">
        <v>100371</v>
      </c>
      <c r="E181" t="s">
        <v>195</v>
      </c>
      <c r="F181" t="s">
        <v>128</v>
      </c>
      <c r="G181" t="s">
        <v>129</v>
      </c>
      <c r="H181">
        <v>1</v>
      </c>
      <c r="I181">
        <v>42576</v>
      </c>
      <c r="L181" t="s">
        <v>33</v>
      </c>
      <c r="M181" t="s">
        <v>260</v>
      </c>
      <c r="N181" t="s">
        <v>36</v>
      </c>
      <c r="O181" t="s">
        <v>637</v>
      </c>
      <c r="Q181"/>
      <c r="R181"/>
      <c r="S181"/>
      <c r="T181"/>
      <c r="U181"/>
      <c r="V181"/>
    </row>
    <row r="182" spans="2:23" x14ac:dyDescent="0.25">
      <c r="B182" t="s">
        <v>638</v>
      </c>
      <c r="C182" t="s">
        <v>639</v>
      </c>
      <c r="D182">
        <v>104873</v>
      </c>
      <c r="E182" t="s">
        <v>149</v>
      </c>
      <c r="F182" t="s">
        <v>150</v>
      </c>
      <c r="G182" t="s">
        <v>129</v>
      </c>
      <c r="H182">
        <v>1</v>
      </c>
      <c r="I182">
        <v>44652</v>
      </c>
      <c r="J182">
        <v>44652</v>
      </c>
      <c r="L182" t="s">
        <v>33</v>
      </c>
      <c r="M182" t="s">
        <v>40</v>
      </c>
      <c r="N182" t="s">
        <v>36</v>
      </c>
      <c r="O182" t="s">
        <v>640</v>
      </c>
      <c r="Q182"/>
      <c r="R182"/>
      <c r="S182"/>
      <c r="T182"/>
      <c r="U182"/>
      <c r="V182"/>
    </row>
    <row r="183" spans="2:23" x14ac:dyDescent="0.25">
      <c r="B183" t="s">
        <v>641</v>
      </c>
      <c r="C183" t="s">
        <v>77</v>
      </c>
      <c r="D183">
        <v>108754</v>
      </c>
      <c r="E183" t="s">
        <v>20</v>
      </c>
      <c r="F183" t="s">
        <v>128</v>
      </c>
      <c r="G183" t="s">
        <v>129</v>
      </c>
      <c r="H183">
        <v>1</v>
      </c>
      <c r="I183">
        <v>44712</v>
      </c>
      <c r="L183" t="s">
        <v>30</v>
      </c>
      <c r="M183" t="s">
        <v>39</v>
      </c>
      <c r="N183" t="s">
        <v>37</v>
      </c>
      <c r="O183" t="s">
        <v>642</v>
      </c>
      <c r="Q183"/>
      <c r="R183"/>
      <c r="S183"/>
      <c r="T183"/>
      <c r="U183"/>
      <c r="V183"/>
    </row>
    <row r="184" spans="2:23" x14ac:dyDescent="0.25">
      <c r="B184" t="s">
        <v>643</v>
      </c>
      <c r="C184" t="s">
        <v>644</v>
      </c>
      <c r="D184">
        <v>105871</v>
      </c>
      <c r="E184" t="e">
        <v>#N/A</v>
      </c>
      <c r="F184" t="s">
        <v>645</v>
      </c>
      <c r="G184" t="s">
        <v>129</v>
      </c>
      <c r="H184">
        <v>1</v>
      </c>
      <c r="I184">
        <v>44274</v>
      </c>
      <c r="K184">
        <v>45087</v>
      </c>
      <c r="L184" t="s">
        <v>151</v>
      </c>
      <c r="N184" t="s">
        <v>152</v>
      </c>
      <c r="O184" t="s">
        <v>646</v>
      </c>
      <c r="Q184"/>
      <c r="R184"/>
      <c r="S184"/>
      <c r="T184"/>
      <c r="U184"/>
      <c r="V184"/>
    </row>
    <row r="185" spans="2:23" x14ac:dyDescent="0.25">
      <c r="B185" t="s">
        <v>647</v>
      </c>
      <c r="C185" t="s">
        <v>648</v>
      </c>
      <c r="D185">
        <v>107893</v>
      </c>
      <c r="E185" t="s">
        <v>162</v>
      </c>
      <c r="F185" t="s">
        <v>128</v>
      </c>
      <c r="G185" t="s">
        <v>129</v>
      </c>
      <c r="H185">
        <v>1</v>
      </c>
      <c r="I185">
        <v>44627</v>
      </c>
      <c r="J185">
        <v>44634</v>
      </c>
      <c r="K185">
        <v>44659</v>
      </c>
      <c r="L185" t="s">
        <v>33</v>
      </c>
      <c r="M185" t="s">
        <v>40</v>
      </c>
      <c r="N185" t="s">
        <v>36</v>
      </c>
      <c r="O185" t="s">
        <v>649</v>
      </c>
      <c r="Q185"/>
      <c r="R185"/>
      <c r="S185"/>
      <c r="T185"/>
      <c r="U185"/>
      <c r="V185"/>
    </row>
    <row r="186" spans="2:23" x14ac:dyDescent="0.25">
      <c r="B186" t="s">
        <v>650</v>
      </c>
      <c r="C186" t="s">
        <v>651</v>
      </c>
      <c r="D186">
        <v>108528</v>
      </c>
      <c r="E186" t="s">
        <v>22</v>
      </c>
      <c r="F186" t="s">
        <v>128</v>
      </c>
      <c r="G186" t="s">
        <v>129</v>
      </c>
      <c r="H186">
        <v>1</v>
      </c>
      <c r="I186">
        <v>44690</v>
      </c>
      <c r="J186">
        <v>44704</v>
      </c>
      <c r="L186" t="s">
        <v>33</v>
      </c>
      <c r="M186" t="s">
        <v>41</v>
      </c>
      <c r="N186" t="s">
        <v>36</v>
      </c>
      <c r="O186" t="s">
        <v>652</v>
      </c>
    </row>
    <row r="187" spans="2:23" x14ac:dyDescent="0.25">
      <c r="B187" t="s">
        <v>653</v>
      </c>
      <c r="C187" t="s">
        <v>654</v>
      </c>
      <c r="D187">
        <v>112364</v>
      </c>
      <c r="E187" t="s">
        <v>655</v>
      </c>
      <c r="F187" t="s">
        <v>128</v>
      </c>
      <c r="G187" t="s">
        <v>129</v>
      </c>
      <c r="H187">
        <v>1</v>
      </c>
      <c r="I187">
        <v>45160</v>
      </c>
      <c r="L187" t="s">
        <v>29</v>
      </c>
      <c r="M187" t="s">
        <v>656</v>
      </c>
      <c r="N187" t="s">
        <v>36</v>
      </c>
      <c r="O187" t="s">
        <v>657</v>
      </c>
    </row>
    <row r="188" spans="2:23" x14ac:dyDescent="0.25">
      <c r="B188" t="s">
        <v>658</v>
      </c>
      <c r="C188" t="s">
        <v>659</v>
      </c>
      <c r="D188">
        <v>112363</v>
      </c>
      <c r="E188" t="s">
        <v>655</v>
      </c>
      <c r="F188" t="s">
        <v>128</v>
      </c>
      <c r="G188" t="s">
        <v>129</v>
      </c>
      <c r="H188">
        <v>1</v>
      </c>
      <c r="I188">
        <v>45160</v>
      </c>
      <c r="L188" t="s">
        <v>29</v>
      </c>
      <c r="M188" t="s">
        <v>656</v>
      </c>
      <c r="N188" t="s">
        <v>36</v>
      </c>
      <c r="O188" t="s">
        <v>660</v>
      </c>
    </row>
    <row r="189" spans="2:23" x14ac:dyDescent="0.25">
      <c r="B189" t="s">
        <v>661</v>
      </c>
      <c r="C189" t="s">
        <v>655</v>
      </c>
      <c r="D189">
        <v>112335</v>
      </c>
      <c r="E189" t="s">
        <v>157</v>
      </c>
      <c r="F189" t="s">
        <v>158</v>
      </c>
      <c r="G189" t="s">
        <v>129</v>
      </c>
      <c r="H189">
        <v>1</v>
      </c>
      <c r="L189" t="s">
        <v>29</v>
      </c>
      <c r="M189" t="s">
        <v>656</v>
      </c>
      <c r="N189" t="s">
        <v>36</v>
      </c>
      <c r="O189" t="s">
        <v>662</v>
      </c>
    </row>
    <row r="190" spans="2:23" x14ac:dyDescent="0.25">
      <c r="B190" t="s">
        <v>663</v>
      </c>
      <c r="C190" t="s">
        <v>664</v>
      </c>
      <c r="D190">
        <v>112377</v>
      </c>
      <c r="E190" t="s">
        <v>20</v>
      </c>
      <c r="F190" t="s">
        <v>128</v>
      </c>
      <c r="G190" t="s">
        <v>129</v>
      </c>
      <c r="H190">
        <v>1</v>
      </c>
      <c r="I190">
        <v>45180</v>
      </c>
      <c r="L190" t="s">
        <v>30</v>
      </c>
      <c r="M190" t="s">
        <v>39</v>
      </c>
      <c r="N190" t="s">
        <v>37</v>
      </c>
      <c r="O190" t="s">
        <v>665</v>
      </c>
    </row>
    <row r="191" spans="2:23" x14ac:dyDescent="0.25">
      <c r="B191" t="s">
        <v>666</v>
      </c>
      <c r="C191" t="s">
        <v>667</v>
      </c>
      <c r="D191">
        <v>112681</v>
      </c>
      <c r="E191" t="s">
        <v>20</v>
      </c>
      <c r="F191" t="s">
        <v>128</v>
      </c>
      <c r="G191" t="s">
        <v>129</v>
      </c>
      <c r="H191">
        <v>1</v>
      </c>
      <c r="L191" t="s">
        <v>30</v>
      </c>
      <c r="M191" t="s">
        <v>39</v>
      </c>
      <c r="N191" t="s">
        <v>37</v>
      </c>
      <c r="O191" t="s">
        <v>668</v>
      </c>
      <c r="Q191" s="1">
        <v>1</v>
      </c>
      <c r="R191" s="1">
        <v>1</v>
      </c>
      <c r="U191" s="1" t="s">
        <v>669</v>
      </c>
      <c r="V191" s="1" t="s">
        <v>37</v>
      </c>
      <c r="W191" s="1" t="s">
        <v>665</v>
      </c>
    </row>
    <row r="192" spans="2:23" x14ac:dyDescent="0.25">
      <c r="B192" t="s">
        <v>670</v>
      </c>
      <c r="C192" t="s">
        <v>671</v>
      </c>
      <c r="D192">
        <v>112400</v>
      </c>
      <c r="E192" t="s">
        <v>20</v>
      </c>
      <c r="F192" t="s">
        <v>128</v>
      </c>
      <c r="G192" t="s">
        <v>129</v>
      </c>
      <c r="H192">
        <v>1</v>
      </c>
      <c r="I192">
        <v>45180</v>
      </c>
      <c r="L192" t="s">
        <v>30</v>
      </c>
      <c r="M192" t="s">
        <v>39</v>
      </c>
      <c r="N192" t="s">
        <v>37</v>
      </c>
      <c r="O192" t="s">
        <v>672</v>
      </c>
      <c r="Q192" s="1">
        <v>1</v>
      </c>
      <c r="R192" s="1">
        <v>1</v>
      </c>
      <c r="U192" s="1" t="s">
        <v>669</v>
      </c>
      <c r="V192" s="1" t="s">
        <v>37</v>
      </c>
      <c r="W192" s="1" t="s">
        <v>672</v>
      </c>
    </row>
    <row r="193" spans="2:15" x14ac:dyDescent="0.25">
      <c r="B193" t="s">
        <v>673</v>
      </c>
      <c r="C193" t="s">
        <v>100</v>
      </c>
      <c r="D193">
        <v>113018</v>
      </c>
      <c r="E193" t="s">
        <v>20</v>
      </c>
      <c r="F193" t="s">
        <v>128</v>
      </c>
      <c r="G193" t="s">
        <v>129</v>
      </c>
      <c r="H193">
        <v>1</v>
      </c>
      <c r="I193">
        <v>45271</v>
      </c>
      <c r="L193" t="s">
        <v>30</v>
      </c>
      <c r="M193" t="s">
        <v>39</v>
      </c>
      <c r="N193" t="s">
        <v>37</v>
      </c>
      <c r="O193" t="s">
        <v>674</v>
      </c>
    </row>
    <row r="194" spans="2:15" x14ac:dyDescent="0.25">
      <c r="B194" t="s">
        <v>675</v>
      </c>
      <c r="C194" t="s">
        <v>10</v>
      </c>
      <c r="D194">
        <v>112909</v>
      </c>
      <c r="E194" t="s">
        <v>20</v>
      </c>
      <c r="F194" t="s">
        <v>128</v>
      </c>
      <c r="G194" t="s">
        <v>129</v>
      </c>
      <c r="H194">
        <v>1</v>
      </c>
      <c r="I194">
        <v>45271</v>
      </c>
      <c r="L194" t="s">
        <v>30</v>
      </c>
      <c r="M194" t="s">
        <v>39</v>
      </c>
      <c r="N194" t="s">
        <v>37</v>
      </c>
      <c r="O194" t="s">
        <v>676</v>
      </c>
    </row>
    <row r="195" spans="2:15" x14ac:dyDescent="0.25">
      <c r="B195" t="s">
        <v>677</v>
      </c>
      <c r="C195" t="s">
        <v>109</v>
      </c>
      <c r="D195">
        <v>113106</v>
      </c>
      <c r="E195" t="s">
        <v>655</v>
      </c>
      <c r="F195" t="s">
        <v>128</v>
      </c>
      <c r="G195" t="s">
        <v>129</v>
      </c>
      <c r="H195">
        <v>1</v>
      </c>
      <c r="I195">
        <v>45307</v>
      </c>
      <c r="L195" t="s">
        <v>29</v>
      </c>
      <c r="M195" t="s">
        <v>656</v>
      </c>
      <c r="N195" t="s">
        <v>36</v>
      </c>
      <c r="O195" t="s">
        <v>678</v>
      </c>
    </row>
    <row r="196" spans="2:15" x14ac:dyDescent="0.25">
      <c r="B196" t="s">
        <v>679</v>
      </c>
      <c r="C196" t="s">
        <v>110</v>
      </c>
      <c r="D196">
        <v>113219</v>
      </c>
      <c r="E196" t="s">
        <v>20</v>
      </c>
      <c r="F196" t="s">
        <v>128</v>
      </c>
      <c r="G196" t="s">
        <v>129</v>
      </c>
      <c r="H196">
        <v>1</v>
      </c>
      <c r="I196">
        <v>45323</v>
      </c>
      <c r="L196" t="s">
        <v>30</v>
      </c>
      <c r="M196" t="s">
        <v>39</v>
      </c>
      <c r="N196" t="s">
        <v>37</v>
      </c>
      <c r="O196" t="s">
        <v>680</v>
      </c>
    </row>
    <row r="197" spans="2:15" x14ac:dyDescent="0.25">
      <c r="B197" t="s">
        <v>681</v>
      </c>
      <c r="C197" t="s">
        <v>111</v>
      </c>
      <c r="D197">
        <v>113211</v>
      </c>
      <c r="E197" t="s">
        <v>655</v>
      </c>
      <c r="F197" t="s">
        <v>128</v>
      </c>
      <c r="G197" t="s">
        <v>129</v>
      </c>
      <c r="H197">
        <v>1</v>
      </c>
      <c r="I197">
        <v>45323</v>
      </c>
      <c r="L197" t="s">
        <v>29</v>
      </c>
      <c r="M197" t="s">
        <v>656</v>
      </c>
      <c r="N197" t="s">
        <v>36</v>
      </c>
      <c r="O197" t="s">
        <v>682</v>
      </c>
    </row>
    <row r="198" spans="2:15" x14ac:dyDescent="0.25">
      <c r="B198" t="s">
        <v>683</v>
      </c>
      <c r="C198" t="s">
        <v>114</v>
      </c>
      <c r="D198">
        <v>113407</v>
      </c>
      <c r="E198" t="s">
        <v>22</v>
      </c>
      <c r="F198" t="s">
        <v>128</v>
      </c>
      <c r="G198" t="s">
        <v>129</v>
      </c>
      <c r="H198">
        <v>1</v>
      </c>
      <c r="I198">
        <v>45373</v>
      </c>
      <c r="L198" t="s">
        <v>33</v>
      </c>
      <c r="M198" t="s">
        <v>40</v>
      </c>
      <c r="N198" t="s">
        <v>36</v>
      </c>
      <c r="O198" t="s">
        <v>684</v>
      </c>
    </row>
    <row r="199" spans="2:15" x14ac:dyDescent="0.25">
      <c r="B199" t="s">
        <v>685</v>
      </c>
      <c r="C199" t="s">
        <v>686</v>
      </c>
      <c r="D199">
        <v>113402</v>
      </c>
      <c r="E199" t="s">
        <v>20</v>
      </c>
      <c r="F199" t="s">
        <v>128</v>
      </c>
      <c r="G199" t="s">
        <v>129</v>
      </c>
      <c r="H199">
        <v>1</v>
      </c>
      <c r="I199">
        <v>45376</v>
      </c>
      <c r="L199" t="s">
        <v>30</v>
      </c>
      <c r="M199" t="s">
        <v>39</v>
      </c>
      <c r="N199" t="s">
        <v>37</v>
      </c>
      <c r="O199" t="s">
        <v>687</v>
      </c>
    </row>
    <row r="200" spans="2:15" x14ac:dyDescent="0.25">
      <c r="C200" t="s">
        <v>688</v>
      </c>
      <c r="D200">
        <v>113453</v>
      </c>
      <c r="E200" t="s">
        <v>20</v>
      </c>
      <c r="F200" t="s">
        <v>128</v>
      </c>
      <c r="G200" t="s">
        <v>129</v>
      </c>
      <c r="H200">
        <v>1</v>
      </c>
      <c r="I200">
        <v>45397</v>
      </c>
      <c r="L200" t="s">
        <v>30</v>
      </c>
      <c r="M200" t="s">
        <v>39</v>
      </c>
      <c r="N200" t="s">
        <v>37</v>
      </c>
      <c r="O200" t="s">
        <v>689</v>
      </c>
    </row>
    <row r="201" spans="2:15" x14ac:dyDescent="0.25">
      <c r="C201" t="s">
        <v>690</v>
      </c>
      <c r="D201">
        <v>113500</v>
      </c>
      <c r="E201" t="s">
        <v>20</v>
      </c>
      <c r="F201" t="s">
        <v>128</v>
      </c>
      <c r="G201" t="s">
        <v>129</v>
      </c>
      <c r="H201">
        <v>1</v>
      </c>
      <c r="I201">
        <v>45397</v>
      </c>
      <c r="L201" t="s">
        <v>30</v>
      </c>
      <c r="M201" t="s">
        <v>39</v>
      </c>
      <c r="N201" t="s">
        <v>37</v>
      </c>
      <c r="O201" t="s">
        <v>691</v>
      </c>
    </row>
    <row r="202" spans="2:15" x14ac:dyDescent="0.25">
      <c r="C202" t="s">
        <v>115</v>
      </c>
      <c r="D202">
        <v>113502</v>
      </c>
      <c r="E202" t="s">
        <v>22</v>
      </c>
      <c r="F202" t="s">
        <v>128</v>
      </c>
      <c r="G202" t="s">
        <v>129</v>
      </c>
      <c r="H202">
        <v>1</v>
      </c>
      <c r="I202">
        <v>45394</v>
      </c>
      <c r="L202" t="s">
        <v>33</v>
      </c>
      <c r="M202" t="s">
        <v>40</v>
      </c>
      <c r="N202" t="s">
        <v>36</v>
      </c>
      <c r="O202" t="s">
        <v>692</v>
      </c>
    </row>
    <row r="203" spans="2:15" x14ac:dyDescent="0.25">
      <c r="C203" t="s">
        <v>693</v>
      </c>
      <c r="D203">
        <v>113503</v>
      </c>
      <c r="E203" t="s">
        <v>22</v>
      </c>
      <c r="F203" t="s">
        <v>128</v>
      </c>
      <c r="G203" t="s">
        <v>129</v>
      </c>
      <c r="H203">
        <v>1</v>
      </c>
      <c r="I203">
        <v>45394</v>
      </c>
      <c r="L203" t="s">
        <v>33</v>
      </c>
      <c r="M203" t="s">
        <v>40</v>
      </c>
      <c r="N203" t="s">
        <v>36</v>
      </c>
      <c r="O203" t="s">
        <v>694</v>
      </c>
    </row>
    <row r="204" spans="2:15" x14ac:dyDescent="0.25">
      <c r="C204" t="s">
        <v>695</v>
      </c>
      <c r="D204">
        <v>113452</v>
      </c>
      <c r="E204" t="s">
        <v>655</v>
      </c>
      <c r="F204" t="s">
        <v>128</v>
      </c>
      <c r="G204" t="s">
        <v>129</v>
      </c>
      <c r="H204">
        <v>1</v>
      </c>
      <c r="I204">
        <v>45390</v>
      </c>
      <c r="L204" t="s">
        <v>29</v>
      </c>
      <c r="M204" t="s">
        <v>656</v>
      </c>
      <c r="N204" t="s">
        <v>36</v>
      </c>
      <c r="O204" t="s">
        <v>696</v>
      </c>
    </row>
    <row r="205" spans="2:15" x14ac:dyDescent="0.25">
      <c r="C205" t="s">
        <v>116</v>
      </c>
      <c r="D205">
        <v>113451</v>
      </c>
      <c r="E205" t="s">
        <v>655</v>
      </c>
      <c r="F205" t="s">
        <v>128</v>
      </c>
      <c r="G205" t="s">
        <v>129</v>
      </c>
      <c r="H205">
        <v>1</v>
      </c>
      <c r="I205">
        <v>45390</v>
      </c>
      <c r="L205" t="s">
        <v>29</v>
      </c>
      <c r="M205" t="s">
        <v>656</v>
      </c>
      <c r="N205" t="s">
        <v>36</v>
      </c>
      <c r="O205" t="s">
        <v>697</v>
      </c>
    </row>
    <row r="206" spans="2:15" x14ac:dyDescent="0.25">
      <c r="C206" t="s">
        <v>113</v>
      </c>
      <c r="D206">
        <v>110526</v>
      </c>
      <c r="E206" t="s">
        <v>698</v>
      </c>
      <c r="F206" t="s">
        <v>128</v>
      </c>
      <c r="G206" t="s">
        <v>699</v>
      </c>
      <c r="H206">
        <v>1</v>
      </c>
      <c r="L206" t="s">
        <v>698</v>
      </c>
      <c r="M206" t="s">
        <v>698</v>
      </c>
      <c r="N206" t="s">
        <v>698</v>
      </c>
    </row>
    <row r="207" spans="2:15" x14ac:dyDescent="0.25">
      <c r="B207" t="s">
        <v>784</v>
      </c>
      <c r="C207" t="s">
        <v>779</v>
      </c>
      <c r="D207">
        <v>113563</v>
      </c>
      <c r="E207" t="s">
        <v>20</v>
      </c>
      <c r="F207" t="s">
        <v>128</v>
      </c>
      <c r="G207" t="s">
        <v>129</v>
      </c>
      <c r="H207">
        <v>1</v>
      </c>
      <c r="I207">
        <v>45411</v>
      </c>
      <c r="L207" t="s">
        <v>28</v>
      </c>
      <c r="M207" t="s">
        <v>39</v>
      </c>
      <c r="N207" t="s">
        <v>37</v>
      </c>
      <c r="O207" t="s">
        <v>793</v>
      </c>
    </row>
    <row r="208" spans="2:15" x14ac:dyDescent="0.25">
      <c r="B208" t="s">
        <v>785</v>
      </c>
      <c r="C208" t="s">
        <v>786</v>
      </c>
      <c r="D208">
        <v>113551</v>
      </c>
      <c r="E208" t="s">
        <v>23</v>
      </c>
      <c r="F208" t="s">
        <v>128</v>
      </c>
      <c r="G208" t="s">
        <v>129</v>
      </c>
      <c r="H208">
        <v>1</v>
      </c>
      <c r="I208">
        <v>45408</v>
      </c>
      <c r="L208" t="s">
        <v>33</v>
      </c>
      <c r="M208" t="s">
        <v>41</v>
      </c>
      <c r="N208" t="s">
        <v>36</v>
      </c>
      <c r="O208" t="s">
        <v>794</v>
      </c>
    </row>
    <row r="209" spans="2:15" x14ac:dyDescent="0.25">
      <c r="B209" t="s">
        <v>787</v>
      </c>
      <c r="C209" t="s">
        <v>788</v>
      </c>
      <c r="D209">
        <v>113547</v>
      </c>
      <c r="E209" t="s">
        <v>23</v>
      </c>
      <c r="F209" t="s">
        <v>128</v>
      </c>
      <c r="G209" t="s">
        <v>129</v>
      </c>
      <c r="H209">
        <v>1</v>
      </c>
      <c r="I209">
        <v>45408</v>
      </c>
      <c r="L209" t="s">
        <v>33</v>
      </c>
      <c r="M209" t="s">
        <v>41</v>
      </c>
      <c r="N209" t="s">
        <v>36</v>
      </c>
      <c r="O209" t="s">
        <v>795</v>
      </c>
    </row>
    <row r="210" spans="2:15" x14ac:dyDescent="0.25">
      <c r="B210" t="s">
        <v>789</v>
      </c>
      <c r="C210" t="s">
        <v>782</v>
      </c>
      <c r="D210">
        <v>113550</v>
      </c>
      <c r="E210" t="s">
        <v>22</v>
      </c>
      <c r="F210" t="s">
        <v>128</v>
      </c>
      <c r="G210" t="s">
        <v>129</v>
      </c>
      <c r="H210">
        <v>1</v>
      </c>
      <c r="I210">
        <v>45408</v>
      </c>
      <c r="L210" t="s">
        <v>33</v>
      </c>
      <c r="M210" t="s">
        <v>40</v>
      </c>
      <c r="N210" t="s">
        <v>36</v>
      </c>
      <c r="O210" t="s">
        <v>796</v>
      </c>
    </row>
    <row r="211" spans="2:15" x14ac:dyDescent="0.25">
      <c r="B211" t="s">
        <v>790</v>
      </c>
      <c r="C211" t="s">
        <v>791</v>
      </c>
      <c r="D211">
        <v>113561</v>
      </c>
      <c r="E211" t="s">
        <v>23</v>
      </c>
      <c r="F211" t="s">
        <v>128</v>
      </c>
      <c r="G211" t="s">
        <v>129</v>
      </c>
      <c r="H211">
        <v>1</v>
      </c>
      <c r="I211">
        <v>45408</v>
      </c>
      <c r="L211" t="s">
        <v>33</v>
      </c>
      <c r="M211" t="s">
        <v>41</v>
      </c>
      <c r="N211" t="s">
        <v>36</v>
      </c>
      <c r="O211" t="s">
        <v>797</v>
      </c>
    </row>
    <row r="212" spans="2:15" x14ac:dyDescent="0.25">
      <c r="B212" t="s">
        <v>792</v>
      </c>
      <c r="C212" t="s">
        <v>783</v>
      </c>
      <c r="D212">
        <v>108008</v>
      </c>
      <c r="E212" t="s">
        <v>22</v>
      </c>
      <c r="F212" t="s">
        <v>150</v>
      </c>
      <c r="G212" t="s">
        <v>129</v>
      </c>
      <c r="H212">
        <v>1</v>
      </c>
      <c r="I212">
        <v>44648</v>
      </c>
      <c r="L212" t="s">
        <v>33</v>
      </c>
      <c r="M212" t="s">
        <v>40</v>
      </c>
      <c r="N212" t="s">
        <v>36</v>
      </c>
      <c r="O212" t="s">
        <v>798</v>
      </c>
    </row>
    <row r="213" spans="2:15" x14ac:dyDescent="0.25">
      <c r="B213" t="s">
        <v>804</v>
      </c>
      <c r="C213" t="s">
        <v>803</v>
      </c>
      <c r="D213">
        <v>113635</v>
      </c>
      <c r="E213" t="s">
        <v>20</v>
      </c>
      <c r="F213" t="s">
        <v>128</v>
      </c>
      <c r="G213" t="s">
        <v>129</v>
      </c>
      <c r="H213">
        <v>1</v>
      </c>
      <c r="I213">
        <v>45432</v>
      </c>
      <c r="L213" t="s">
        <v>30</v>
      </c>
      <c r="M213" t="s">
        <v>809</v>
      </c>
      <c r="N213" t="s">
        <v>37</v>
      </c>
      <c r="O213" t="s">
        <v>810</v>
      </c>
    </row>
    <row r="214" spans="2:15" x14ac:dyDescent="0.25">
      <c r="B214" t="s">
        <v>805</v>
      </c>
      <c r="C214" t="s">
        <v>806</v>
      </c>
      <c r="D214">
        <v>113646</v>
      </c>
      <c r="E214" t="s">
        <v>20</v>
      </c>
      <c r="F214" t="s">
        <v>128</v>
      </c>
      <c r="G214" t="s">
        <v>129</v>
      </c>
      <c r="H214">
        <v>1</v>
      </c>
      <c r="I214">
        <v>45432</v>
      </c>
      <c r="L214" t="s">
        <v>30</v>
      </c>
      <c r="M214" t="s">
        <v>809</v>
      </c>
      <c r="N214" t="s">
        <v>37</v>
      </c>
      <c r="O214" t="s">
        <v>811</v>
      </c>
    </row>
    <row r="215" spans="2:15" x14ac:dyDescent="0.25">
      <c r="B215" t="s">
        <v>807</v>
      </c>
      <c r="C215" t="s">
        <v>808</v>
      </c>
      <c r="D215">
        <v>113617</v>
      </c>
      <c r="E215" t="s">
        <v>22</v>
      </c>
      <c r="F215" t="s">
        <v>128</v>
      </c>
      <c r="G215" t="s">
        <v>129</v>
      </c>
      <c r="H215">
        <v>1</v>
      </c>
      <c r="I215">
        <v>45432</v>
      </c>
      <c r="L215" t="s">
        <v>29</v>
      </c>
      <c r="M215" t="s">
        <v>656</v>
      </c>
      <c r="N215" t="s">
        <v>36</v>
      </c>
      <c r="O215" t="s">
        <v>812</v>
      </c>
    </row>
    <row r="216" spans="2:15" x14ac:dyDescent="0.25"/>
    <row r="217" spans="2:15" x14ac:dyDescent="0.25"/>
    <row r="218" spans="2:15" x14ac:dyDescent="0.25"/>
    <row r="219" spans="2:15" x14ac:dyDescent="0.25"/>
    <row r="220" spans="2:15" x14ac:dyDescent="0.25"/>
    <row r="221" spans="2:15" x14ac:dyDescent="0.25"/>
    <row r="222" spans="2:15" x14ac:dyDescent="0.25"/>
    <row r="223" spans="2:15" x14ac:dyDescent="0.25"/>
    <row r="224" spans="2:15" x14ac:dyDescent="0.25"/>
    <row r="225" x14ac:dyDescent="0.25"/>
    <row r="226" x14ac:dyDescent="0.25"/>
    <row r="227" x14ac:dyDescent="0.25"/>
  </sheetData>
  <sheetProtection algorithmName="SHA-512" hashValue="s0zIaw5Xr3b/IHAOkbyQDaPMZhkDOngciRRErAlAA9hKAUzWKLbILXZOvs+5NGI9/BiJn38zYMPxOnV23sIb8Q==" saltValue="uGemgiBeAj3Do8uUmGOXMQ==" spinCount="100000" sheet="1" objects="1" scenarios="1"/>
  <mergeCells count="1">
    <mergeCell ref="E2:O4"/>
  </mergeCells>
  <phoneticPr fontId="0" type="noConversion"/>
  <conditionalFormatting sqref="B7:D215">
    <cfRule type="duplicateValues" dxfId="30" priority="22"/>
  </conditionalFormatting>
  <pageMargins left="0.7" right="0.7" top="0.75" bottom="0.75" header="0.3" footer="0.3"/>
  <pageSetup orientation="portrait" horizontalDpi="30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D88A4-93F0-4464-BE18-F93351E7F6E8}">
  <dimension ref="A1:S55"/>
  <sheetViews>
    <sheetView showGridLines="0" workbookViewId="0">
      <selection activeCell="J29" sqref="J29"/>
    </sheetView>
  </sheetViews>
  <sheetFormatPr defaultRowHeight="15" x14ac:dyDescent="0.25"/>
  <cols>
    <col min="1" max="1" width="10" style="1" customWidth="1"/>
    <col min="6" max="6" width="5.28515625" style="1" customWidth="1"/>
    <col min="12" max="12" width="2.140625" style="1" customWidth="1"/>
    <col min="13" max="13" width="13.5703125" style="1" bestFit="1" customWidth="1"/>
    <col min="14" max="14" width="3.28515625" style="1" bestFit="1" customWidth="1"/>
    <col min="16" max="16" width="2.85546875" style="1" customWidth="1"/>
    <col min="17" max="17" width="24.7109375" style="1" bestFit="1" customWidth="1"/>
  </cols>
  <sheetData>
    <row r="1" spans="2:19" ht="6" customHeight="1" x14ac:dyDescent="0.25"/>
    <row r="2" spans="2:19" ht="10.5" customHeight="1" x14ac:dyDescent="0.25"/>
    <row r="3" spans="2:19" ht="8.25" customHeight="1" x14ac:dyDescent="0.25"/>
    <row r="4" spans="2:19" ht="6" customHeight="1" x14ac:dyDescent="0.25"/>
    <row r="5" spans="2:19" ht="6.75" customHeight="1" x14ac:dyDescent="0.25"/>
    <row r="6" spans="2:19" ht="3.75" customHeight="1" x14ac:dyDescent="0.25"/>
    <row r="7" spans="2:19" ht="4.5" customHeight="1" x14ac:dyDescent="0.25"/>
    <row r="8" spans="2:19" x14ac:dyDescent="0.25">
      <c r="B8" t="s">
        <v>46</v>
      </c>
      <c r="C8" t="s">
        <v>25</v>
      </c>
      <c r="D8" t="s">
        <v>700</v>
      </c>
      <c r="G8" t="s">
        <v>701</v>
      </c>
      <c r="H8" t="s">
        <v>702</v>
      </c>
      <c r="I8" t="s">
        <v>701</v>
      </c>
      <c r="J8" t="s">
        <v>36</v>
      </c>
      <c r="M8" t="s">
        <v>703</v>
      </c>
      <c r="N8" t="s">
        <v>33</v>
      </c>
      <c r="Q8" t="s">
        <v>704</v>
      </c>
      <c r="R8" t="s">
        <v>25</v>
      </c>
      <c r="S8" t="s">
        <v>704</v>
      </c>
    </row>
    <row r="9" spans="2:19" x14ac:dyDescent="0.25">
      <c r="B9" t="s">
        <v>705</v>
      </c>
      <c r="C9" t="s">
        <v>706</v>
      </c>
      <c r="D9" t="s">
        <v>37</v>
      </c>
      <c r="G9" t="s">
        <v>33</v>
      </c>
      <c r="H9" t="s">
        <v>33</v>
      </c>
      <c r="I9" t="s">
        <v>33</v>
      </c>
      <c r="J9" t="s">
        <v>36</v>
      </c>
      <c r="M9" t="s">
        <v>707</v>
      </c>
      <c r="N9" t="s">
        <v>701</v>
      </c>
      <c r="Q9" t="s">
        <v>708</v>
      </c>
      <c r="R9" t="s">
        <v>33</v>
      </c>
      <c r="S9" t="s">
        <v>709</v>
      </c>
    </row>
    <row r="10" spans="2:19" x14ac:dyDescent="0.25">
      <c r="B10" t="s">
        <v>710</v>
      </c>
      <c r="C10" t="s">
        <v>273</v>
      </c>
      <c r="D10" t="s">
        <v>37</v>
      </c>
      <c r="G10" t="s">
        <v>26</v>
      </c>
      <c r="H10" t="s">
        <v>26</v>
      </c>
      <c r="I10" t="s">
        <v>26</v>
      </c>
      <c r="J10" t="s">
        <v>36</v>
      </c>
      <c r="M10" t="s">
        <v>711</v>
      </c>
      <c r="N10" t="s">
        <v>33</v>
      </c>
      <c r="Q10" t="s">
        <v>95</v>
      </c>
      <c r="R10" t="s">
        <v>33</v>
      </c>
      <c r="S10" t="s">
        <v>712</v>
      </c>
    </row>
    <row r="11" spans="2:19" x14ac:dyDescent="0.25">
      <c r="B11" t="s">
        <v>81</v>
      </c>
      <c r="C11" t="s">
        <v>28</v>
      </c>
      <c r="D11" t="s">
        <v>37</v>
      </c>
      <c r="G11" t="s">
        <v>29</v>
      </c>
      <c r="H11" t="s">
        <v>29</v>
      </c>
      <c r="I11" t="s">
        <v>29</v>
      </c>
      <c r="J11" t="s">
        <v>36</v>
      </c>
      <c r="M11" t="s">
        <v>713</v>
      </c>
      <c r="N11" t="s">
        <v>26</v>
      </c>
      <c r="Q11" t="s">
        <v>93</v>
      </c>
      <c r="R11" t="s">
        <v>33</v>
      </c>
      <c r="S11" t="s">
        <v>712</v>
      </c>
    </row>
    <row r="12" spans="2:19" x14ac:dyDescent="0.25">
      <c r="B12" t="s">
        <v>72</v>
      </c>
      <c r="C12" t="s">
        <v>33</v>
      </c>
      <c r="D12" t="s">
        <v>36</v>
      </c>
      <c r="G12" t="s">
        <v>31</v>
      </c>
      <c r="H12" t="s">
        <v>702</v>
      </c>
      <c r="I12" t="s">
        <v>31</v>
      </c>
      <c r="J12" t="s">
        <v>36</v>
      </c>
      <c r="M12" t="s">
        <v>714</v>
      </c>
      <c r="N12" t="s">
        <v>701</v>
      </c>
      <c r="Q12" t="s">
        <v>715</v>
      </c>
      <c r="R12" t="s">
        <v>33</v>
      </c>
      <c r="S12" t="s">
        <v>709</v>
      </c>
    </row>
    <row r="13" spans="2:19" x14ac:dyDescent="0.25">
      <c r="B13" t="s">
        <v>85</v>
      </c>
      <c r="C13" t="s">
        <v>29</v>
      </c>
      <c r="D13" t="s">
        <v>36</v>
      </c>
      <c r="G13" t="s">
        <v>28</v>
      </c>
      <c r="H13" t="s">
        <v>37</v>
      </c>
      <c r="I13" t="s">
        <v>37</v>
      </c>
      <c r="J13" t="s">
        <v>37</v>
      </c>
      <c r="M13" t="s">
        <v>716</v>
      </c>
      <c r="N13" t="s">
        <v>31</v>
      </c>
      <c r="Q13" t="s">
        <v>71</v>
      </c>
      <c r="R13" t="s">
        <v>26</v>
      </c>
      <c r="S13" t="s">
        <v>709</v>
      </c>
    </row>
    <row r="14" spans="2:19" x14ac:dyDescent="0.25">
      <c r="B14" t="s">
        <v>75</v>
      </c>
      <c r="C14" t="s">
        <v>30</v>
      </c>
      <c r="D14" t="s">
        <v>37</v>
      </c>
      <c r="G14" t="s">
        <v>171</v>
      </c>
      <c r="H14" t="s">
        <v>37</v>
      </c>
      <c r="I14" t="s">
        <v>37</v>
      </c>
      <c r="J14" t="s">
        <v>37</v>
      </c>
      <c r="M14" t="s">
        <v>717</v>
      </c>
      <c r="N14" t="s">
        <v>34</v>
      </c>
      <c r="Q14" t="s">
        <v>78</v>
      </c>
      <c r="R14" t="s">
        <v>26</v>
      </c>
      <c r="S14" t="s">
        <v>712</v>
      </c>
    </row>
    <row r="15" spans="2:19" x14ac:dyDescent="0.25">
      <c r="B15" t="s">
        <v>718</v>
      </c>
      <c r="C15" t="s">
        <v>171</v>
      </c>
      <c r="D15" t="s">
        <v>37</v>
      </c>
      <c r="G15" t="s">
        <v>273</v>
      </c>
      <c r="H15" t="s">
        <v>37</v>
      </c>
      <c r="I15" t="s">
        <v>37</v>
      </c>
      <c r="J15" t="s">
        <v>37</v>
      </c>
      <c r="M15" t="s">
        <v>719</v>
      </c>
      <c r="N15" t="s">
        <v>720</v>
      </c>
      <c r="Q15" t="s">
        <v>721</v>
      </c>
      <c r="R15" t="s">
        <v>33</v>
      </c>
      <c r="S15" t="s">
        <v>709</v>
      </c>
    </row>
    <row r="16" spans="2:19" x14ac:dyDescent="0.25">
      <c r="B16" t="s">
        <v>722</v>
      </c>
      <c r="C16" t="s">
        <v>723</v>
      </c>
      <c r="D16" t="s">
        <v>37</v>
      </c>
      <c r="G16" t="s">
        <v>30</v>
      </c>
      <c r="H16" t="s">
        <v>37</v>
      </c>
      <c r="I16" t="s">
        <v>37</v>
      </c>
      <c r="J16" t="s">
        <v>37</v>
      </c>
      <c r="M16" t="s">
        <v>724</v>
      </c>
      <c r="N16" t="s">
        <v>725</v>
      </c>
      <c r="Q16" t="s">
        <v>726</v>
      </c>
      <c r="R16" t="s">
        <v>701</v>
      </c>
      <c r="S16" t="s">
        <v>709</v>
      </c>
    </row>
    <row r="17" spans="2:19" x14ac:dyDescent="0.25">
      <c r="B17" t="s">
        <v>727</v>
      </c>
      <c r="C17" t="s">
        <v>728</v>
      </c>
      <c r="D17" t="s">
        <v>37</v>
      </c>
      <c r="G17" t="s">
        <v>32</v>
      </c>
      <c r="H17" t="s">
        <v>37</v>
      </c>
      <c r="I17" t="s">
        <v>37</v>
      </c>
      <c r="J17" t="s">
        <v>37</v>
      </c>
      <c r="M17" t="s">
        <v>729</v>
      </c>
      <c r="N17" t="s">
        <v>28</v>
      </c>
      <c r="Q17" t="s">
        <v>730</v>
      </c>
      <c r="R17" t="s">
        <v>701</v>
      </c>
      <c r="S17" t="s">
        <v>712</v>
      </c>
    </row>
    <row r="18" spans="2:19" x14ac:dyDescent="0.25">
      <c r="B18" t="s">
        <v>731</v>
      </c>
      <c r="C18" t="s">
        <v>732</v>
      </c>
      <c r="D18" t="s">
        <v>37</v>
      </c>
      <c r="G18" t="s">
        <v>725</v>
      </c>
      <c r="H18" t="s">
        <v>37</v>
      </c>
      <c r="I18" t="s">
        <v>37</v>
      </c>
      <c r="J18" t="s">
        <v>37</v>
      </c>
      <c r="M18" t="s">
        <v>733</v>
      </c>
      <c r="N18" t="s">
        <v>33</v>
      </c>
      <c r="Q18" t="s">
        <v>734</v>
      </c>
      <c r="R18" t="s">
        <v>701</v>
      </c>
      <c r="S18" t="s">
        <v>712</v>
      </c>
    </row>
    <row r="19" spans="2:19" x14ac:dyDescent="0.25">
      <c r="B19" t="s">
        <v>735</v>
      </c>
      <c r="C19" t="s">
        <v>26</v>
      </c>
      <c r="D19" t="s">
        <v>36</v>
      </c>
      <c r="G19" t="s">
        <v>27</v>
      </c>
      <c r="H19" t="s">
        <v>27</v>
      </c>
      <c r="I19" t="s">
        <v>37</v>
      </c>
      <c r="J19" t="s">
        <v>37</v>
      </c>
      <c r="M19" t="s">
        <v>736</v>
      </c>
      <c r="N19" t="s">
        <v>32</v>
      </c>
      <c r="Q19" t="s">
        <v>737</v>
      </c>
      <c r="R19" t="s">
        <v>701</v>
      </c>
      <c r="S19" t="s">
        <v>709</v>
      </c>
    </row>
    <row r="20" spans="2:19" x14ac:dyDescent="0.25">
      <c r="G20" t="s">
        <v>738</v>
      </c>
      <c r="H20" t="s">
        <v>37</v>
      </c>
      <c r="I20" t="s">
        <v>37</v>
      </c>
      <c r="J20" t="s">
        <v>37</v>
      </c>
      <c r="M20" t="s">
        <v>739</v>
      </c>
      <c r="N20" t="s">
        <v>740</v>
      </c>
      <c r="Q20" t="s">
        <v>108</v>
      </c>
      <c r="R20" t="s">
        <v>29</v>
      </c>
      <c r="S20" t="s">
        <v>709</v>
      </c>
    </row>
    <row r="21" spans="2:19" x14ac:dyDescent="0.25">
      <c r="G21" t="s">
        <v>34</v>
      </c>
      <c r="H21" t="s">
        <v>34</v>
      </c>
      <c r="I21" t="s">
        <v>34</v>
      </c>
      <c r="J21" t="s">
        <v>36</v>
      </c>
      <c r="M21" t="s">
        <v>741</v>
      </c>
      <c r="N21" t="s">
        <v>30</v>
      </c>
      <c r="Q21" t="s">
        <v>92</v>
      </c>
      <c r="R21" t="s">
        <v>29</v>
      </c>
      <c r="S21" t="s">
        <v>712</v>
      </c>
    </row>
    <row r="22" spans="2:19" x14ac:dyDescent="0.25">
      <c r="G22" t="s">
        <v>720</v>
      </c>
      <c r="H22" t="s">
        <v>37</v>
      </c>
      <c r="I22" t="s">
        <v>37</v>
      </c>
      <c r="J22" t="s">
        <v>37</v>
      </c>
      <c r="M22" t="s">
        <v>742</v>
      </c>
      <c r="N22" t="s">
        <v>738</v>
      </c>
      <c r="Q22" t="s">
        <v>104</v>
      </c>
      <c r="R22" t="s">
        <v>33</v>
      </c>
      <c r="S22" t="s">
        <v>709</v>
      </c>
    </row>
    <row r="23" spans="2:19" x14ac:dyDescent="0.25">
      <c r="G23" t="s">
        <v>743</v>
      </c>
      <c r="H23" t="s">
        <v>37</v>
      </c>
      <c r="I23" t="s">
        <v>37</v>
      </c>
      <c r="J23" t="s">
        <v>37</v>
      </c>
      <c r="M23" t="s">
        <v>744</v>
      </c>
      <c r="N23" t="s">
        <v>732</v>
      </c>
      <c r="Q23" t="s">
        <v>745</v>
      </c>
      <c r="R23" t="s">
        <v>29</v>
      </c>
      <c r="S23" t="s">
        <v>709</v>
      </c>
    </row>
    <row r="24" spans="2:19" x14ac:dyDescent="0.25">
      <c r="G24" t="s">
        <v>740</v>
      </c>
      <c r="H24" t="s">
        <v>37</v>
      </c>
      <c r="I24" t="s">
        <v>37</v>
      </c>
      <c r="J24" t="s">
        <v>37</v>
      </c>
      <c r="M24" t="s">
        <v>746</v>
      </c>
      <c r="N24" t="s">
        <v>743</v>
      </c>
      <c r="Q24" t="s">
        <v>747</v>
      </c>
      <c r="R24" t="s">
        <v>33</v>
      </c>
      <c r="S24" t="s">
        <v>709</v>
      </c>
    </row>
    <row r="25" spans="2:19" x14ac:dyDescent="0.25">
      <c r="G25" t="s">
        <v>732</v>
      </c>
      <c r="H25" t="s">
        <v>37</v>
      </c>
      <c r="I25" t="s">
        <v>37</v>
      </c>
      <c r="J25" t="s">
        <v>37</v>
      </c>
      <c r="M25" t="s">
        <v>748</v>
      </c>
      <c r="N25" t="s">
        <v>171</v>
      </c>
      <c r="Q25" t="s">
        <v>749</v>
      </c>
      <c r="R25" t="s">
        <v>29</v>
      </c>
      <c r="S25" t="s">
        <v>709</v>
      </c>
    </row>
    <row r="26" spans="2:19" x14ac:dyDescent="0.25">
      <c r="G26" t="s">
        <v>706</v>
      </c>
      <c r="H26" t="s">
        <v>37</v>
      </c>
      <c r="I26" t="s">
        <v>37</v>
      </c>
      <c r="J26" t="s">
        <v>37</v>
      </c>
      <c r="M26" t="s">
        <v>750</v>
      </c>
      <c r="N26" t="s">
        <v>273</v>
      </c>
      <c r="Q26" t="s">
        <v>751</v>
      </c>
      <c r="R26" t="s">
        <v>26</v>
      </c>
      <c r="S26" t="s">
        <v>709</v>
      </c>
    </row>
    <row r="27" spans="2:19" x14ac:dyDescent="0.25">
      <c r="G27" t="s">
        <v>723</v>
      </c>
      <c r="H27" t="s">
        <v>37</v>
      </c>
      <c r="I27" t="s">
        <v>37</v>
      </c>
      <c r="J27" t="s">
        <v>37</v>
      </c>
      <c r="M27" t="s">
        <v>744</v>
      </c>
      <c r="N27" t="s">
        <v>732</v>
      </c>
      <c r="Q27" t="s">
        <v>752</v>
      </c>
      <c r="R27" t="s">
        <v>701</v>
      </c>
      <c r="S27" t="s">
        <v>709</v>
      </c>
    </row>
    <row r="28" spans="2:19" x14ac:dyDescent="0.25">
      <c r="G28" t="s">
        <v>728</v>
      </c>
      <c r="H28" t="s">
        <v>37</v>
      </c>
      <c r="I28" t="s">
        <v>37</v>
      </c>
      <c r="J28" t="s">
        <v>37</v>
      </c>
      <c r="M28" t="s">
        <v>753</v>
      </c>
      <c r="N28" t="s">
        <v>706</v>
      </c>
      <c r="Q28" t="s">
        <v>754</v>
      </c>
      <c r="R28" t="s">
        <v>26</v>
      </c>
      <c r="S28" t="s">
        <v>709</v>
      </c>
    </row>
    <row r="29" spans="2:19" x14ac:dyDescent="0.25">
      <c r="G29" t="s">
        <v>755</v>
      </c>
      <c r="H29" t="s">
        <v>37</v>
      </c>
      <c r="I29" t="s">
        <v>37</v>
      </c>
      <c r="J29" t="s">
        <v>37</v>
      </c>
      <c r="M29" t="s">
        <v>756</v>
      </c>
      <c r="N29" t="s">
        <v>723</v>
      </c>
      <c r="Q29" t="s">
        <v>757</v>
      </c>
      <c r="R29" t="s">
        <v>34</v>
      </c>
      <c r="S29" t="s">
        <v>709</v>
      </c>
    </row>
    <row r="30" spans="2:19" x14ac:dyDescent="0.25">
      <c r="M30" t="s">
        <v>758</v>
      </c>
      <c r="N30" t="s">
        <v>728</v>
      </c>
      <c r="Q30" t="s">
        <v>759</v>
      </c>
      <c r="R30" t="s">
        <v>31</v>
      </c>
      <c r="S30" t="s">
        <v>712</v>
      </c>
    </row>
    <row r="31" spans="2:19" x14ac:dyDescent="0.25">
      <c r="M31" t="s">
        <v>760</v>
      </c>
      <c r="N31" t="s">
        <v>755</v>
      </c>
      <c r="Q31" t="s">
        <v>761</v>
      </c>
      <c r="R31" t="s">
        <v>31</v>
      </c>
      <c r="S31" t="s">
        <v>709</v>
      </c>
    </row>
    <row r="32" spans="2:19" x14ac:dyDescent="0.25">
      <c r="Q32" t="s">
        <v>762</v>
      </c>
      <c r="R32" t="s">
        <v>31</v>
      </c>
      <c r="S32" t="s">
        <v>712</v>
      </c>
    </row>
    <row r="33" spans="17:19" x14ac:dyDescent="0.25">
      <c r="Q33" t="s">
        <v>89</v>
      </c>
      <c r="R33" t="s">
        <v>31</v>
      </c>
      <c r="S33" t="s">
        <v>709</v>
      </c>
    </row>
    <row r="34" spans="17:19" x14ac:dyDescent="0.25">
      <c r="Q34" t="s">
        <v>84</v>
      </c>
      <c r="R34" t="s">
        <v>31</v>
      </c>
      <c r="S34" t="s">
        <v>712</v>
      </c>
    </row>
    <row r="35" spans="17:19" x14ac:dyDescent="0.25">
      <c r="Q35" t="s">
        <v>763</v>
      </c>
      <c r="R35" t="s">
        <v>31</v>
      </c>
      <c r="S35" t="s">
        <v>709</v>
      </c>
    </row>
    <row r="36" spans="17:19" x14ac:dyDescent="0.25">
      <c r="Q36" t="s">
        <v>764</v>
      </c>
      <c r="R36" t="s">
        <v>34</v>
      </c>
      <c r="S36" t="s">
        <v>709</v>
      </c>
    </row>
    <row r="37" spans="17:19" x14ac:dyDescent="0.25">
      <c r="Q37" t="s">
        <v>90</v>
      </c>
      <c r="R37" t="s">
        <v>34</v>
      </c>
      <c r="S37" t="s">
        <v>709</v>
      </c>
    </row>
    <row r="38" spans="17:19" x14ac:dyDescent="0.25">
      <c r="Q38" t="s">
        <v>103</v>
      </c>
      <c r="R38" t="s">
        <v>34</v>
      </c>
      <c r="S38" t="s">
        <v>712</v>
      </c>
    </row>
    <row r="39" spans="17:19" x14ac:dyDescent="0.25">
      <c r="Q39" t="s">
        <v>765</v>
      </c>
      <c r="R39" t="s">
        <v>31</v>
      </c>
      <c r="S39" t="s">
        <v>709</v>
      </c>
    </row>
    <row r="40" spans="17:19" x14ac:dyDescent="0.25">
      <c r="Q40" t="s">
        <v>766</v>
      </c>
      <c r="R40" t="s">
        <v>34</v>
      </c>
      <c r="S40" t="s">
        <v>712</v>
      </c>
    </row>
    <row r="41" spans="17:19" x14ac:dyDescent="0.25">
      <c r="Q41" t="s">
        <v>767</v>
      </c>
      <c r="R41" t="s">
        <v>26</v>
      </c>
      <c r="S41" t="s">
        <v>712</v>
      </c>
    </row>
    <row r="42" spans="17:19" x14ac:dyDescent="0.25">
      <c r="Q42" t="s">
        <v>768</v>
      </c>
      <c r="R42" t="s">
        <v>26</v>
      </c>
      <c r="S42" t="s">
        <v>712</v>
      </c>
    </row>
    <row r="43" spans="17:19" x14ac:dyDescent="0.25">
      <c r="Q43" t="s">
        <v>769</v>
      </c>
      <c r="R43" t="s">
        <v>701</v>
      </c>
      <c r="S43" t="s">
        <v>709</v>
      </c>
    </row>
    <row r="44" spans="17:19" x14ac:dyDescent="0.25">
      <c r="Q44" t="s">
        <v>770</v>
      </c>
      <c r="R44" t="s">
        <v>701</v>
      </c>
      <c r="S44" t="s">
        <v>712</v>
      </c>
    </row>
    <row r="45" spans="17:19" x14ac:dyDescent="0.25">
      <c r="Q45" t="s">
        <v>771</v>
      </c>
      <c r="R45" t="s">
        <v>701</v>
      </c>
      <c r="S45" t="s">
        <v>709</v>
      </c>
    </row>
    <row r="46" spans="17:19" x14ac:dyDescent="0.25">
      <c r="Q46" t="s">
        <v>772</v>
      </c>
      <c r="R46" t="s">
        <v>701</v>
      </c>
      <c r="S46" t="s">
        <v>712</v>
      </c>
    </row>
    <row r="47" spans="17:19" x14ac:dyDescent="0.25">
      <c r="Q47" t="s">
        <v>773</v>
      </c>
      <c r="R47" t="s">
        <v>28</v>
      </c>
      <c r="S47" t="s">
        <v>709</v>
      </c>
    </row>
    <row r="48" spans="17:19" x14ac:dyDescent="0.25">
      <c r="Q48" t="s">
        <v>74</v>
      </c>
      <c r="R48" t="s">
        <v>27</v>
      </c>
    </row>
    <row r="49" spans="17:18" x14ac:dyDescent="0.25">
      <c r="Q49" t="s">
        <v>83</v>
      </c>
      <c r="R49" t="s">
        <v>30</v>
      </c>
    </row>
    <row r="50" spans="17:18" x14ac:dyDescent="0.25">
      <c r="Q50" t="s">
        <v>105</v>
      </c>
      <c r="R50" t="s">
        <v>738</v>
      </c>
    </row>
    <row r="51" spans="17:18" x14ac:dyDescent="0.25">
      <c r="Q51" t="s">
        <v>774</v>
      </c>
      <c r="R51" t="s">
        <v>273</v>
      </c>
    </row>
    <row r="52" spans="17:18" x14ac:dyDescent="0.25">
      <c r="Q52" t="s">
        <v>107</v>
      </c>
      <c r="R52" t="s">
        <v>32</v>
      </c>
    </row>
    <row r="53" spans="17:18" x14ac:dyDescent="0.25">
      <c r="Q53" t="s">
        <v>775</v>
      </c>
      <c r="R53" t="s">
        <v>171</v>
      </c>
    </row>
    <row r="54" spans="17:18" x14ac:dyDescent="0.25">
      <c r="Q54" t="s">
        <v>112</v>
      </c>
      <c r="R54" t="s">
        <v>725</v>
      </c>
    </row>
    <row r="55" spans="17:18" x14ac:dyDescent="0.25">
      <c r="Q55" t="s">
        <v>776</v>
      </c>
      <c r="R55" t="s">
        <v>171</v>
      </c>
    </row>
  </sheetData>
  <conditionalFormatting sqref="Q9:Q42">
    <cfRule type="duplicateValues" dxfId="29"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F4B06F5505CD948A440CF6E4B80429D" ma:contentTypeVersion="" ma:contentTypeDescription="Create a new document." ma:contentTypeScope="" ma:versionID="9422fafa0bac9ce43658ced14fd36fe5">
  <xsd:schema xmlns:xsd="http://www.w3.org/2001/XMLSchema" xmlns:xs="http://www.w3.org/2001/XMLSchema" xmlns:p="http://schemas.microsoft.com/office/2006/metadata/properties" xmlns:ns2="0cbe4d33-2ff6-43f6-9122-9a5c36f1f6af" xmlns:ns3="c1cd5052-9ba2-4719-aaa8-e90221ab7fb8" targetNamespace="http://schemas.microsoft.com/office/2006/metadata/properties" ma:root="true" ma:fieldsID="94dd319b9a714a0256783ec136db82e4" ns2:_="" ns3:_="">
    <xsd:import namespace="0cbe4d33-2ff6-43f6-9122-9a5c36f1f6af"/>
    <xsd:import namespace="c1cd5052-9ba2-4719-aaa8-e90221ab7fb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be4d33-2ff6-43f6-9122-9a5c36f1f6a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c67805c-b63c-49a8-b6e4-6c8b713dd562}" ma:internalName="TaxCatchAll" ma:showField="CatchAllData" ma:web="0cbe4d33-2ff6-43f6-9122-9a5c36f1f6a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1cd5052-9ba2-4719-aaa8-e90221ab7fb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bf34689-fbdd-4f6d-a4c9-b5dfdc9a991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cbe4d33-2ff6-43f6-9122-9a5c36f1f6af" xsi:nil="true"/>
    <lcf76f155ced4ddcb4097134ff3c332f xmlns="c1cd5052-9ba2-4719-aaa8-e90221ab7fb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scriptIds xmlns="http://schemas.microsoft.com/office/extensibility/maker/v1.0" id="script-ids-node-id"/>
</file>

<file path=customXml/item5.xml>��< ? x m l   v e r s i o n = " 1 . 0 "   e n c o d i n g = " u t f - 1 6 " ? > < D a t a M a s h u p   s q m i d = " a 7 7 7 5 6 1 6 - a 0 5 9 - 4 e f 4 - b 9 c 5 - 6 1 e 0 b c 8 b e 1 a 4 "   x m l n s = " h t t p : / / s c h e m a s . m i c r o s o f t . c o m / D a t a M a s h u p " > A A A A A J M K A A B Q S w M E F A A C A A g A 7 7 X F 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7 7 X 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1 x V g g c n r p j Q c A A H I e A A A T A B w A R m 9 y b X V s Y X M v U 2 V j d G l v b j E u b S C i G A A o o B Q A A A A A A A A A A A A A A A A A A A A A A A A A A A D N W f 9 P G z c U / 7 1 S / w f L q B J I a U L S L 9 v a Z V U W Y E 1 X K C N 0 n R Q i Z O 4 M u X E 5 Z z 5 f S o T 4 3 / d s X + 5 s n 0 1 o V 1 X j B 0 j e e 3 7 f / N 7 H z y a n k U h Y h s b 6 b / f 1 4 0 e P H + U z w m m M 8 o I v 6 Q r 1 U U r F 4 0 c I f s a s 4 B E F y g F L Y 8 r b B 0 l K 8 2 0 8 f H W m Z f F O S w t u Y W A J K r W 8 T e K Y Z k i J d j G s P S U X K W 2 P a Q o m T 9 j n f F t r b S F K o h m a D I T g y U U h a D 5 9 M 9 G L p 2 / Q z 7 8 g w Q t a 6 x 9 l S 3 Z N 0 b D I B Z u j g y L T / t c G B n E 8 Z G k x z 7 a D z r Q Q P u U k y y 8 Z n y s a L p 3 Y c u n b k y H L B M 3 E d K d 2 4 Y R m Z A 5 K t R k z O M 0 p 6 d t h Z 1 v o F h + B p P R E Z 6 G t v t 6 Z R u Z s C U Y + i B n l H l M 6 j 7 W p h l P S h q m 7 G b R h b f 9 m Q b I Y l i v l p R L D m u a r z 1 V y A x 7 6 k q u V a B H p j H T Y z f Q W H p P 5 A o y r r z t G v o c z k l 1 J 3 1 Y L W r t U r d d q J V O q D U T S u n W z I W A B E v R G 3 M l M V X J e e i 9 A f x a g P w / Q X w T o L w P 0 H w L 0 H w P 0 n 0 J x 7 V o M T 5 m V 2 2 e W s m T U 9 W V t Q u s 2 V L Z V x 8 k O 9 3 Z 9 0 2 b Z f L L X l L N T 2 f X 4 K U a w k c g m D h Y L J O v c x 4 N O B R u r H I 1 O 0 S n N B Q 6 U U H d j D d l B y N K p t 3 W U i Z f P 2 1 L S 2 T + D E c 5 v 9 2 E J l v V a b 9 1 d E H r C y N O w W 0 c h i w q / B 2 M F u a I I o k f 7 H 9 F T N B w P T t W 3 w f F g i J 1 i w 6 k p L y X M F f s f s V O E + G B 4 c j 6 O G K f Y a S / 8 P s k s Y s 9 U f 0 4 u L j h d Y q f H s D 5 m z m M i r L X P a 1 4 S Y 6 f R M O j L x L k q F 2 e v S l Y h F x n Z P a R c 7 s A f B e U J N Z J 7 B N V E 4 3 c s y Z p A q 3 B 2 H d M h 4 d d U H J L F I s m u T A a 2 O L B G K v s 9 y e L 2 e 3 o p P s C p x z 1 g b C + 6 F 4 w d 1 z 0 W b 0 u K 5 J 3 Q K z i H d F Y s u X Y t Y 9 P X K 4 K l 2 A v X Y i A e W Z E h 4 8 O / S m G f j 6 U v W m z t m O E Z T A D K r y x O 5 H F L 0 t J H / 4 z Q i M P o j r K E S 4 B K L g F x 1 h a n o A x D 4 S M 4 / T I 0 2 d r Y U V N E 0 5 x K y U 2 9 N N 0 c S m D e C U Y u c w U W v i S e j V 5 W 8 W y M 3 C w a x m M F r R 4 E U 6 y 6 b M K x t 8 r G 8 g C H g x U m P N i I Y I G A b 8 v t h B m A Z p W n V Y Q P w N W H Q G n w 9 O i F T 4 9 m Y u U J 8 t 3 c d I x 3 7 9 n W R k z f Z z f t / a u 3 9 s 4 / J P Q 2 D g m e o C W i N S w 7 A 4 P p h z t L m A U X G i c W K Y n A 5 j 7 n j F v d o x i K / C d J C + q O F B L X f O 5 l R Z r e Y 6 G 7 w Y T r k D J i x r h B f + / L 9 H e 1 A S t T r o U S N 9 S d K w T 5 j g / y G q Y v v Y M s / y w 3 1 c R I O 2 c S K K V J P Y F W o d r k 2 s G K r n A V H 7 H y e o 0 1 f O J P i Z i h c f A W L S d Q / + 3 Z C b Q a o p 1 A F K 5 b R o L w 8 i w M L 4 4 / c v 5 3 8 n W 3 8 / h R k g U 1 m + 8 L 9 k 3 v q 9 4 Z j s g y u S L q M g 3 S e t n t 7 l 1 1 W 6 9 9 M S R N H 4 4 J B 9 y A m O R 6 x y G g E z Q Z 5 Z W M n K p W f f k O 0 U K / J h n h q 1 E M V p L L h P K + v b i l m q 2 P t Z j s Y 0 f N C f 2 n S M A D p W 5 q p 6 W + E m 9 M 0 D B f t v d Y V M z B j + 0 6 m N Z k j 6 b J P I H P f d w C 8 + U G 9 L u 7 L b S f R S y G A a r f 7 b 3 o t W B W Z I K O x S q l / f p j + w h u U V N j L 7 V F 5 e e k e s F Q k U C I U p u s r 1 u M 6 Q 0 F l w k / A P e L l K h 7 I X 6 F A z H h O 4 y m 3 s j D I R t h 7 q D + L 7 X E 9 0 2 M t L Z O T m 3 Z m 7 A y v B M G 1 w f u j W n / J q J p e 1 h w D u 5 + Y v z 6 g r H r 7 Z 3 b i c x f H + u V e F o X 9 t c 8 i p T v b I C b v 3 F y A Z 6 M 9 h r v B N 5 H k Y + 1 I M l W i n R K y R y G i g z g k L u 8 d + w C X Z Y V 0 t C l 3 w 0 c 4 s H p f v M Y 3 I O j H s 0 S D c I O 7 5 i z u N A v l 3 t 6 I v A t T u F O 1 W R V o 5 D l 9 D g R T b + q Q c l 5 T B m 6 q b N R z 9 o T s w K s + 8 s 9 h V B V g O y C d r n n A I B 7 r 8 7 + l s 9 m b R L B i H S 2 R / N r w R Z n h y T i j M Z n J + T z O Q R O c i r y M 8 u W / Q 3 k 2 j d p f g M w q s 6 k l v W 2 O p 5 R K r r n 6 k 8 N q p O R o P M + 1 k z c k n f W 8 p s s S 2 n 1 6 2 r S M F Y / T f y / 3 9 + M G Q P q c A 7 I E K O 3 l M B B Z Q x i J a e k N x 7 O 0 K Q U G K T p O C I A m L k + C b 7 2 r a r h i R p C 9 T z t h K Q G B W h / b y v a 3 W H k o c i E O s h s + n o m e n D r p I W C s o c 1 T 9 f q H j 1 q Q P E + p H M + 0 Q u j c W Z C L P J X n U 5 U v g 2 2 l c o F S z L R j t i 8 k 0 P 3 5 x 0 W z / N O I j 6 D j r w z V k a f 9 H b X p w i Q K F 8 m E Q U a D H f w + 5 h y u R E k U z R 5 s C z h P O z 0 2 v B t H w 4 5 t q L U F t M 8 e 9 0 J h f k w z j s f F p S r A S X v d I H 8 V K o k S b q q V c v 9 z z t r 4 i C K 5 K b A J 4 3 D 0 k e l b s G 4 e J i U R I F 5 A A X W y T 7 X D + g N I F j z 1 1 i g x P 4 b F t g m Z Q F X 7 7 x u H U l G s P b K m b S 8 K y q e / G z w F H w 7 5 8 J A X h w D 1 h T L t 8 j w o X n B 8 1 / t / I d V w 9 F D K N 5 Z U / Y T p d c e v c Y N 3 2 k 4 4 7 p v c + B u l c Q I 3 H z j d R 4 N Z z T y m N L L j o 7 H 3 l N Z Y h D 3 c E i e Q w V 7 Q q e C k 0 g w z 5 r q b e L J 2 v W s m M P Y U i X S y 3 B m k h q o W E Q a A 8 m 3 + A d I u X n V f q 1 3 6 J 5 X F y v z V q 6 t 7 J r 5 N D J o 5 c z O U p 0 W I w 9 1 6 N / m / z M y 4 P Y o H 2 X H n C 4 T V u R 7 Z F V d N 2 X 5 T n c s Q L d N v f 4 X U E s B A i 0 A F A A C A A g A 7 7 X F W P F q 3 7 K k A A A A 9 g A A A B I A A A A A A A A A A A A A A A A A A A A A A E N v b m Z p Z y 9 Q Y W N r Y W d l L n h t b F B L A Q I t A B Q A A g A I A O + 1 x V g P y u m r p A A A A O k A A A A T A A A A A A A A A A A A A A A A A P A A A A B b Q 2 9 u d G V u d F 9 U e X B l c 1 0 u e G 1 s U E s B A i 0 A F A A C A A g A 7 7 X F W C B y e u m N B w A A c h 4 A A B M A A A A A A A A A A A A A A A A A 4 Q E A A E Z v c m 1 1 b G F z L 1 N l Y 3 R p b 2 4 x L m 1 Q S w U G A A A A A A M A A w D C A A A A u 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U s A A A A A A A A D 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b T B Z Q z N o Y 0 t Y U T Z B R C 9 i M 0 h B V 0 V v R 2 x S e V l X N X p a b T l 5 Y l N C R 2 F X e G x J R 1 p 5 Y j I w Z 2 M z V n l k b V Y 1 Q U F B Q U F B Q U F B Q U F B Q U l Q W m F G U G R x T m R N a V J 3 Y W 5 v a E J F W T h P U 0 d W c 2 N H V n l J R k Y x W l h K c F p Y T U F B Z W J S Z 0 x l R n d w Z E R v Q V A 5 d m N j Q l l T Z 0 F B Q U F B I i A v P j w v U 3 R h Y m x l R W 5 0 c m l l c z 4 8 L 0 l 0 Z W 0 + P E l 0 Z W 0 + P E l 0 Z W 1 M b 2 N h d G l v b j 4 8 S X R l b V R 5 c G U + R m 9 y b X V s Y T w v S X R l b V R 5 c G U + P E l 0 Z W 1 Q Y X R o P l N l Y 3 R p b 2 4 x L 3 N 1 c n Z l e T w v S X R l b V B h d G g + P C 9 J d G V t T G 9 j Y X R p b 2 4 + P F N 0 Y W J s Z U V u d H J p Z X M + P E V u d H J 5 I F R 5 c G U 9 I k l z U H J p d m F 0 Z S I g V m F s d W U 9 I m w w I i A v P j x F b n R y e S B U e X B l P S J R d W V y e U l E I i B W Y W x 1 Z T 0 i c z l i Y m Q z Y T F i L W J j Y m Y t N D U w N i 0 5 Z G V m L T N i N m Q 1 Z G V m N T V k O 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2 N S I g L z 4 8 R W 5 0 c n k g V H l w Z T 0 i R m l s b E V y c m 9 y Q 2 9 k Z S I g V m F s d W U 9 I n N V b m t u b 3 d u I i A v P j x F b n R y e S B U e X B l P S J G a W x s R X J y b 3 J D b 3 V u d C I g V m F s d W U 9 I m w w I i A v P j x F b n R y e S B U e X B l P S J G a W x s T G F z d F V w Z G F 0 Z W Q i I F Z h b H V l P S J k M j A y N C 0 w N S 0 x N F Q x M T o w O D o 1 M y 4 y N j Y 2 O T M y W i I g L z 4 8 R W 5 0 c n k g V H l w Z T 0 i R m l s b E N v b H V t b l R 5 c G V z I i B W Y W x 1 Z T 0 i c 0 J n W U d B d 1 l E Q X d N R C I g L z 4 8 R W 5 0 c n k g V H l w Z T 0 i R m l s b E N v b H V t b k 5 h b W V z I i B W Y W x 1 Z T 0 i c 1 s m c X V v d D t M a W 5 l J n F 1 b 3 Q 7 L C Z x d W 9 0 O 2 x h b m d 1 Y W d l X 2 F i Y n J l d i Z x d W 9 0 O y w m c X V v d D t z d X J 2 Z X l f Z G F 0 Z S Z x d W 9 0 O y w m c X V v d D t z d X J 2 Z X l p Z C Z x d W 9 0 O y w m c X V v d D t h Z 2 V u d F 9 u Y W 1 l J n F 1 b 3 Q 7 L C Z x d W 9 0 O 2 F n Z W 5 0 X 3 V p Z C Z x d W 9 0 O y w m c X V v d D t M Y W 5 n d W F n Z V 9 T Y 2 9 y Z S Z x d W 9 0 O y w m c X V v d D t G Q 1 J f U 2 N v c m U m c X V v d D s s J n F 1 b 3 Q 7 Q 1 N B V F 9 T Y 2 9 y 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N 1 c n Z l e S 9 B d X R v U m V t b 3 Z l Z E N v b H V t b n M x L n t M a W 5 l L D B 9 J n F 1 b 3 Q 7 L C Z x d W 9 0 O 1 N l Y 3 R p b 2 4 x L 3 N 1 c n Z l e S 9 B d X R v U m V t b 3 Z l Z E N v b H V t b n M x L n t s Y W 5 n d W F n Z V 9 h Y m J y Z X Y s M X 0 m c X V v d D s s J n F 1 b 3 Q 7 U 2 V j d G l v b j E v c 3 V y d m V 5 L 0 F 1 d G 9 S Z W 1 v d m V k Q 2 9 s d W 1 u c z E u e 3 N 1 c n Z l e V 9 k Y X R l L D J 9 J n F 1 b 3 Q 7 L C Z x d W 9 0 O 1 N l Y 3 R p b 2 4 x L 3 N 1 c n Z l e S 9 B d X R v U m V t b 3 Z l Z E N v b H V t b n M x L n t z d X J 2 Z X l p Z C w z f S Z x d W 9 0 O y w m c X V v d D t T Z W N 0 a W 9 u M S 9 z d X J 2 Z X k v Q X V 0 b 1 J l b W 9 2 Z W R D b 2 x 1 b W 5 z M S 5 7 Y W d l b n R f b m F t Z S w 0 f S Z x d W 9 0 O y w m c X V v d D t T Z W N 0 a W 9 u M S 9 z d X J 2 Z X k v Q X V 0 b 1 J l b W 9 2 Z W R D b 2 x 1 b W 5 z M S 5 7 Y W d l b n R f d W l k L D V 9 J n F 1 b 3 Q 7 L C Z x d W 9 0 O 1 N l Y 3 R p b 2 4 x L 3 N 1 c n Z l e S 9 B d X R v U m V t b 3 Z l Z E N v b H V t b n M x L n t M Y W 5 n d W F n Z V 9 T Y 2 9 y Z S w 2 f S Z x d W 9 0 O y w m c X V v d D t T Z W N 0 a W 9 u M S 9 z d X J 2 Z X k v Q X V 0 b 1 J l b W 9 2 Z W R D b 2 x 1 b W 5 z M S 5 7 R k N S X 1 N j b 3 J l L D d 9 J n F 1 b 3 Q 7 L C Z x d W 9 0 O 1 N l Y 3 R p b 2 4 x L 3 N 1 c n Z l e S 9 B d X R v U m V t b 3 Z l Z E N v b H V t b n M x L n t D U 0 F U X 1 N j b 3 J l L D h 9 J n F 1 b 3 Q 7 X S w m c X V v d D t D b 2 x 1 b W 5 D b 3 V u d C Z x d W 9 0 O z o 5 L C Z x d W 9 0 O 0 t l e U N v b H V t b k 5 h b W V z J n F 1 b 3 Q 7 O l t d L C Z x d W 9 0 O 0 N v b H V t b k l k Z W 5 0 a X R p Z X M m c X V v d D s 6 W y Z x d W 9 0 O 1 N l Y 3 R p b 2 4 x L 3 N 1 c n Z l e S 9 B d X R v U m V t b 3 Z l Z E N v b H V t b n M x L n t M a W 5 l L D B 9 J n F 1 b 3 Q 7 L C Z x d W 9 0 O 1 N l Y 3 R p b 2 4 x L 3 N 1 c n Z l e S 9 B d X R v U m V t b 3 Z l Z E N v b H V t b n M x L n t s Y W 5 n d W F n Z V 9 h Y m J y Z X Y s M X 0 m c X V v d D s s J n F 1 b 3 Q 7 U 2 V j d G l v b j E v c 3 V y d m V 5 L 0 F 1 d G 9 S Z W 1 v d m V k Q 2 9 s d W 1 u c z E u e 3 N 1 c n Z l e V 9 k Y X R l L D J 9 J n F 1 b 3 Q 7 L C Z x d W 9 0 O 1 N l Y 3 R p b 2 4 x L 3 N 1 c n Z l e S 9 B d X R v U m V t b 3 Z l Z E N v b H V t b n M x L n t z d X J 2 Z X l p Z C w z f S Z x d W 9 0 O y w m c X V v d D t T Z W N 0 a W 9 u M S 9 z d X J 2 Z X k v Q X V 0 b 1 J l b W 9 2 Z W R D b 2 x 1 b W 5 z M S 5 7 Y W d l b n R f b m F t Z S w 0 f S Z x d W 9 0 O y w m c X V v d D t T Z W N 0 a W 9 u M S 9 z d X J 2 Z X k v Q X V 0 b 1 J l b W 9 2 Z W R D b 2 x 1 b W 5 z M S 5 7 Y W d l b n R f d W l k L D V 9 J n F 1 b 3 Q 7 L C Z x d W 9 0 O 1 N l Y 3 R p b 2 4 x L 3 N 1 c n Z l e S 9 B d X R v U m V t b 3 Z l Z E N v b H V t b n M x L n t M Y W 5 n d W F n Z V 9 T Y 2 9 y Z S w 2 f S Z x d W 9 0 O y w m c X V v d D t T Z W N 0 a W 9 u M S 9 z d X J 2 Z X k v Q X V 0 b 1 J l b W 9 2 Z W R D b 2 x 1 b W 5 z M S 5 7 R k N S X 1 N j b 3 J l L D d 9 J n F 1 b 3 Q 7 L C Z x d W 9 0 O 1 N l Y 3 R p b 2 4 x L 3 N 1 c n Z l e S 9 B d X R v U m V t b 3 Z l Z E N v b H V t b n M x L n t D U 0 F U X 1 N j b 3 J l L D h 9 J n F 1 b 3 Q 7 X S w m c X V v d D t S Z W x h d G l v b n N o a X B J b m Z v J n F 1 b 3 Q 7 O l t d f S I g L z 4 8 L 1 N 0 Y W J s Z U V u d H J p Z X M + P C 9 J d G V t P j x J d G V t P j x J d G V t T G 9 j Y X R p b 2 4 + P E l 0 Z W 1 U e X B l P k Z v c m 1 1 b G E 8 L 0 l 0 Z W 1 U e X B l P j x J d G V t U G F 0 a D 5 T Z W N 0 a W 9 u M S 9 z d X J 2 Z X k 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z g 4 Y j c 3 Y j R m L T Y y N z E t N D V h Y S 0 4 Y m Q y L T Q y Y 2 J i Z D k 4 Z j B h O C I g L z 4 8 R W 5 0 c n k g V H l w Z T 0 i T G 9 h Z G V k V G 9 B b m F s e X N p c 1 N l c n Z p Y 2 V z I i B W Y W x 1 Z T 0 i b D A i I C 8 + P E V u d H J 5 I F R 5 c G U 9 I k Z p b G x T d G F 0 d X M i I F Z h b H V l P S J z Q 2 9 t c G x l d G U i I C 8 + P E V u d H J 5 I F R 5 c G U 9 I k Z p b G x M Y X N 0 V X B k Y X R l Z C I g V m F s d W U 9 I m Q y M D I 0 L T A 1 L T E 0 V D E w O j I w O j I x L j I x O D k 5 N z J a I i A v P j x F b n R y e S B U e X B l P S J G a W x s R X J y b 3 J D b 2 R l I i B W Y W x 1 Z T 0 i c 1 V u a 2 5 v d 2 4 i I C 8 + P E V u d H J 5 I F R 5 c G U 9 I k F k Z G V k V G 9 E Y X R h T W 9 k Z W w i I F Z h b H V l P S J s M C I g L z 4 8 R W 5 0 c n k g V H l w Z T 0 i T G 9 h Z F R v U m V w b 3 J 0 R G l z Y W J s Z W Q i I F Z h b H V l P S J s M S I g L z 4 8 R W 5 0 c n k g V H l w Z T 0 i U X V l c n l H c m 9 1 c E l E I i B W Y W x 1 Z T 0 i c z U z N j h k O T g z L W E 4 Z G Q t N G N k N y 0 4 O T F j L T F h O W U 4 O D Q x M T E 4 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G a W x s Z W R D b 2 1 w b G V 0 Z V J l c 3 V s d F R v V 2 9 y a 3 N o Z W V 0 I i B W Y W x 1 Z T 0 i b D A i I C 8 + P E V u d H J 5 I F R 5 c G U 9 I k J 1 Z m Z l c k 5 l e H R S Z W Z y Z X N o I i B W Y W x 1 Z T 0 i b D E 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Q x Z G Z j M 2 E 5 L T g 3 O W M t N D k y O C 0 4 N G Q y L T Z h N W Y 2 M T N k M D Q w Y S I g L z 4 8 R W 5 0 c n k g V H l w Z T 0 i T G 9 h Z F R v U m V w b 3 J 0 R G l z Y W J s Z W Q i I F Z h b H V l P S J s M S I g L z 4 8 R W 5 0 c n k g V H l w Z T 0 i U X V l c n l H c m 9 1 c E l E I i B W Y W x 1 Z T 0 i c z U z N j h k O T g z L W E 4 Z G Q t N G N k N y 0 4 O T F j L T F h O W U 4 O D Q x M T E 4 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A 1 L T E 0 V D E w O j I w O j I x L j I y M T k 5 M j J a I i A v P j x F b n R y e S B U e X B l P S J G a W x s U 3 R h d H V z I i B W Y W x 1 Z T 0 i c 0 N v b X B s Z X R l I i A v P j x F b n R y e S B U e X B l P S J S Z X N 1 b H R U e X B l I i B W Y W x 1 Z T 0 i c 0 V 4 Y 2 V w d G l v b i I g L z 4 8 R W 5 0 c n k g V H l w Z T 0 i Q n V m Z m V y T m V 4 d F J l Z n J l c 2 g i I F Z h b H V l P S J s M 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O D M 4 Y W Q y N m E t M D Y z Z S 0 0 Y m J i L T g y N 2 I t Z D d l Y z A 4 O T Y 2 Z D Y 3 I i A v P j x F b n R y e S B U e X B l P S J M b 2 F k V G 9 S Z X B v c n R E a X N h Y m x l Z C I g V m F s d W U 9 I m w x I i A v P j x F b n R y e S B U e X B l P S J R d W V y e U d y b 3 V w S U Q i I F Z h b H V l P S J z Y j c 4 M G Q x Z T Y t Y z I 4 N S 0 0 M z k 3 L W E w M D M t Z m R i Z G M 3 M D E 2 M T I 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0 L T A 1 L T E 0 V D E w O j I w O j I x L j I y N D k 4 M z d a I i A v P j x F b n R y e S B U e X B l P S J G a W x s U 3 R h d H V z I i B W Y W x 1 Z T 0 i c 0 N v b X B s Z X R l I i A v P j x F b n R y e S B U e X B l P S J C d W Z m Z X J O Z X h 0 U m V m c m V z a C I g V m F s d W U 9 I m w x 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Z j R i O T U w N D Q t N D U 2 O C 0 0 O D c 2 L T k 3 Z T g t M j R m M T Q 2 Z D U 3 O T Y 3 I i A v P j x F b n R y e S B U e X B l P S J R d W V y e U d y b 3 V w S U Q i I F Z h b H V l P S J z N T M 2 O G Q 5 O D M t Y T h k Z C 0 0 Y 2 Q 3 L T g 5 M W M t M W E 5 Z T g 4 N D E x M T h m I i A v 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R m l s b G V k Q 2 9 t c G x l d G V S Z X N 1 b H R U b 1 d v c m t z a G V l d C I g V m F s d W U 9 I m w w I i A v P j x F b n R y e S B U e X B l P S J B Z G R l Z F R v R G F 0 Y U 1 v Z G V s I i B W Y W x 1 Z T 0 i b D A i I C 8 + P E V u d H J 5 I F R 5 c G U 9 I k Z p b G x F c n J v c k N v Z G U i I F Z h b H V l P S J z V W 5 r b m 9 3 b i I g L z 4 8 R W 5 0 c n k g V H l w Z T 0 i R m l s b E x h c 3 R V c G R h d G V k I i B W Y W x 1 Z T 0 i Z D I w M j Q t M D U t M T R U M T A 6 M j A 6 M j E u M j I 2 O T c 3 N F o i I C 8 + P E V u d H J 5 I F R 5 c G U 9 I k Z p b G x T d G F 0 d X M i I F Z h b H V l P S J z Q 2 9 t c G x l d G U i I C 8 + P E V u d H J 5 I F R 5 c G U 9 I k 5 h d m l n Y X R p b 2 5 T d G V w T m F t Z S I g V m F s d W U 9 I n N O Y X Z p Z 2 F 0 a W 9 u 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c 3 V y d m V 5 L 0 Z p b H R l c m V k J T I w S G l k Z G V u J T I w R m l s Z X M x P C 9 J d G V t U G F 0 a D 4 8 L 0 l 0 Z W 1 M b 2 N h d G l v b j 4 8 U 3 R h Y m x l R W 5 0 c m l l c y A v P j w v S X R l b T 4 8 S X R l b T 4 8 S X R l b U x v Y 2 F 0 a W 9 u P j x J d G V t V H l w Z T 5 G b 3 J t d W x h P C 9 J d G V t V H l w Z T 4 8 S X R l b V B h d G g + U 2 V j d G l v b j E v c 3 V y d m V 5 L 0 l u d m 9 r Z S U y M E N 1 c 3 R v b S U y M E Z 1 b m N 0 a W 9 u M T w v S X R l b V B h d G g + P C 9 J d G V t T G 9 j Y X R p b 2 4 + P F N 0 Y W J s Z U V u d H J p Z X M g L z 4 8 L 0 l 0 Z W 0 + P E l 0 Z W 0 + P E l 0 Z W 1 M b 2 N h d G l v b j 4 8 S X R l b V R 5 c G U + R m 9 y b X V s Y T w v S X R l b V R 5 c G U + P E l 0 Z W 1 Q Y X R o P l N l Y 3 R p b 2 4 x L 3 N 1 c n Z l e S 9 S Z W 5 h b W V k J T I w Q 2 9 s d W 1 u c z E 8 L 0 l 0 Z W 1 Q Y X R o P j w v S X R l b U x v Y 2 F 0 a W 9 u P j x T d G F i b G V F b n R y a W V z I C 8 + P C 9 J d G V t P j x J d G V t P j x J d G V t T G 9 j Y X R p b 2 4 + P E l 0 Z W 1 U e X B l P k Z v c m 1 1 b G E 8 L 0 l 0 Z W 1 U e X B l P j x J d G V t U G F 0 a D 5 T Z W N 0 a W 9 u M S 9 z d X J 2 Z X k v U m V t b 3 Z l Z C U y M E 9 0 a G V y J T I w Q 2 9 s d W 1 u c z E 8 L 0 l 0 Z W 1 Q Y X R o P j w v S X R l b U x v Y 2 F 0 a W 9 u P j x T d G F i b G V F b n R y a W V z I C 8 + P C 9 J d G V t P j x J d G V t P j x J d G V t T G 9 j Y X R p b 2 4 + P E l 0 Z W 1 U e X B l P k Z v c m 1 1 b G E 8 L 0 l 0 Z W 1 U e X B l P j x J d G V t U G F 0 a D 5 T Z W N 0 a W 9 u M S 9 z d X J 2 Z X k v R X h w Y W 5 k Z W Q l M j B U Y W J s Z S U y M E N v b H V t b j E 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z d X J 2 Z X k v U m V t b 3 Z l Z C U y M E N v b H V t b n M 8 L 0 l 0 Z W 1 Q Y X R o P j w v S X R l b U x v Y 2 F 0 a W 9 u P j x T d G F i b G V F b n R y a W V z I C 8 + P C 9 J d G V t P j x J d G V t P j x J d G V t T G 9 j Y X R p b 2 4 + P E l 0 Z W 1 U e X B l P k Z v c m 1 1 b G E 8 L 0 l 0 Z W 1 U e X B l P j x J d G V t U G F 0 a D 5 T Z W N 0 a W 9 u M S 9 z d X J 2 Z X k v R m l s d G V y Z W Q l M j B S b 3 d z P C 9 J d G V t U G F 0 a D 4 8 L 0 l 0 Z W 1 M b 2 N h d G l v b j 4 8 U 3 R h Y m x l R W 5 0 c m l l c y A v P j w v S X R l b T 4 8 S X R l b T 4 8 S X R l b U x v Y 2 F 0 a W 9 u P j x J d G V t V H l w Z T 5 G b 3 J t d W x h P C 9 J d G V t V H l w Z T 4 8 S X R l b V B h d G g + U 2 V j d G l v b j E v c 3 V y d m V 5 L 0 N o Y W 5 n Z W Q l M j B U e X B l M T w v S X R l b V B h d G g + P C 9 J d G V t T G 9 j Y X R p b 2 4 + P F N 0 Y W J s Z U V u d H J p Z X M g L z 4 8 L 0 l 0 Z W 0 + P E l 0 Z W 0 + P E l 0 Z W 1 M b 2 N h d G l v b j 4 8 S X R l b V R 5 c G U + R m 9 y b X V s Y T w v S X R l b V R 5 c G U + P E l 0 Z W 1 Q Y X R o P l N l Y 3 R p b 2 4 x L 3 N 1 c n Z l e S 9 S Z W 5 h b W V k J T I w Q 2 9 s d W 1 u c z w v S X R l b V B h d G g + P C 9 J d G V t T G 9 j Y X R p b 2 4 + P F N 0 Y W J s Z U V u d H J p Z X M g L z 4 8 L 0 l 0 Z W 0 + P E l 0 Z W 0 + P E l 0 Z W 1 M b 2 N h d G l v b j 4 8 S X R l b V R 5 c G U + R m 9 y b X V s Y T w v S X R l b V R 5 c G U + P E l 0 Z W 1 Q Y X R o P l N l Y 3 R p b 2 4 x L 3 N 1 c n Z l e S 9 S Z W 1 v d m V k J T I w Q 2 9 s d W 1 u c z E 8 L 0 l 0 Z W 1 Q Y X R o P j w v S X R l b U x v Y 2 F 0 a W 9 u P j x T d G F i b G V F b n R y a W V z I C 8 + P C 9 J d G V t P j x J d G V t P j x J d G V t T G 9 j Y X R p b 2 4 + P E l 0 Z W 1 U e X B l P k Z v c m 1 1 b G E 8 L 0 l 0 Z W 1 U e X B l P j x J d G V t U G F 0 a D 5 T Z W N 0 a W 9 u M S 9 S b 3 N 0 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Y W E 5 M z I 4 Y i 0 w Y z E 4 L T R h Z D M t Y T N i Z C 0 1 N D M w O T M 3 N W I z N G U 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N F Q x M D o y M T o y N i 4 x O D I w O D U 1 W i I g L z 4 8 R W 5 0 c n k g V H l w Z T 0 i R m l s b F N 0 Y X R 1 c y I g V m F s d W U 9 I n N D b 2 1 w b G V 0 Z S I g L z 4 8 L 1 N 0 Y W J s Z U V u d H J p Z X M + P C 9 J d G V t P j x J d G V t P j x J d G V t T G 9 j Y X R p b 2 4 + P E l 0 Z W 1 U e X B l P k Z v c m 1 1 b G E 8 L 0 l 0 Z W 1 U e X B l P j x J d G V t U G F 0 a D 5 T Z W N 0 a W 9 u M S 9 S b 3 N 0 Z X I v U 2 9 1 c m N l P C 9 J d G V t U G F 0 a D 4 8 L 0 l 0 Z W 1 M b 2 N h d G l v b j 4 8 U 3 R h Y m x l R W 5 0 c m l l c y A v P j w v S X R l b T 4 8 S X R l b T 4 8 S X R l b U x v Y 2 F 0 a W 9 u P j x J d G V t V H l w Z T 5 G b 3 J t d W x h P C 9 J d G V t V H l w Z T 4 8 S X R l b V B h d G g + U 2 V j d G l v b j E v U m 9 z d G V y L 0 N o Y W 5 n Z W Q l M j B U e X B l P C 9 J d G V t U G F 0 a D 4 8 L 0 l 0 Z W 1 M b 2 N h d G l v b j 4 8 U 3 R h Y m x l R W 5 0 c m l l c y A v P j w v S X R l b T 4 8 S X R l b T 4 8 S X R l b U x v Y 2 F 0 a W 9 u P j x J d G V t V H l w Z T 5 G b 3 J t d W x h P C 9 J d G V t V H l w Z T 4 8 S X R l b V B h d G g + U 2 V j d G l v b j E v T W F y a 2 V 0 T W F w c G l u Z z w v S X R l b V B h d G g + P C 9 J d G V t T G 9 j Y X R p b 2 4 + P F N 0 Y W J s Z U V u d H J p Z X M + P E V u d H J 5 I F R 5 c G U 9 I k l z U H J p d m F 0 Z S I g V m F s d W U 9 I m w w I i A v P j x F b n R y e S B U e X B l P S J R d W V y e U l E I i B W Y W x 1 Z T 0 i c z c w N z I z N D U 0 L W M w O W M t N G U y N i 0 5 Y z Q 5 L W Q w M D Y 0 Z D g 4 M G N j 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T W F y a 2 V 0 T W F w c G l u Z y 9 B d X R v U m V t b 3 Z l Z E N v b H V t b n M x L n t M a W 5 l L D B 9 J n F 1 b 3 Q 7 L C Z x d W 9 0 O 1 N l Y 3 R p b 2 4 x L 0 1 h c m t l d E 1 h c H B p b m c v Q X V 0 b 1 J l b W 9 2 Z W R D b 2 x 1 b W 5 z M S 5 7 Q 3 V z d G 9 t Z X I g V H l w Z S w x f S Z x d W 9 0 O y w m c X V v d D t T Z W N 0 a W 9 u M S 9 N Y X J r Z X R N Y X B w a W 5 n L 0 F 1 d G 9 S Z W 1 v d m V k Q 2 9 s d W 1 u c z E u e 0 1 h c m t l d C w y f S Z x d W 9 0 O y w m c X V v d D t T Z W N 0 a W 9 u M S 9 N Y X J r Z X R N Y X B w a W 5 n L 0 F 1 d G 9 S Z W 1 v d m V k Q 2 9 s d W 1 u c z E u e 0 N v d W 5 0 c n k s M 3 0 m c X V v d D s s J n F 1 b 3 Q 7 U 2 V j d G l v b j E v T W F y a 2 V 0 T W F w c G l u Z y 9 B d X R v U m V t b 3 Z l Z E N v b H V t b n M x L n t M Y W 5 n d W F n Z S w 0 f S Z x d W 9 0 O y w m c X V v d D t T Z W N 0 a W 9 u M S 9 N Y X J r Z X R N Y X B w a W 5 n L 0 F 1 d G 9 S Z W 1 v d m V k Q 2 9 s d W 1 u c z E u e 1 J l Z 2 l v b i w 1 f S Z x d W 9 0 O y w m c X V v d D t T Z W N 0 a W 9 u M S 9 N Y X J r Z X R N Y X B w a W 5 n L 0 F 1 d G 9 S Z W 1 v d m V k Q 2 9 s d W 1 u c z E u e 0 N s d X N 0 Z X I s N n 0 m c X V v d D t d L C Z x d W 9 0 O 0 N v b H V t b k N v d W 5 0 J n F 1 b 3 Q 7 O j c s J n F 1 b 3 Q 7 S 2 V 5 Q 2 9 s d W 1 u T m F t Z X M m c X V v d D s 6 W 1 0 s J n F 1 b 3 Q 7 Q 2 9 s d W 1 u S W R l b n R p d G l l c y Z x d W 9 0 O z p b J n F 1 b 3 Q 7 U 2 V j d G l v b j E v T W F y a 2 V 0 T W F w c G l u Z y 9 B d X R v U m V t b 3 Z l Z E N v b H V t b n M x L n t M a W 5 l L D B 9 J n F 1 b 3 Q 7 L C Z x d W 9 0 O 1 N l Y 3 R p b 2 4 x L 0 1 h c m t l d E 1 h c H B p b m c v Q X V 0 b 1 J l b W 9 2 Z W R D b 2 x 1 b W 5 z M S 5 7 Q 3 V z d G 9 t Z X I g V H l w Z S w x f S Z x d W 9 0 O y w m c X V v d D t T Z W N 0 a W 9 u M S 9 N Y X J r Z X R N Y X B w a W 5 n L 0 F 1 d G 9 S Z W 1 v d m V k Q 2 9 s d W 1 u c z E u e 0 1 h c m t l d C w y f S Z x d W 9 0 O y w m c X V v d D t T Z W N 0 a W 9 u M S 9 N Y X J r Z X R N Y X B w a W 5 n L 0 F 1 d G 9 S Z W 1 v d m V k Q 2 9 s d W 1 u c z E u e 0 N v d W 5 0 c n k s M 3 0 m c X V v d D s s J n F 1 b 3 Q 7 U 2 V j d G l v b j E v T W F y a 2 V 0 T W F w c G l u Z y 9 B d X R v U m V t b 3 Z l Z E N v b H V t b n M x L n t M Y W 5 n d W F n Z S w 0 f S Z x d W 9 0 O y w m c X V v d D t T Z W N 0 a W 9 u M S 9 N Y X J r Z X R N Y X B w a W 5 n L 0 F 1 d G 9 S Z W 1 v d m V k Q 2 9 s d W 1 u c z E u e 1 J l Z 2 l v b i w 1 f S Z x d W 9 0 O y w m c X V v d D t T Z W N 0 a W 9 u M S 9 N Y X J r Z X R N Y X B w a W 5 n L 0 F 1 d G 9 S Z W 1 v d m V k Q 2 9 s d W 1 u c z E u e 0 N s d X N 0 Z X I s N n 0 m c X V v d D t d L C Z x d W 9 0 O 1 J l b G F 0 a W 9 u c 2 h p c E l u Z m 8 m c X V v d D s 6 W 1 1 9 I i A v P j x F b n R y e S B U e X B l P S J G a W x s U 3 R h d H V z I i B W Y W x 1 Z T 0 i c 0 N v b X B s Z X R l I i A v P j x F b n R y e S B U e X B l P S J G a W x s Q 2 9 s d W 1 u T m F t Z X M i I F Z h b H V l P S J z W y Z x d W 9 0 O 0 x p b m U m c X V v d D s s J n F 1 b 3 Q 7 Q 3 V z d G 9 t Z X I g V H l w Z S Z x d W 9 0 O y w m c X V v d D t N Y X J r Z X Q m c X V v d D s s J n F 1 b 3 Q 7 Q 2 9 1 b n R y e S Z x d W 9 0 O y w m c X V v d D t M Y W 5 n d W F n Z S Z x d W 9 0 O y w m c X V v d D t S Z W d p b 2 4 m c X V v d D s s J n F 1 b 3 Q 7 Q 2 x 1 c 3 R l c i Z x d W 9 0 O 1 0 i I C 8 + P E V u d H J 5 I F R 5 c G U 9 I k Z p b G x D b 2 x 1 b W 5 U e X B l c y I g V m F s d W U 9 I n N C Z 1 l H Q m d Z R 0 J n P T 0 i I C 8 + P E V u d H J 5 I F R 5 c G U 9 I k Z p b G x M Y X N 0 V X B k Y X R l Z C I g V m F s d W U 9 I m Q y M D I 0 L T A 1 L T E 0 V D E w O j M z O j I 5 L j I 0 N j k 1 M T l a I i A v P j x F b n R y e S B U e X B l P S J G a W x s R X J y b 3 J D b 2 R l I i B W Y W x 1 Z T 0 i c 1 V u a 2 5 v d 2 4 i I C 8 + P E V u d H J 5 I F R 5 c G U 9 I k F k Z G V k V G 9 E Y X R h T W 9 k Z W w i I F Z h b H V l P S J s M C I g L z 4 8 R W 5 0 c n k g V H l w Z T 0 i U m V j b 3 Z l c n l U Y X J n Z X R T a G V l d C I g V m F s d W U 9 I n N N Y X J r Z X R N Y X B w a W 5 n I i A v P j x F b n R y e S B U e X B l P S J S Z W N v d m V y e V R h c m d l d E N v b H V t b i I g V m F s d W U 9 I m w x I i A v P j x F b n R y e S B U e X B l P S J S Z W N v d m V y e V R h c m d l d F J v d y I g V m F s d W U 9 I m w x I i A v P j w v U 3 R h Y m x l R W 5 0 c m l l c z 4 8 L 0 l 0 Z W 0 + P E l 0 Z W 0 + P E l 0 Z W 1 M b 2 N h d G l v b j 4 8 S X R l b V R 5 c G U + R m 9 y b X V s Y T w v S X R l b V R 5 c G U + P E l 0 Z W 1 Q Y X R o P l N l Y 3 R p b 2 4 x L 0 1 h c m t l d E 1 h c H B p b m c v U 2 9 1 c m N l P C 9 J d G V t U G F 0 a D 4 8 L 0 l 0 Z W 1 M b 2 N h d G l v b j 4 8 U 3 R h Y m x l R W 5 0 c m l l c y A v P j w v S X R l b T 4 8 S X R l b T 4 8 S X R l b U x v Y 2 F 0 a W 9 u P j x J d G V t V H l w Z T 5 G b 3 J t d W x h P C 9 J d G V t V H l w Z T 4 8 S X R l b V B h d G g + U 2 V j d G l v b j E v T W F y a 2 V 0 T W F w c G l u Z y 9 T a G V l d D F f U 2 h l Z X Q 8 L 0 l 0 Z W 1 Q Y X R o P j w v S X R l b U x v Y 2 F 0 a W 9 u P j x T d G F i b G V F b n R y a W V z I C 8 + P C 9 J d G V t P j x J d G V t P j x J d G V t T G 9 j Y X R p b 2 4 + P E l 0 Z W 1 U e X B l P k Z v c m 1 1 b G E 8 L 0 l 0 Z W 1 U e X B l P j x J d G V t U G F 0 a D 5 T Z W N 0 a W 9 u M S 9 N Y X J r Z X R N Y X B w a W 5 n L 0 N o Y W 5 n Z W Q l M j B U e X B l P C 9 J d G V t U G F 0 a D 4 8 L 0 l 0 Z W 1 M b 2 N h d G l v b j 4 8 U 3 R h Y m x l R W 5 0 c m l l c y A v P j w v S X R l b T 4 8 S X R l b T 4 8 S X R l b U x v Y 2 F 0 a W 9 u P j x J d G V t V H l w Z T 5 G b 3 J t d W x h P C 9 J d G V t V H l w Z T 4 8 S X R l b V B h d G g + U 2 V j d G l v b j E v T W F y a 2 V 0 T W F w c G l u Z y 9 Q c m 9 t b 3 R l Z C U y M E h l Y W R l c n M 8 L 0 l 0 Z W 1 Q Y X R o P j w v S X R l b U x v Y 2 F 0 a W 9 u P j x T d G F i b G V F b n R y a W V z I C 8 + P C 9 J d G V t P j x J d G V t P j x J d G V t T G 9 j Y X R p b 2 4 + P E l 0 Z W 1 U e X B l P k Z v c m 1 1 b G E 8 L 0 l 0 Z W 1 U e X B l P j x J d G V t U G F 0 a D 5 T Z W N 0 a W 9 u M S 9 N Y X J r Z X R N Y X B w a W 5 n L 0 N o Y W 5 n Z W Q l M j B U e X B l M T w v S X R l b V B h d G g + P C 9 J d G V t T G 9 j Y X R p b 2 4 + P F N 0 Y W J s Z U V u d H J p Z X M g L z 4 8 L 0 l 0 Z W 0 + P E l 0 Z W 0 + P E l 0 Z W 1 M b 2 N h d G l v b j 4 8 S X R l b V R 5 c G U + R m 9 y b X V s Y T w v S X R l b V R 5 c G U + P E l 0 Z W 1 Q Y X R o P l N l Y 3 R p b 2 4 x L 3 N 1 c n Z l e S 9 N Z X J n Z W Q l M j B R d W V y a W V z P C 9 J d G V t U G F 0 a D 4 8 L 0 l 0 Z W 1 M b 2 N h d G l v b j 4 8 U 3 R h Y m x l R W 5 0 c m l l c y A v P j w v S X R l b T 4 8 S X R l b T 4 8 S X R l b U x v Y 2 F 0 a W 9 u P j x J d G V t V H l w Z T 5 G b 3 J t d W x h P C 9 J d G V t V H l w Z T 4 8 S X R l b V B h d G g + U 2 V j d G l v b j E v c 3 V y d m V 5 L 0 V 4 c G F u Z G V k J T I w T W F y a 2 V 0 T W F w c G l u Z z w v S X R l b V B h d G g + P C 9 J d G V t T G 9 j Y X R p b 2 4 + P F N 0 Y W J s Z U V u d H J p Z X M g L z 4 8 L 0 l 0 Z W 0 + P E l 0 Z W 0 + P E l 0 Z W 1 M b 2 N h d G l v b j 4 8 S X R l b V R 5 c G U + R m 9 y b X V s Y T w v S X R l b V R 5 c G U + P E l 0 Z W 1 Q Y X R o P l N l Y 3 R p b 2 4 x L 3 N 1 c n Z l e S 9 S Z W 5 h b W V k J T I w Q 2 9 s d W 1 u c z I 8 L 0 l 0 Z W 1 Q Y X R o P j w v S X R l b U x v Y 2 F 0 a W 9 u P j x T d G F i b G V F b n R y a W V z I C 8 + P C 9 J d G V t P j x J d G V t P j x J d G V t T G 9 j Y X R p b 2 4 + P E l 0 Z W 1 U e X B l P k Z v c m 1 1 b G E 8 L 0 l 0 Z W 1 U e X B l P j x J d G V t U G F 0 a D 5 T Z W N 0 a W 9 u M S 9 z d X J 2 Z X k v Q W R k Z W Q l M j B D b 2 5 k a X R p b 2 5 h b C U y M E N v b H V t b j w v S X R l b V B h d G g + P C 9 J d G V t T G 9 j Y X R p b 2 4 + P F N 0 Y W J s Z U V u d H J p Z X M g L z 4 8 L 0 l 0 Z W 0 + P E l 0 Z W 0 + P E l 0 Z W 1 M b 2 N h d G l v b j 4 8 S X R l b V R 5 c G U + R m 9 y b X V s Y T w v S X R l b V R 5 c G U + P E l 0 Z W 1 Q Y X R o P l N l Y 3 R p b 2 4 x L 3 N 1 c n Z l e S 9 B Z G R l Z C U y M E N v b m R p d G l v b m F s J T I w Q 2 9 s d W 1 u M T w v S X R l b V B h d G g + P C 9 J d G V t T G 9 j Y X R p b 2 4 + P F N 0 Y W J s Z U V u d H J p Z X M g L z 4 8 L 0 l 0 Z W 0 + P E l 0 Z W 0 + P E l 0 Z W 1 M b 2 N h d G l v b j 4 8 S X R l b V R 5 c G U + R m 9 y b X V s Y T w v S X R l b V R 5 c G U + P E l 0 Z W 1 Q Y X R o P l N l Y 3 R p b 2 4 x L 3 N 1 c n Z l e S 9 S Z W 9 y Z G V y Z W Q l M j B D b 2 x 1 b W 5 z P C 9 J d G V t U G F 0 a D 4 8 L 0 l 0 Z W 1 M b 2 N h d G l v b j 4 8 U 3 R h Y m x l R W 5 0 c m l l c y A v P j w v S X R l b T 4 8 S X R l b T 4 8 S X R l b U x v Y 2 F 0 a W 9 u P j x J d G V t V H l w Z T 5 G b 3 J t d W x h P C 9 J d G V t V H l w Z T 4 8 S X R l b V B h d G g + U 2 V j d G l v b j E v c 3 V y d m V 5 L 1 J l b W 9 2 Z W Q l M j B D b 2 x 1 b W 5 z M j w v S X R l b V B h d G g + P C 9 J d G V t T G 9 j Y X R p b 2 4 + P F N 0 Y W J s Z U V u d H J p Z X M g L z 4 8 L 0 l 0 Z W 0 + P E l 0 Z W 0 + P E l 0 Z W 1 M b 2 N h d G l v b j 4 8 S X R l b V R 5 c G U + R m 9 y b X V s Y T w v S X R l b V R 5 c G U + P E l 0 Z W 1 Q Y X R o P l N l Y 3 R p b 2 4 x L 3 N 1 c n Z l e S 9 S Z W 9 y Z G V y Z W Q l M j B D b 2 x 1 b W 5 z M T w v S X R l b V B h d G g + P C 9 J d G V t T G 9 j Y X R p b 2 4 + P F N 0 Y W J s Z U V u d H J p Z X M g L z 4 8 L 0 l 0 Z W 0 + P E l 0 Z W 0 + P E l 0 Z W 1 M b 2 N h d G l v b j 4 8 S X R l b V R 5 c G U + R m 9 y b X V s Y T w v S X R l b V R 5 c G U + P E l 0 Z W 1 Q Y X R o P l N l Y 3 R p b 2 4 x L 3 N 1 c n Z l e S 9 D a G F u Z 2 V k J T I w V H l w Z T I 8 L 0 l 0 Z W 1 Q Y X R o P j w v S X R l b U x v Y 2 F 0 a W 9 u P j x T d G F i b G V F b n R y a W V z I C 8 + P C 9 J d G V t P j x J d G V t P j x J d G V t T G 9 j Y X R p b 2 4 + P E l 0 Z W 1 U e X B l P k Z v c m 1 1 b G E 8 L 0 l 0 Z W 1 U e X B l P j x J d G V t U G F 0 a D 5 T Z W N 0 a W 9 u M S 9 z d X J 2 Z X k v U m V w b G F j Z W Q l M j B F c n J v c n M 8 L 0 l 0 Z W 1 Q Y X R o P j w v S X R l b U x v Y 2 F 0 a W 9 u P j x T d G F i b G V F b n R y a W V z I C 8 + P C 9 J d G V t P j x J d G V t P j x J d G V t T G 9 j Y X R p b 2 4 + P E l 0 Z W 1 U e X B l P k Z v c m 1 1 b G E 8 L 0 l 0 Z W 1 U e X B l P j x J d G V t U G F 0 a D 5 T Z W N 0 a W 9 u M S 9 z d X J 2 Z X k v U m V w b G F j Z W Q l M j B F c n J v c n M x P C 9 J d G V t U G F 0 a D 4 8 L 0 l 0 Z W 1 M b 2 N h d G l v b j 4 8 U 3 R h Y m x l R W 5 0 c m l l c y A v P j w v S X R l b T 4 8 S X R l b T 4 8 S X R l b U x v Y 2 F 0 a W 9 u P j x J d G V t V H l w Z T 5 G b 3 J t d W x h P C 9 J d G V t V H l w Z T 4 8 S X R l b V B h d G g + U 2 V j d G l v b j E v c 3 V y d m V 5 L 1 J l c G x h Y 2 V k J T I w R X J y b 3 J z M j w v S X R l b V B h d G g + P C 9 J d G V t T G 9 j Y X R p b 2 4 + P F N 0 Y W J s Z U V u d H J p Z X M g L z 4 8 L 0 l 0 Z W 0 + P E l 0 Z W 0 + P E l 0 Z W 1 M b 2 N h d G l v b j 4 8 S X R l b V R 5 c G U + R m 9 y b X V s Y T w v S X R l b V R 5 c G U + P E l 0 Z W 1 Q Y X R o P l N l Y 3 R p b 2 4 x L 3 N 1 c n Z l e S 9 B Z G R l Z C U y M E N 1 c 3 R v b T w v S X R l b V B h d G g + P C 9 J d G V t T G 9 j Y X R p b 2 4 + P F N 0 Y W J s Z U V u d H J p Z X M g L z 4 8 L 0 l 0 Z W 0 + P E l 0 Z W 0 + P E l 0 Z W 1 M b 2 N h d G l v b j 4 8 S X R l b V R 5 c G U + R m 9 y b X V s Y T w v S X R l b V R 5 c G U + P E l 0 Z W 1 Q Y X R o P l N l Y 3 R p b 2 4 x L 3 N 1 c n Z l e S 9 G a W x 0 Z X J l Z C U y M F J v d 3 M x P C 9 J d G V t U G F 0 a D 4 8 L 0 l 0 Z W 1 M b 2 N h d G l v b j 4 8 U 3 R h Y m x l R W 5 0 c m l l c y A v P j w v S X R l b T 4 8 S X R l b T 4 8 S X R l b U x v Y 2 F 0 a W 9 u P j x J d G V t V H l w Z T 5 G b 3 J t d W x h P C 9 J d G V t V H l w Z T 4 8 S X R l b V B h d G g + U 2 V j d G l v b j E v c 3 V y d m V 5 L 1 J l b W 9 2 Z W Q l M j B D b 2 x 1 b W 5 z M z w v S X R l b V B h d G g + P C 9 J d G V t T G 9 j Y X R p b 2 4 + P F N 0 Y W J s Z U V u d H J p Z X M g L z 4 8 L 0 l 0 Z W 0 + P E l 0 Z W 0 + P E l 0 Z W 1 M b 2 N h d G l v b j 4 8 S X R l b V R 5 c G U + R m 9 y b X V s Y T w v S X R l b V R 5 c G U + P E l 0 Z W 1 Q Y X R o P l N l Y 3 R p b 2 4 x L 1 N 1 c n Z l e V J h d z w v S X R l b V B h d G g + P C 9 J d G V t T G 9 j Y X R p b 2 4 + P F N 0 Y W J s Z U V u d H J p Z X M + P E V u d H J 5 I F R 5 c G U 9 I k l z U H J p d m F 0 Z S I g V m F s d W U 9 I m w w I i A v P j x F b n R y e S B U e X B l P S J R d W V y e U l E I i B W Y W x 1 Z T 0 i c 2 Q 3 Y T M w N z B j L W M 4 Y T Q t N D d h O C 1 i M D E 5 L W V i Z j U w M z I y N j g 0 M 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m 9 3 I i B W Y W x 1 Z T 0 i b D Q i I C 8 + P E V u d H J 5 I F R 5 c G U 9 I l J l Y 2 9 2 Z X J 5 V G F y Z 2 V 0 Q 2 9 s d W 1 u I i B W Y W x 1 Z T 0 i b D I i I C 8 + P E V u d H J 5 I F R 5 c G U 9 I l J l Y 2 9 2 Z X J 5 V G F y Z 2 V 0 U 2 h l Z X Q i I F Z h b H V l P S J z U 2 h l Z X Q x I i A v P j x F b n R y e S B U e X B l P S J G a W x s V G F y Z 2 V 0 I i B W Y W x 1 Z T 0 i c 1 N 1 c n Z l e V J h d 1 8 y I i A v P j x F b n R y e S B U e X B l P S J G a W x s Z W R D b 2 1 w b G V 0 Z V J l c 3 V s d F R v V 2 9 y a 3 N o Z W V 0 I i B W Y W x 1 Z T 0 i b D E i I C 8 + P E V u d H J 5 I F R 5 c G U 9 I k F k Z G V k V G 9 E Y X R h T W 9 k Z W w i I F Z h b H V l P S J s M S I g L z 4 8 R W 5 0 c n k g V H l w Z T 0 i R m l s b E N v d W 5 0 I i B W Y W x 1 Z T 0 i b D E 0 O S I g L z 4 8 R W 5 0 c n k g V H l w Z T 0 i R m l s b E V y c m 9 y Q 2 9 k Z S I g V m F s d W U 9 I n N V b m t u b 3 d u I i A v P j x F b n R y e S B U e X B l P S J G a W x s R X J y b 3 J D b 3 V u d C I g V m F s d W U 9 I m w w I i A v P j x F b n R y e S B U e X B l P S J G a W x s T G F z d F V w Z G F 0 Z W Q i I F Z h b H V l P S J k M j A y N C 0 w N i 0 w N V Q x N D o 0 N z o z M C 4 z M D c x O T U w W i I g L z 4 8 R W 5 0 c n k g V H l w Z T 0 i R m l s b E N v b H V t b l R 5 c G V z I i B W Y W x 1 Z T 0 i c 0 J n W U p B d 1 l E Q X d N R C I g L z 4 8 R W 5 0 c n k g V H l w Z T 0 i R m l s b E N v b H V t b k 5 h b W V z I i B W Y W x 1 Z T 0 i c 1 s m c X V v d D t B c H A g b m F t Z S Z x d W 9 0 O y w m c X V v d D t B c H A g T G F u Z 3 V h Z 2 U m c X V v d D s s J n F 1 b 3 Q 7 U 3 V y d m V 5 I G R h d G U m c X V v d D s s J n F 1 b 3 Q 7 U 3 V y d m V 5 S U Q m c X V v d D s s J n F 1 b 3 Q 7 Q W d l b n Q g b m F t Z S Z x d W 9 0 O y w m c X V v d D t B Z 2 V u d C B J R C Z x d W 9 0 O y w m c X V v d D t M Y W 5 n d W F n Z S Z x d W 9 0 O y w m c X V v d D t G Q 1 I m c X V v d D s s J n F 1 b 3 Q 7 Q 1 N B V 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1 c n Z l e V J h d y 9 D a G F u Z 2 V k I F R 5 c G U u e 0 F w c C B u Y W 1 l L D B 9 J n F 1 b 3 Q 7 L C Z x d W 9 0 O 1 N l Y 3 R p b 2 4 x L 1 N 1 c n Z l e V J h d y 9 D a G F u Z 2 V k I F R 5 c G U u e 0 F w c C B M Y W 5 n d W F n Z S w x f S Z x d W 9 0 O y w m c X V v d D t T Z W N 0 a W 9 u M S 9 T d X J 2 Z X l S Y X c v Q 2 h h b m d l Z C B U e X B l L n t T d X J 2 Z X k g Z G F 0 Z S w y f S Z x d W 9 0 O y w m c X V v d D t T Z W N 0 a W 9 u M S 9 T d X J 2 Z X l S Y X c v Q 2 h h b m d l Z C B U e X B l L n t T d X J 2 Z X l J R C w z f S Z x d W 9 0 O y w m c X V v d D t T Z W N 0 a W 9 u M S 9 T d X J 2 Z X l S Y X c v Q 2 h h b m d l Z C B U e X B l L n t B Z 2 V u d C B u Y W 1 l L D R 9 J n F 1 b 3 Q 7 L C Z x d W 9 0 O 1 N l Y 3 R p b 2 4 x L 1 N 1 c n Z l e V J h d y 9 D a G F u Z 2 V k I F R 5 c G U u e 0 F n Z W 5 0 I E l E L D V 9 J n F 1 b 3 Q 7 L C Z x d W 9 0 O 1 N l Y 3 R p b 2 4 x L 1 N 1 c n Z l e V J h d y 9 D a G F u Z 2 V k I F R 5 c G U u e 0 x h b m d 1 Y W d l L D Z 9 J n F 1 b 3 Q 7 L C Z x d W 9 0 O 1 N l Y 3 R p b 2 4 x L 1 N 1 c n Z l e V J h d y 9 D a G F u Z 2 V k I F R 5 c G U u e 0 Z D U i w 3 f S Z x d W 9 0 O y w m c X V v d D t T Z W N 0 a W 9 u M S 9 T d X J 2 Z X l S Y X c v Q 2 h h b m d l Z C B U e X B l L n t D U 0 F U L D h 9 J n F 1 b 3 Q 7 X S w m c X V v d D t D b 2 x 1 b W 5 D b 3 V u d C Z x d W 9 0 O z o 5 L C Z x d W 9 0 O 0 t l e U N v b H V t b k 5 h b W V z J n F 1 b 3 Q 7 O l t d L C Z x d W 9 0 O 0 N v b H V t b k l k Z W 5 0 a X R p Z X M m c X V v d D s 6 W y Z x d W 9 0 O 1 N l Y 3 R p b 2 4 x L 1 N 1 c n Z l e V J h d y 9 D a G F u Z 2 V k I F R 5 c G U u e 0 F w c C B u Y W 1 l L D B 9 J n F 1 b 3 Q 7 L C Z x d W 9 0 O 1 N l Y 3 R p b 2 4 x L 1 N 1 c n Z l e V J h d y 9 D a G F u Z 2 V k I F R 5 c G U u e 0 F w c C B M Y W 5 n d W F n Z S w x f S Z x d W 9 0 O y w m c X V v d D t T Z W N 0 a W 9 u M S 9 T d X J 2 Z X l S Y X c v Q 2 h h b m d l Z C B U e X B l L n t T d X J 2 Z X k g Z G F 0 Z S w y f S Z x d W 9 0 O y w m c X V v d D t T Z W N 0 a W 9 u M S 9 T d X J 2 Z X l S Y X c v Q 2 h h b m d l Z C B U e X B l L n t T d X J 2 Z X l J R C w z f S Z x d W 9 0 O y w m c X V v d D t T Z W N 0 a W 9 u M S 9 T d X J 2 Z X l S Y X c v Q 2 h h b m d l Z C B U e X B l L n t B Z 2 V u d C B u Y W 1 l L D R 9 J n F 1 b 3 Q 7 L C Z x d W 9 0 O 1 N l Y 3 R p b 2 4 x L 1 N 1 c n Z l e V J h d y 9 D a G F u Z 2 V k I F R 5 c G U u e 0 F n Z W 5 0 I E l E L D V 9 J n F 1 b 3 Q 7 L C Z x d W 9 0 O 1 N l Y 3 R p b 2 4 x L 1 N 1 c n Z l e V J h d y 9 D a G F u Z 2 V k I F R 5 c G U u e 0 x h b m d 1 Y W d l L D Z 9 J n F 1 b 3 Q 7 L C Z x d W 9 0 O 1 N l Y 3 R p b 2 4 x L 1 N 1 c n Z l e V J h d y 9 D a G F u Z 2 V k I F R 5 c G U u e 0 Z D U i w 3 f S Z x d W 9 0 O y w m c X V v d D t T Z W N 0 a W 9 u M S 9 T d X J 2 Z X l S Y X c v Q 2 h h b m d l Z C B U e X B l L n t D U 0 F U L D h 9 J n F 1 b 3 Q 7 X S w m c X V v d D t S Z W x h d G l v b n N o a X B J b m Z v J n F 1 b 3 Q 7 O l t d f S I g L z 4 8 L 1 N 0 Y W J s Z U V u d H J p Z X M + P C 9 J d G V t P j x J d G V t P j x J d G V t T G 9 j Y X R p b 2 4 + P E l 0 Z W 1 U e X B l P k Z v c m 1 1 b G E 8 L 0 l 0 Z W 1 U e X B l P j x J d G V t U G F 0 a D 5 T Z W N 0 a W 9 u M S 9 T d X J 2 Z X l S Y X c v U 2 9 1 c m N l P C 9 J d G V t U G F 0 a D 4 8 L 0 l 0 Z W 1 M b 2 N h d G l v b j 4 8 U 3 R h Y m x l R W 5 0 c m l l c y A v P j w v S X R l b T 4 8 S X R l b T 4 8 S X R l b U x v Y 2 F 0 a W 9 u P j x J d G V t V H l w Z T 5 G b 3 J t d W x h P C 9 J d G V t V H l w Z T 4 8 S X R l b V B h d G g + U 2 V j d G l v b j E v U 3 V y d m V 5 U m F 3 L 1 N 1 c n Z l e V J h d 1 9 U Y W J s Z T w v S X R l b V B h d G g + P C 9 J d G V t T G 9 j Y X R p b 2 4 + P F N 0 Y W J s Z U V u d H J p Z X M g L z 4 8 L 0 l 0 Z W 0 + P E l 0 Z W 0 + P E l 0 Z W 1 M b 2 N h d G l v b j 4 8 S X R l b V R 5 c G U + R m 9 y b X V s Y T w v S X R l b V R 5 c G U + P E l 0 Z W 1 Q Y X R o P l N l Y 3 R p b 2 4 x L 1 N 1 c n Z l e V J h d y 9 D a G F u Z 2 V k J T I w V H l w Z T w v S X R l b V B h d G g + P C 9 J d G V t T G 9 j Y X R p b 2 4 + P F N 0 Y W J s Z U V u d H J p Z X M g L z 4 8 L 0 l 0 Z W 0 + P E l 0 Z W 0 + P E l 0 Z W 1 M b 2 N h d G l v b j 4 8 S X R l b V R 5 c G U + R m 9 y b X V s Y T w v S X R l b V R 5 c G U + P E l 0 Z W 1 Q Y X R o P l N l Y 3 R p b 2 4 x L 1 N 1 c n Z l e V J h d y 9 S Z W 1 v d m V k J T I w Q 2 9 s d W 1 u c z w v S X R l b V B h d G g + P C 9 J d G V t T G 9 j Y X R p b 2 4 + P F N 0 Y W J s Z U V u d H J p Z X M g L z 4 8 L 0 l 0 Z W 0 + P E l 0 Z W 0 + P E l 0 Z W 1 M b 2 N h d G l v b j 4 8 S X R l b V R 5 c G U + R m 9 y b X V s Y T w v S X R l b V R 5 c G U + P E l 0 Z W 1 Q Y X R o P l N l Y 3 R p b 2 4 x L 1 N 1 c n Z l e V J h d y 9 G a W x 0 Z X J l Z C U y M F J v d 3 M 8 L 0 l 0 Z W 1 Q Y X R o P j w v S X R l b U x v Y 2 F 0 a W 9 u P j x T d G F i b G V F b n R y a W V z I C 8 + P C 9 J d G V t P j w v S X R l b X M + P C 9 M b 2 N h b F B h Y 2 t h Z 2 V N Z X R h Z G F 0 Y U Z p b G U + F g A A A F B L B Q Y A A A A A A A A A A A A A A A A A A A A A A A D a A A A A A Q A A A N C M n d 8 B F d E R j H o A w E / C l + s B A A A A U U h J a g f 9 E 0 i b D 9 N F t 5 q W 1 w A A A A A C A A A A A A A D Z g A A w A A A A B A A A A D C z u 8 d E w t s 1 G p S Q 5 k g i o 9 M A A A A A A S A A A C g A A A A E A A A A N G f T n m s s / a f n T M n G L 6 C 1 Y F Q A A A A C Y Q t 1 D Q 6 E / A K M I 5 8 m H x f a p W 9 N 1 j 7 G 5 8 C m n B m f V O i 1 l a l p C r X 6 l n 7 S j s i Z 1 M 1 f d Z 3 B N P m s 4 i 7 9 K M R s s 3 O H 3 P w + 8 U m 6 b 8 M k q 5 n b P 2 i V T K h / G 0 U A A A A / v H I 5 K l + i m 2 u 9 / O d U O 9 z d V j Z O Q s = < / D a t a M a s h u p > 
</file>

<file path=customXml/itemProps1.xml><?xml version="1.0" encoding="utf-8"?>
<ds:datastoreItem xmlns:ds="http://schemas.openxmlformats.org/officeDocument/2006/customXml" ds:itemID="{50E47A17-65CA-4E67-86E6-956166A233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be4d33-2ff6-43f6-9122-9a5c36f1f6af"/>
    <ds:schemaRef ds:uri="c1cd5052-9ba2-4719-aaa8-e90221ab7f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988DB3-8B45-4F27-B97B-041E4257E9DF}">
  <ds:schemaRefs>
    <ds:schemaRef ds:uri="http://purl.org/dc/dcmitype/"/>
    <ds:schemaRef ds:uri="c1cd5052-9ba2-4719-aaa8-e90221ab7fb8"/>
    <ds:schemaRef ds:uri="http://purl.org/dc/terms/"/>
    <ds:schemaRef ds:uri="http://purl.org/dc/elements/1.1/"/>
    <ds:schemaRef ds:uri="http://schemas.microsoft.com/office/2006/documentManagement/types"/>
    <ds:schemaRef ds:uri="http://schemas.microsoft.com/office/2006/metadata/properties"/>
    <ds:schemaRef ds:uri="0cbe4d33-2ff6-43f6-9122-9a5c36f1f6af"/>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E7B9360C-BF33-4B63-9EEB-2E57C7938A77}">
  <ds:schemaRefs>
    <ds:schemaRef ds:uri="http://schemas.microsoft.com/sharepoint/v3/contenttype/forms"/>
  </ds:schemaRefs>
</ds:datastoreItem>
</file>

<file path=customXml/itemProps4.xml><?xml version="1.0" encoding="utf-8"?>
<ds:datastoreItem xmlns:ds="http://schemas.openxmlformats.org/officeDocument/2006/customXml" ds:itemID="{E52FD014-8973-47FD-B2B5-5C0F2FD6EBA5}">
  <ds:schemaRefs>
    <ds:schemaRef ds:uri="http://schemas.microsoft.com/office/extensibility/maker/v1.0"/>
  </ds:schemaRefs>
</ds:datastoreItem>
</file>

<file path=customXml/itemProps5.xml><?xml version="1.0" encoding="utf-8"?>
<ds:datastoreItem xmlns:ds="http://schemas.openxmlformats.org/officeDocument/2006/customXml" ds:itemID="{0AD32D13-DAAD-4316-A8F6-B703A47600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Simulator</vt:lpstr>
      <vt:lpstr>Feedback Summary</vt:lpstr>
      <vt:lpstr>Weekly Overall Statistics</vt:lpstr>
      <vt:lpstr>Daily Overall Statistics</vt:lpstr>
      <vt:lpstr>Survey</vt:lpstr>
      <vt:lpstr>Data Pull</vt:lpstr>
      <vt:lpstr>Roster</vt:lpstr>
      <vt:lpstr>Config</vt:lpstr>
    </vt:vector>
  </TitlesOfParts>
  <Manager/>
  <Company>Conectys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Ryan Aclan</dc:creator>
  <cp:keywords/>
  <dc:description/>
  <cp:lastModifiedBy>James Ryan Aclan</cp:lastModifiedBy>
  <cp:revision/>
  <dcterms:created xsi:type="dcterms:W3CDTF">2023-09-12T11:48:59Z</dcterms:created>
  <dcterms:modified xsi:type="dcterms:W3CDTF">2024-06-05T15:10:03Z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0x0101003F4B06F5505CD948A440CF6E4B80429D</vt:lpwstr>
  </property>
  <property fmtid="{D5CDD505-2E9C-101B-9397-08002B2CF9AE}" pid="3" name="MediaServiceImageTags">
    <vt:lpwstr/>
  </property>
</Properties>
</file>