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nologyDrive\Work\Ritrama\Project\2024\TO_EUR_Pakinglist\"/>
    </mc:Choice>
  </mc:AlternateContent>
  <xr:revisionPtr revIDLastSave="0" documentId="13_ncr:1_{95DEF344-A49F-444E-BACC-CE54578341BB}" xr6:coauthVersionLast="47" xr6:coauthVersionMax="47" xr10:uidLastSave="{00000000-0000-0000-0000-000000000000}"/>
  <bookViews>
    <workbookView xWindow="-110" yWindow="-110" windowWidth="27580" windowHeight="17740" xr2:uid="{00000000-000D-0000-FFFF-FFFF00000000}"/>
  </bookViews>
  <sheets>
    <sheet name="FYSTBOLL" sheetId="1" r:id="rId1"/>
    <sheet name="Request" sheetId="2" r:id="rId2"/>
    <sheet name="Sheet1" sheetId="3" r:id="rId3"/>
  </sheets>
  <definedNames>
    <definedName name="_xlnm._FilterDatabase" localSheetId="1" hidden="1">Request!$A$1:$H$391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H12" i="2"/>
  <c r="H20" i="2"/>
  <c r="H28" i="2"/>
  <c r="H36" i="2"/>
  <c r="H44" i="2"/>
  <c r="H52" i="2"/>
  <c r="H60" i="2"/>
  <c r="H68" i="2"/>
  <c r="H76" i="2"/>
  <c r="H84" i="2"/>
  <c r="H92" i="2"/>
  <c r="H100" i="2"/>
  <c r="H108" i="2"/>
  <c r="H116" i="2"/>
  <c r="H124" i="2"/>
  <c r="H132" i="2"/>
  <c r="H140" i="2"/>
  <c r="H148" i="2"/>
  <c r="H156" i="2"/>
  <c r="H164" i="2"/>
  <c r="H172" i="2"/>
  <c r="H180" i="2"/>
  <c r="H188" i="2"/>
  <c r="H196" i="2"/>
  <c r="H204" i="2"/>
  <c r="H212" i="2"/>
  <c r="H220" i="2"/>
  <c r="H228" i="2"/>
  <c r="H236" i="2"/>
  <c r="H244" i="2"/>
  <c r="H252" i="2"/>
  <c r="H260" i="2"/>
  <c r="H268" i="2"/>
  <c r="H276" i="2"/>
  <c r="H284" i="2"/>
  <c r="H292" i="2"/>
  <c r="H300" i="2"/>
  <c r="H308" i="2"/>
  <c r="H316" i="2"/>
  <c r="H324" i="2"/>
  <c r="H332" i="2"/>
  <c r="H340" i="2"/>
  <c r="H348" i="2"/>
  <c r="H356" i="2"/>
  <c r="H364" i="2"/>
  <c r="H372" i="2"/>
  <c r="H380" i="2"/>
  <c r="H388" i="2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G391" i="2"/>
  <c r="H391" i="2" s="1"/>
  <c r="G390" i="2"/>
  <c r="H390" i="2" s="1"/>
  <c r="G389" i="2"/>
  <c r="H389" i="2" s="1"/>
  <c r="G388" i="2"/>
  <c r="G387" i="2"/>
  <c r="H387" i="2" s="1"/>
  <c r="G386" i="2"/>
  <c r="H386" i="2" s="1"/>
  <c r="G385" i="2"/>
  <c r="H385" i="2" s="1"/>
  <c r="G384" i="2"/>
  <c r="H384" i="2" s="1"/>
  <c r="G383" i="2"/>
  <c r="H383" i="2" s="1"/>
  <c r="G382" i="2"/>
  <c r="H382" i="2" s="1"/>
  <c r="G381" i="2"/>
  <c r="H381" i="2" s="1"/>
  <c r="G380" i="2"/>
  <c r="G379" i="2"/>
  <c r="H379" i="2" s="1"/>
  <c r="G378" i="2"/>
  <c r="H378" i="2" s="1"/>
  <c r="G377" i="2"/>
  <c r="H377" i="2" s="1"/>
  <c r="G376" i="2"/>
  <c r="H376" i="2" s="1"/>
  <c r="G375" i="2"/>
  <c r="H375" i="2" s="1"/>
  <c r="G374" i="2"/>
  <c r="H374" i="2" s="1"/>
  <c r="G373" i="2"/>
  <c r="H373" i="2" s="1"/>
  <c r="G372" i="2"/>
  <c r="G371" i="2"/>
  <c r="H371" i="2" s="1"/>
  <c r="G370" i="2"/>
  <c r="H370" i="2" s="1"/>
  <c r="G369" i="2"/>
  <c r="H369" i="2" s="1"/>
  <c r="G368" i="2"/>
  <c r="H368" i="2" s="1"/>
  <c r="G367" i="2"/>
  <c r="H367" i="2" s="1"/>
  <c r="G366" i="2"/>
  <c r="H366" i="2" s="1"/>
  <c r="G365" i="2"/>
  <c r="H365" i="2" s="1"/>
  <c r="G364" i="2"/>
  <c r="G363" i="2"/>
  <c r="H363" i="2" s="1"/>
  <c r="G362" i="2"/>
  <c r="H362" i="2" s="1"/>
  <c r="G361" i="2"/>
  <c r="H361" i="2" s="1"/>
  <c r="G360" i="2"/>
  <c r="H360" i="2" s="1"/>
  <c r="G359" i="2"/>
  <c r="H359" i="2" s="1"/>
  <c r="G358" i="2"/>
  <c r="H358" i="2" s="1"/>
  <c r="G357" i="2"/>
  <c r="H357" i="2" s="1"/>
  <c r="G356" i="2"/>
  <c r="G355" i="2"/>
  <c r="H355" i="2" s="1"/>
  <c r="G354" i="2"/>
  <c r="H354" i="2" s="1"/>
  <c r="G353" i="2"/>
  <c r="H353" i="2" s="1"/>
  <c r="G352" i="2"/>
  <c r="H352" i="2" s="1"/>
  <c r="G351" i="2"/>
  <c r="H351" i="2" s="1"/>
  <c r="G350" i="2"/>
  <c r="H350" i="2" s="1"/>
  <c r="G349" i="2"/>
  <c r="H349" i="2" s="1"/>
  <c r="G348" i="2"/>
  <c r="G347" i="2"/>
  <c r="H347" i="2" s="1"/>
  <c r="G346" i="2"/>
  <c r="H346" i="2" s="1"/>
  <c r="G345" i="2"/>
  <c r="H345" i="2" s="1"/>
  <c r="G344" i="2"/>
  <c r="H344" i="2" s="1"/>
  <c r="G343" i="2"/>
  <c r="H343" i="2" s="1"/>
  <c r="G342" i="2"/>
  <c r="H342" i="2" s="1"/>
  <c r="G341" i="2"/>
  <c r="H341" i="2" s="1"/>
  <c r="G340" i="2"/>
  <c r="G339" i="2"/>
  <c r="H339" i="2" s="1"/>
  <c r="G338" i="2"/>
  <c r="H338" i="2" s="1"/>
  <c r="G337" i="2"/>
  <c r="H337" i="2" s="1"/>
  <c r="G336" i="2"/>
  <c r="H336" i="2" s="1"/>
  <c r="G335" i="2"/>
  <c r="H335" i="2" s="1"/>
  <c r="G334" i="2"/>
  <c r="H334" i="2" s="1"/>
  <c r="G333" i="2"/>
  <c r="H333" i="2" s="1"/>
  <c r="G332" i="2"/>
  <c r="G331" i="2"/>
  <c r="H331" i="2" s="1"/>
  <c r="G330" i="2"/>
  <c r="H330" i="2" s="1"/>
  <c r="G329" i="2"/>
  <c r="H329" i="2" s="1"/>
  <c r="G328" i="2"/>
  <c r="H328" i="2" s="1"/>
  <c r="G327" i="2"/>
  <c r="H327" i="2" s="1"/>
  <c r="G326" i="2"/>
  <c r="H326" i="2" s="1"/>
  <c r="G325" i="2"/>
  <c r="H325" i="2" s="1"/>
  <c r="G324" i="2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G315" i="2"/>
  <c r="H315" i="2" s="1"/>
  <c r="G314" i="2"/>
  <c r="H314" i="2" s="1"/>
  <c r="G313" i="2"/>
  <c r="H313" i="2" s="1"/>
  <c r="G312" i="2"/>
  <c r="H312" i="2" s="1"/>
  <c r="G311" i="2"/>
  <c r="H311" i="2" s="1"/>
  <c r="G310" i="2"/>
  <c r="H310" i="2" s="1"/>
  <c r="G309" i="2"/>
  <c r="H309" i="2" s="1"/>
  <c r="G308" i="2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G299" i="2"/>
  <c r="H299" i="2" s="1"/>
  <c r="G298" i="2"/>
  <c r="H298" i="2" s="1"/>
  <c r="G297" i="2"/>
  <c r="H297" i="2" s="1"/>
  <c r="G296" i="2"/>
  <c r="H296" i="2" s="1"/>
  <c r="G295" i="2"/>
  <c r="H295" i="2" s="1"/>
  <c r="G294" i="2"/>
  <c r="H294" i="2" s="1"/>
  <c r="G293" i="2"/>
  <c r="H293" i="2" s="1"/>
  <c r="G292" i="2"/>
  <c r="G291" i="2"/>
  <c r="H291" i="2" s="1"/>
  <c r="G290" i="2"/>
  <c r="H290" i="2" s="1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G283" i="2"/>
  <c r="H283" i="2" s="1"/>
  <c r="G282" i="2"/>
  <c r="H282" i="2" s="1"/>
  <c r="G281" i="2"/>
  <c r="H281" i="2" s="1"/>
  <c r="G280" i="2"/>
  <c r="H280" i="2" s="1"/>
  <c r="G279" i="2"/>
  <c r="H279" i="2" s="1"/>
  <c r="G278" i="2"/>
  <c r="H278" i="2" s="1"/>
  <c r="G277" i="2"/>
  <c r="H277" i="2" s="1"/>
  <c r="G276" i="2"/>
  <c r="G275" i="2"/>
  <c r="H275" i="2" s="1"/>
  <c r="G274" i="2"/>
  <c r="H274" i="2" s="1"/>
  <c r="G273" i="2"/>
  <c r="H273" i="2" s="1"/>
  <c r="G272" i="2"/>
  <c r="H272" i="2" s="1"/>
  <c r="G271" i="2"/>
  <c r="H271" i="2" s="1"/>
  <c r="G270" i="2"/>
  <c r="H270" i="2" s="1"/>
  <c r="G269" i="2"/>
  <c r="H269" i="2" s="1"/>
  <c r="G268" i="2"/>
  <c r="G267" i="2"/>
  <c r="H267" i="2" s="1"/>
  <c r="G266" i="2"/>
  <c r="H266" i="2" s="1"/>
  <c r="G265" i="2"/>
  <c r="H265" i="2" s="1"/>
  <c r="G264" i="2"/>
  <c r="H264" i="2" s="1"/>
  <c r="G263" i="2"/>
  <c r="H263" i="2" s="1"/>
  <c r="G262" i="2"/>
  <c r="H262" i="2" s="1"/>
  <c r="G261" i="2"/>
  <c r="H261" i="2" s="1"/>
  <c r="G260" i="2"/>
  <c r="G259" i="2"/>
  <c r="H259" i="2" s="1"/>
  <c r="G258" i="2"/>
  <c r="H258" i="2" s="1"/>
  <c r="G257" i="2"/>
  <c r="H257" i="2" s="1"/>
  <c r="G256" i="2"/>
  <c r="H256" i="2" s="1"/>
  <c r="G255" i="2"/>
  <c r="H255" i="2" s="1"/>
  <c r="G254" i="2"/>
  <c r="H254" i="2" s="1"/>
  <c r="G253" i="2"/>
  <c r="H253" i="2" s="1"/>
  <c r="G252" i="2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G243" i="2"/>
  <c r="H243" i="2" s="1"/>
  <c r="G242" i="2"/>
  <c r="H242" i="2" s="1"/>
  <c r="G241" i="2"/>
  <c r="H241" i="2" s="1"/>
  <c r="G240" i="2"/>
  <c r="H240" i="2" s="1"/>
  <c r="G239" i="2"/>
  <c r="H239" i="2" s="1"/>
  <c r="G238" i="2"/>
  <c r="H238" i="2" s="1"/>
  <c r="G237" i="2"/>
  <c r="H237" i="2" s="1"/>
  <c r="G236" i="2"/>
  <c r="G235" i="2"/>
  <c r="H235" i="2" s="1"/>
  <c r="G234" i="2"/>
  <c r="H234" i="2" s="1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G227" i="2"/>
  <c r="H227" i="2" s="1"/>
  <c r="G226" i="2"/>
  <c r="H226" i="2" s="1"/>
  <c r="G225" i="2"/>
  <c r="H225" i="2" s="1"/>
  <c r="G224" i="2"/>
  <c r="H224" i="2" s="1"/>
  <c r="G223" i="2"/>
  <c r="H223" i="2" s="1"/>
  <c r="G222" i="2"/>
  <c r="H222" i="2" s="1"/>
  <c r="G221" i="2"/>
  <c r="H221" i="2" s="1"/>
  <c r="G220" i="2"/>
  <c r="G219" i="2"/>
  <c r="H219" i="2" s="1"/>
  <c r="G218" i="2"/>
  <c r="H218" i="2" s="1"/>
  <c r="G217" i="2"/>
  <c r="H217" i="2" s="1"/>
  <c r="G216" i="2"/>
  <c r="H216" i="2" s="1"/>
  <c r="G215" i="2"/>
  <c r="H215" i="2" s="1"/>
  <c r="G214" i="2"/>
  <c r="H214" i="2" s="1"/>
  <c r="G213" i="2"/>
  <c r="H213" i="2" s="1"/>
  <c r="G212" i="2"/>
  <c r="G211" i="2"/>
  <c r="H211" i="2" s="1"/>
  <c r="G210" i="2"/>
  <c r="H210" i="2" s="1"/>
  <c r="G209" i="2"/>
  <c r="H209" i="2" s="1"/>
  <c r="G208" i="2"/>
  <c r="H208" i="2" s="1"/>
  <c r="G207" i="2"/>
  <c r="H207" i="2" s="1"/>
  <c r="G206" i="2"/>
  <c r="H206" i="2" s="1"/>
  <c r="G205" i="2"/>
  <c r="H205" i="2" s="1"/>
  <c r="G204" i="2"/>
  <c r="G203" i="2"/>
  <c r="H203" i="2" s="1"/>
  <c r="G202" i="2"/>
  <c r="H202" i="2" s="1"/>
  <c r="G201" i="2"/>
  <c r="H201" i="2" s="1"/>
  <c r="G200" i="2"/>
  <c r="H200" i="2" s="1"/>
  <c r="G199" i="2"/>
  <c r="H199" i="2" s="1"/>
  <c r="G198" i="2"/>
  <c r="H198" i="2" s="1"/>
  <c r="G197" i="2"/>
  <c r="H197" i="2" s="1"/>
  <c r="G196" i="2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G187" i="2"/>
  <c r="H187" i="2" s="1"/>
  <c r="G186" i="2"/>
  <c r="H186" i="2" s="1"/>
  <c r="G185" i="2"/>
  <c r="H185" i="2" s="1"/>
  <c r="G184" i="2"/>
  <c r="H184" i="2" s="1"/>
  <c r="G183" i="2"/>
  <c r="H183" i="2" s="1"/>
  <c r="G182" i="2"/>
  <c r="H182" i="2" s="1"/>
  <c r="G181" i="2"/>
  <c r="H181" i="2" s="1"/>
  <c r="G180" i="2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G171" i="2"/>
  <c r="H171" i="2" s="1"/>
  <c r="G170" i="2"/>
  <c r="H170" i="2" s="1"/>
  <c r="G169" i="2"/>
  <c r="H169" i="2" s="1"/>
  <c r="G168" i="2"/>
  <c r="H168" i="2" s="1"/>
  <c r="G167" i="2"/>
  <c r="H167" i="2" s="1"/>
  <c r="G166" i="2"/>
  <c r="H166" i="2" s="1"/>
  <c r="G165" i="2"/>
  <c r="H165" i="2" s="1"/>
  <c r="G164" i="2"/>
  <c r="G163" i="2"/>
  <c r="H163" i="2" s="1"/>
  <c r="G162" i="2"/>
  <c r="H162" i="2" s="1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G155" i="2"/>
  <c r="H155" i="2" s="1"/>
  <c r="G154" i="2"/>
  <c r="H154" i="2" s="1"/>
  <c r="G153" i="2"/>
  <c r="H153" i="2" s="1"/>
  <c r="G152" i="2"/>
  <c r="H152" i="2" s="1"/>
  <c r="G151" i="2"/>
  <c r="H151" i="2" s="1"/>
  <c r="G150" i="2"/>
  <c r="H150" i="2" s="1"/>
  <c r="G149" i="2"/>
  <c r="H149" i="2" s="1"/>
  <c r="G148" i="2"/>
  <c r="G147" i="2"/>
  <c r="H147" i="2" s="1"/>
  <c r="G146" i="2"/>
  <c r="H146" i="2" s="1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G139" i="2"/>
  <c r="H139" i="2" s="1"/>
  <c r="G138" i="2"/>
  <c r="H138" i="2" s="1"/>
  <c r="G137" i="2"/>
  <c r="H137" i="2" s="1"/>
  <c r="G136" i="2"/>
  <c r="H136" i="2" s="1"/>
  <c r="G135" i="2"/>
  <c r="H135" i="2" s="1"/>
  <c r="G134" i="2"/>
  <c r="H134" i="2" s="1"/>
  <c r="G133" i="2"/>
  <c r="H133" i="2" s="1"/>
  <c r="G132" i="2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G123" i="2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G115" i="2"/>
  <c r="H115" i="2" s="1"/>
  <c r="G114" i="2"/>
  <c r="H114" i="2" s="1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G91" i="2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2" i="2"/>
  <c r="V3" i="1"/>
  <c r="V4" i="1"/>
  <c r="V5" i="1"/>
  <c r="V6" i="1"/>
  <c r="V7" i="1"/>
  <c r="V8" i="1"/>
  <c r="V9" i="1"/>
  <c r="V10" i="1"/>
  <c r="W10" i="1" s="1"/>
  <c r="V11" i="1"/>
  <c r="V12" i="1"/>
  <c r="V13" i="1"/>
  <c r="V14" i="1"/>
  <c r="V15" i="1"/>
  <c r="V16" i="1"/>
  <c r="V17" i="1"/>
  <c r="V18" i="1"/>
  <c r="W18" i="1" s="1"/>
  <c r="V19" i="1"/>
  <c r="V20" i="1"/>
  <c r="V21" i="1"/>
  <c r="V22" i="1"/>
  <c r="V23" i="1"/>
  <c r="V24" i="1"/>
  <c r="V25" i="1"/>
  <c r="V26" i="1"/>
  <c r="W26" i="1" s="1"/>
  <c r="V27" i="1"/>
  <c r="V28" i="1"/>
  <c r="V29" i="1"/>
  <c r="V30" i="1"/>
  <c r="V31" i="1"/>
  <c r="V32" i="1"/>
  <c r="V33" i="1"/>
  <c r="V34" i="1"/>
  <c r="W34" i="1" s="1"/>
  <c r="V35" i="1"/>
  <c r="V36" i="1"/>
  <c r="V37" i="1"/>
  <c r="V38" i="1"/>
  <c r="V39" i="1"/>
  <c r="V40" i="1"/>
  <c r="V41" i="1"/>
  <c r="V42" i="1"/>
  <c r="W42" i="1" s="1"/>
  <c r="V43" i="1"/>
  <c r="V44" i="1"/>
  <c r="V45" i="1"/>
  <c r="V46" i="1"/>
  <c r="V47" i="1"/>
  <c r="V48" i="1"/>
  <c r="V49" i="1"/>
  <c r="V50" i="1"/>
  <c r="W50" i="1" s="1"/>
  <c r="V51" i="1"/>
  <c r="V52" i="1"/>
  <c r="V53" i="1"/>
  <c r="V54" i="1"/>
  <c r="V55" i="1"/>
  <c r="V56" i="1"/>
  <c r="V57" i="1"/>
  <c r="V58" i="1"/>
  <c r="W58" i="1" s="1"/>
  <c r="V59" i="1"/>
  <c r="V60" i="1"/>
  <c r="V61" i="1"/>
  <c r="V62" i="1"/>
  <c r="V63" i="1"/>
  <c r="V64" i="1"/>
  <c r="V65" i="1"/>
  <c r="V66" i="1"/>
  <c r="W66" i="1" s="1"/>
  <c r="V67" i="1"/>
  <c r="V68" i="1"/>
  <c r="V69" i="1"/>
  <c r="V70" i="1"/>
  <c r="V71" i="1"/>
  <c r="V72" i="1"/>
  <c r="V73" i="1"/>
  <c r="V74" i="1"/>
  <c r="W74" i="1" s="1"/>
  <c r="V75" i="1"/>
  <c r="V76" i="1"/>
  <c r="V77" i="1"/>
  <c r="V78" i="1"/>
  <c r="V79" i="1"/>
  <c r="V80" i="1"/>
  <c r="V81" i="1"/>
  <c r="V82" i="1"/>
  <c r="W82" i="1" s="1"/>
  <c r="V83" i="1"/>
  <c r="V84" i="1"/>
  <c r="V85" i="1"/>
  <c r="V86" i="1"/>
  <c r="V87" i="1"/>
  <c r="V88" i="1"/>
  <c r="V89" i="1"/>
  <c r="V90" i="1"/>
  <c r="W90" i="1" s="1"/>
  <c r="V91" i="1"/>
  <c r="V92" i="1"/>
  <c r="V93" i="1"/>
  <c r="V94" i="1"/>
  <c r="V95" i="1"/>
  <c r="V96" i="1"/>
  <c r="V97" i="1"/>
  <c r="V98" i="1"/>
  <c r="W98" i="1" s="1"/>
  <c r="V99" i="1"/>
  <c r="V100" i="1"/>
  <c r="V101" i="1"/>
  <c r="V102" i="1"/>
  <c r="V103" i="1"/>
  <c r="V104" i="1"/>
  <c r="V105" i="1"/>
  <c r="V106" i="1"/>
  <c r="W106" i="1" s="1"/>
  <c r="V107" i="1"/>
  <c r="V108" i="1"/>
  <c r="V109" i="1"/>
  <c r="V110" i="1"/>
  <c r="V111" i="1"/>
  <c r="V112" i="1"/>
  <c r="V113" i="1"/>
  <c r="V114" i="1"/>
  <c r="W114" i="1" s="1"/>
  <c r="V115" i="1"/>
  <c r="V116" i="1"/>
  <c r="V117" i="1"/>
  <c r="V118" i="1"/>
  <c r="V119" i="1"/>
  <c r="V120" i="1"/>
  <c r="V121" i="1"/>
  <c r="V122" i="1"/>
  <c r="W122" i="1" s="1"/>
  <c r="V123" i="1"/>
  <c r="V124" i="1"/>
  <c r="V125" i="1"/>
  <c r="V126" i="1"/>
  <c r="V127" i="1"/>
  <c r="V128" i="1"/>
  <c r="V129" i="1"/>
  <c r="V130" i="1"/>
  <c r="W130" i="1" s="1"/>
  <c r="V131" i="1"/>
  <c r="V132" i="1"/>
  <c r="V133" i="1"/>
  <c r="V134" i="1"/>
  <c r="V135" i="1"/>
  <c r="V136" i="1"/>
  <c r="V137" i="1"/>
  <c r="V138" i="1"/>
  <c r="W138" i="1" s="1"/>
  <c r="V139" i="1"/>
  <c r="V140" i="1"/>
  <c r="V141" i="1"/>
  <c r="V142" i="1"/>
  <c r="V143" i="1"/>
  <c r="V144" i="1"/>
  <c r="V145" i="1"/>
  <c r="V146" i="1"/>
  <c r="W146" i="1" s="1"/>
  <c r="V147" i="1"/>
  <c r="V148" i="1"/>
  <c r="V149" i="1"/>
  <c r="V150" i="1"/>
  <c r="V151" i="1"/>
  <c r="V152" i="1"/>
  <c r="V153" i="1"/>
  <c r="V154" i="1"/>
  <c r="W154" i="1" s="1"/>
  <c r="V155" i="1"/>
  <c r="V156" i="1"/>
  <c r="V157" i="1"/>
  <c r="V158" i="1"/>
  <c r="V159" i="1"/>
  <c r="V160" i="1"/>
  <c r="V161" i="1"/>
  <c r="V162" i="1"/>
  <c r="W162" i="1" s="1"/>
  <c r="V163" i="1"/>
  <c r="V164" i="1"/>
  <c r="V165" i="1"/>
  <c r="V166" i="1"/>
  <c r="V167" i="1"/>
  <c r="V168" i="1"/>
  <c r="V169" i="1"/>
  <c r="V170" i="1"/>
  <c r="W170" i="1" s="1"/>
  <c r="V171" i="1"/>
  <c r="V172" i="1"/>
  <c r="V173" i="1"/>
  <c r="V174" i="1"/>
  <c r="V175" i="1"/>
  <c r="V176" i="1"/>
  <c r="V177" i="1"/>
  <c r="V178" i="1"/>
  <c r="W178" i="1" s="1"/>
  <c r="V179" i="1"/>
  <c r="V180" i="1"/>
  <c r="V181" i="1"/>
  <c r="V182" i="1"/>
  <c r="V183" i="1"/>
  <c r="V184" i="1"/>
  <c r="V185" i="1"/>
  <c r="V186" i="1"/>
  <c r="W186" i="1" s="1"/>
  <c r="V187" i="1"/>
  <c r="V188" i="1"/>
  <c r="V189" i="1"/>
  <c r="V190" i="1"/>
  <c r="V191" i="1"/>
  <c r="V192" i="1"/>
  <c r="V193" i="1"/>
  <c r="V194" i="1"/>
  <c r="W194" i="1" s="1"/>
  <c r="V195" i="1"/>
  <c r="V196" i="1"/>
  <c r="V197" i="1"/>
  <c r="V198" i="1"/>
  <c r="V199" i="1"/>
  <c r="V200" i="1"/>
  <c r="V201" i="1"/>
  <c r="V202" i="1"/>
  <c r="W202" i="1" s="1"/>
  <c r="V203" i="1"/>
  <c r="V204" i="1"/>
  <c r="V205" i="1"/>
  <c r="V206" i="1"/>
  <c r="V207" i="1"/>
  <c r="V208" i="1"/>
  <c r="V209" i="1"/>
  <c r="V210" i="1"/>
  <c r="W210" i="1" s="1"/>
  <c r="V211" i="1"/>
  <c r="V212" i="1"/>
  <c r="V213" i="1"/>
  <c r="V214" i="1"/>
  <c r="V215" i="1"/>
  <c r="V216" i="1"/>
  <c r="V217" i="1"/>
  <c r="V218" i="1"/>
  <c r="W218" i="1" s="1"/>
  <c r="V219" i="1"/>
  <c r="V220" i="1"/>
  <c r="V221" i="1"/>
  <c r="V222" i="1"/>
  <c r="V223" i="1"/>
  <c r="V224" i="1"/>
  <c r="V225" i="1"/>
  <c r="V226" i="1"/>
  <c r="W226" i="1" s="1"/>
  <c r="V227" i="1"/>
  <c r="V228" i="1"/>
  <c r="V229" i="1"/>
  <c r="V230" i="1"/>
  <c r="V231" i="1"/>
  <c r="V232" i="1"/>
  <c r="V233" i="1"/>
  <c r="V234" i="1"/>
  <c r="W234" i="1" s="1"/>
  <c r="V235" i="1"/>
  <c r="V236" i="1"/>
  <c r="V237" i="1"/>
  <c r="V238" i="1"/>
  <c r="V239" i="1"/>
  <c r="V240" i="1"/>
  <c r="V241" i="1"/>
  <c r="V242" i="1"/>
  <c r="W242" i="1" s="1"/>
  <c r="V243" i="1"/>
  <c r="V244" i="1"/>
  <c r="V245" i="1"/>
  <c r="V246" i="1"/>
  <c r="V247" i="1"/>
  <c r="V248" i="1"/>
  <c r="V249" i="1"/>
  <c r="V250" i="1"/>
  <c r="W250" i="1" s="1"/>
  <c r="V251" i="1"/>
  <c r="V252" i="1"/>
  <c r="V253" i="1"/>
  <c r="V254" i="1"/>
  <c r="V255" i="1"/>
  <c r="V256" i="1"/>
  <c r="V257" i="1"/>
  <c r="V258" i="1"/>
  <c r="W258" i="1" s="1"/>
  <c r="V259" i="1"/>
  <c r="V260" i="1"/>
  <c r="V261" i="1"/>
  <c r="V262" i="1"/>
  <c r="V263" i="1"/>
  <c r="V264" i="1"/>
  <c r="V265" i="1"/>
  <c r="V266" i="1"/>
  <c r="W266" i="1" s="1"/>
  <c r="V267" i="1"/>
  <c r="V268" i="1"/>
  <c r="V269" i="1"/>
  <c r="V270" i="1"/>
  <c r="V271" i="1"/>
  <c r="V272" i="1"/>
  <c r="V273" i="1"/>
  <c r="V274" i="1"/>
  <c r="W274" i="1" s="1"/>
  <c r="V275" i="1"/>
  <c r="V276" i="1"/>
  <c r="V277" i="1"/>
  <c r="V278" i="1"/>
  <c r="V279" i="1"/>
  <c r="V280" i="1"/>
  <c r="V281" i="1"/>
  <c r="V282" i="1"/>
  <c r="W282" i="1" s="1"/>
  <c r="V283" i="1"/>
  <c r="V284" i="1"/>
  <c r="V285" i="1"/>
  <c r="V286" i="1"/>
  <c r="V287" i="1"/>
  <c r="V288" i="1"/>
  <c r="V289" i="1"/>
  <c r="V290" i="1"/>
  <c r="W290" i="1" s="1"/>
  <c r="V291" i="1"/>
  <c r="V292" i="1"/>
  <c r="V293" i="1"/>
  <c r="V294" i="1"/>
  <c r="V295" i="1"/>
  <c r="V296" i="1"/>
  <c r="V297" i="1"/>
  <c r="V298" i="1"/>
  <c r="W298" i="1" s="1"/>
  <c r="V299" i="1"/>
  <c r="V300" i="1"/>
  <c r="V301" i="1"/>
  <c r="V302" i="1"/>
  <c r="V303" i="1"/>
  <c r="V304" i="1"/>
  <c r="V305" i="1"/>
  <c r="V306" i="1"/>
  <c r="W306" i="1" s="1"/>
  <c r="V307" i="1"/>
  <c r="V308" i="1"/>
  <c r="V309" i="1"/>
  <c r="V310" i="1"/>
  <c r="V311" i="1"/>
  <c r="V312" i="1"/>
  <c r="V313" i="1"/>
  <c r="V314" i="1"/>
  <c r="W314" i="1" s="1"/>
  <c r="V315" i="1"/>
  <c r="V316" i="1"/>
  <c r="V317" i="1"/>
  <c r="V318" i="1"/>
  <c r="V319" i="1"/>
  <c r="V320" i="1"/>
  <c r="V321" i="1"/>
  <c r="V322" i="1"/>
  <c r="W322" i="1" s="1"/>
  <c r="V323" i="1"/>
  <c r="V324" i="1"/>
  <c r="V325" i="1"/>
  <c r="V326" i="1"/>
  <c r="V327" i="1"/>
  <c r="V328" i="1"/>
  <c r="V329" i="1"/>
  <c r="V330" i="1"/>
  <c r="W330" i="1" s="1"/>
  <c r="V331" i="1"/>
  <c r="V332" i="1"/>
  <c r="V333" i="1"/>
  <c r="V334" i="1"/>
  <c r="V335" i="1"/>
  <c r="V336" i="1"/>
  <c r="V337" i="1"/>
  <c r="V338" i="1"/>
  <c r="W338" i="1" s="1"/>
  <c r="V339" i="1"/>
  <c r="V340" i="1"/>
  <c r="V341" i="1"/>
  <c r="V342" i="1"/>
  <c r="V343" i="1"/>
  <c r="V344" i="1"/>
  <c r="V345" i="1"/>
  <c r="V346" i="1"/>
  <c r="W346" i="1" s="1"/>
  <c r="V347" i="1"/>
  <c r="V348" i="1"/>
  <c r="V349" i="1"/>
  <c r="V350" i="1"/>
  <c r="V351" i="1"/>
  <c r="V352" i="1"/>
  <c r="V353" i="1"/>
  <c r="V354" i="1"/>
  <c r="W354" i="1" s="1"/>
  <c r="V355" i="1"/>
  <c r="V356" i="1"/>
  <c r="V357" i="1"/>
  <c r="V358" i="1"/>
  <c r="V359" i="1"/>
  <c r="V360" i="1"/>
  <c r="V361" i="1"/>
  <c r="V362" i="1"/>
  <c r="W362" i="1" s="1"/>
  <c r="V363" i="1"/>
  <c r="V364" i="1"/>
  <c r="V365" i="1"/>
  <c r="V366" i="1"/>
  <c r="V367" i="1"/>
  <c r="V368" i="1"/>
  <c r="V369" i="1"/>
  <c r="V370" i="1"/>
  <c r="W370" i="1" s="1"/>
  <c r="V371" i="1"/>
  <c r="V372" i="1"/>
  <c r="V373" i="1"/>
  <c r="V374" i="1"/>
  <c r="V375" i="1"/>
  <c r="V376" i="1"/>
  <c r="V377" i="1"/>
  <c r="V378" i="1"/>
  <c r="W378" i="1" s="1"/>
  <c r="V379" i="1"/>
  <c r="V380" i="1"/>
  <c r="V381" i="1"/>
  <c r="V382" i="1"/>
  <c r="V383" i="1"/>
  <c r="V384" i="1"/>
  <c r="V385" i="1"/>
  <c r="V386" i="1"/>
  <c r="W386" i="1" s="1"/>
  <c r="V387" i="1"/>
  <c r="V388" i="1"/>
  <c r="V389" i="1"/>
  <c r="V390" i="1"/>
  <c r="V391" i="1"/>
  <c r="W2" i="1"/>
  <c r="W4" i="1"/>
  <c r="W5" i="1"/>
  <c r="W6" i="1"/>
  <c r="W7" i="1"/>
  <c r="W8" i="1"/>
  <c r="W9" i="1"/>
  <c r="W11" i="1"/>
  <c r="W12" i="1"/>
  <c r="W13" i="1"/>
  <c r="W14" i="1"/>
  <c r="W15" i="1"/>
  <c r="W16" i="1"/>
  <c r="W17" i="1"/>
  <c r="W19" i="1"/>
  <c r="W20" i="1"/>
  <c r="W21" i="1"/>
  <c r="W22" i="1"/>
  <c r="W23" i="1"/>
  <c r="W24" i="1"/>
  <c r="W25" i="1"/>
  <c r="W27" i="1"/>
  <c r="W28" i="1"/>
  <c r="W29" i="1"/>
  <c r="W30" i="1"/>
  <c r="W31" i="1"/>
  <c r="W32" i="1"/>
  <c r="W33" i="1"/>
  <c r="W35" i="1"/>
  <c r="W36" i="1"/>
  <c r="W37" i="1"/>
  <c r="W38" i="1"/>
  <c r="W39" i="1"/>
  <c r="W40" i="1"/>
  <c r="W41" i="1"/>
  <c r="W43" i="1"/>
  <c r="W44" i="1"/>
  <c r="W45" i="1"/>
  <c r="W46" i="1"/>
  <c r="W47" i="1"/>
  <c r="W48" i="1"/>
  <c r="W49" i="1"/>
  <c r="W51" i="1"/>
  <c r="W52" i="1"/>
  <c r="W53" i="1"/>
  <c r="W54" i="1"/>
  <c r="W55" i="1"/>
  <c r="W56" i="1"/>
  <c r="W57" i="1"/>
  <c r="W59" i="1"/>
  <c r="W60" i="1"/>
  <c r="W61" i="1"/>
  <c r="W62" i="1"/>
  <c r="W63" i="1"/>
  <c r="W64" i="1"/>
  <c r="W65" i="1"/>
  <c r="W67" i="1"/>
  <c r="W68" i="1"/>
  <c r="W69" i="1"/>
  <c r="W70" i="1"/>
  <c r="W71" i="1"/>
  <c r="W72" i="1"/>
  <c r="W73" i="1"/>
  <c r="W75" i="1"/>
  <c r="W76" i="1"/>
  <c r="W77" i="1"/>
  <c r="W78" i="1"/>
  <c r="W79" i="1"/>
  <c r="W80" i="1"/>
  <c r="W81" i="1"/>
  <c r="W83" i="1"/>
  <c r="W84" i="1"/>
  <c r="W85" i="1"/>
  <c r="W86" i="1"/>
  <c r="W87" i="1"/>
  <c r="W88" i="1"/>
  <c r="W89" i="1"/>
  <c r="W91" i="1"/>
  <c r="W92" i="1"/>
  <c r="W93" i="1"/>
  <c r="W94" i="1"/>
  <c r="W95" i="1"/>
  <c r="W96" i="1"/>
  <c r="W97" i="1"/>
  <c r="W99" i="1"/>
  <c r="W100" i="1"/>
  <c r="W101" i="1"/>
  <c r="W102" i="1"/>
  <c r="W103" i="1"/>
  <c r="W104" i="1"/>
  <c r="W105" i="1"/>
  <c r="W107" i="1"/>
  <c r="W108" i="1"/>
  <c r="W109" i="1"/>
  <c r="W110" i="1"/>
  <c r="W111" i="1"/>
  <c r="W112" i="1"/>
  <c r="W113" i="1"/>
  <c r="W115" i="1"/>
  <c r="W116" i="1"/>
  <c r="W117" i="1"/>
  <c r="W118" i="1"/>
  <c r="W119" i="1"/>
  <c r="W120" i="1"/>
  <c r="W121" i="1"/>
  <c r="W123" i="1"/>
  <c r="W124" i="1"/>
  <c r="W125" i="1"/>
  <c r="W126" i="1"/>
  <c r="W127" i="1"/>
  <c r="W128" i="1"/>
  <c r="W129" i="1"/>
  <c r="W131" i="1"/>
  <c r="W132" i="1"/>
  <c r="W133" i="1"/>
  <c r="W134" i="1"/>
  <c r="W135" i="1"/>
  <c r="W136" i="1"/>
  <c r="W137" i="1"/>
  <c r="W139" i="1"/>
  <c r="W140" i="1"/>
  <c r="W141" i="1"/>
  <c r="W142" i="1"/>
  <c r="W143" i="1"/>
  <c r="W144" i="1"/>
  <c r="W145" i="1"/>
  <c r="W147" i="1"/>
  <c r="W148" i="1"/>
  <c r="W149" i="1"/>
  <c r="W150" i="1"/>
  <c r="W151" i="1"/>
  <c r="W152" i="1"/>
  <c r="W153" i="1"/>
  <c r="W155" i="1"/>
  <c r="W156" i="1"/>
  <c r="W157" i="1"/>
  <c r="W158" i="1"/>
  <c r="W159" i="1"/>
  <c r="W160" i="1"/>
  <c r="W161" i="1"/>
  <c r="W163" i="1"/>
  <c r="W164" i="1"/>
  <c r="W165" i="1"/>
  <c r="W166" i="1"/>
  <c r="W167" i="1"/>
  <c r="W168" i="1"/>
  <c r="W169" i="1"/>
  <c r="W171" i="1"/>
  <c r="W172" i="1"/>
  <c r="W173" i="1"/>
  <c r="W174" i="1"/>
  <c r="W175" i="1"/>
  <c r="W176" i="1"/>
  <c r="W177" i="1"/>
  <c r="W179" i="1"/>
  <c r="W180" i="1"/>
  <c r="W181" i="1"/>
  <c r="W182" i="1"/>
  <c r="W183" i="1"/>
  <c r="W184" i="1"/>
  <c r="W185" i="1"/>
  <c r="W187" i="1"/>
  <c r="W188" i="1"/>
  <c r="W189" i="1"/>
  <c r="W190" i="1"/>
  <c r="W191" i="1"/>
  <c r="W192" i="1"/>
  <c r="W193" i="1"/>
  <c r="W195" i="1"/>
  <c r="W196" i="1"/>
  <c r="W197" i="1"/>
  <c r="W198" i="1"/>
  <c r="W199" i="1"/>
  <c r="W200" i="1"/>
  <c r="W201" i="1"/>
  <c r="W203" i="1"/>
  <c r="W204" i="1"/>
  <c r="W205" i="1"/>
  <c r="W206" i="1"/>
  <c r="W207" i="1"/>
  <c r="W208" i="1"/>
  <c r="W209" i="1"/>
  <c r="W211" i="1"/>
  <c r="W212" i="1"/>
  <c r="W213" i="1"/>
  <c r="W214" i="1"/>
  <c r="W215" i="1"/>
  <c r="W216" i="1"/>
  <c r="W217" i="1"/>
  <c r="W219" i="1"/>
  <c r="W220" i="1"/>
  <c r="W221" i="1"/>
  <c r="W222" i="1"/>
  <c r="W223" i="1"/>
  <c r="W224" i="1"/>
  <c r="W225" i="1"/>
  <c r="W227" i="1"/>
  <c r="W228" i="1"/>
  <c r="W229" i="1"/>
  <c r="W230" i="1"/>
  <c r="W231" i="1"/>
  <c r="W232" i="1"/>
  <c r="W233" i="1"/>
  <c r="W235" i="1"/>
  <c r="W236" i="1"/>
  <c r="W237" i="1"/>
  <c r="W238" i="1"/>
  <c r="W239" i="1"/>
  <c r="W240" i="1"/>
  <c r="W241" i="1"/>
  <c r="W243" i="1"/>
  <c r="W244" i="1"/>
  <c r="W245" i="1"/>
  <c r="W246" i="1"/>
  <c r="W247" i="1"/>
  <c r="W248" i="1"/>
  <c r="W249" i="1"/>
  <c r="W251" i="1"/>
  <c r="W252" i="1"/>
  <c r="W253" i="1"/>
  <c r="W254" i="1"/>
  <c r="W255" i="1"/>
  <c r="W256" i="1"/>
  <c r="W257" i="1"/>
  <c r="W259" i="1"/>
  <c r="W260" i="1"/>
  <c r="W261" i="1"/>
  <c r="W262" i="1"/>
  <c r="W263" i="1"/>
  <c r="W264" i="1"/>
  <c r="W265" i="1"/>
  <c r="W267" i="1"/>
  <c r="W268" i="1"/>
  <c r="W269" i="1"/>
  <c r="W270" i="1"/>
  <c r="W271" i="1"/>
  <c r="W272" i="1"/>
  <c r="W273" i="1"/>
  <c r="W275" i="1"/>
  <c r="W276" i="1"/>
  <c r="W277" i="1"/>
  <c r="W278" i="1"/>
  <c r="W279" i="1"/>
  <c r="W280" i="1"/>
  <c r="W281" i="1"/>
  <c r="W283" i="1"/>
  <c r="W284" i="1"/>
  <c r="W285" i="1"/>
  <c r="W286" i="1"/>
  <c r="W287" i="1"/>
  <c r="W288" i="1"/>
  <c r="W289" i="1"/>
  <c r="W291" i="1"/>
  <c r="W292" i="1"/>
  <c r="W293" i="1"/>
  <c r="W294" i="1"/>
  <c r="W295" i="1"/>
  <c r="W296" i="1"/>
  <c r="W297" i="1"/>
  <c r="W299" i="1"/>
  <c r="W300" i="1"/>
  <c r="W301" i="1"/>
  <c r="W302" i="1"/>
  <c r="W303" i="1"/>
  <c r="W304" i="1"/>
  <c r="W305" i="1"/>
  <c r="W307" i="1"/>
  <c r="W308" i="1"/>
  <c r="W309" i="1"/>
  <c r="W310" i="1"/>
  <c r="W311" i="1"/>
  <c r="W312" i="1"/>
  <c r="W313" i="1"/>
  <c r="W315" i="1"/>
  <c r="W316" i="1"/>
  <c r="W317" i="1"/>
  <c r="W318" i="1"/>
  <c r="W319" i="1"/>
  <c r="W320" i="1"/>
  <c r="W321" i="1"/>
  <c r="W323" i="1"/>
  <c r="W324" i="1"/>
  <c r="W325" i="1"/>
  <c r="W326" i="1"/>
  <c r="W327" i="1"/>
  <c r="W328" i="1"/>
  <c r="W329" i="1"/>
  <c r="W331" i="1"/>
  <c r="W332" i="1"/>
  <c r="W333" i="1"/>
  <c r="W334" i="1"/>
  <c r="W335" i="1"/>
  <c r="W336" i="1"/>
  <c r="W337" i="1"/>
  <c r="W339" i="1"/>
  <c r="W340" i="1"/>
  <c r="W341" i="1"/>
  <c r="W342" i="1"/>
  <c r="W343" i="1"/>
  <c r="W344" i="1"/>
  <c r="W345" i="1"/>
  <c r="W347" i="1"/>
  <c r="W348" i="1"/>
  <c r="W349" i="1"/>
  <c r="W350" i="1"/>
  <c r="W351" i="1"/>
  <c r="W352" i="1"/>
  <c r="W353" i="1"/>
  <c r="W355" i="1"/>
  <c r="W356" i="1"/>
  <c r="W357" i="1"/>
  <c r="W358" i="1"/>
  <c r="W359" i="1"/>
  <c r="W360" i="1"/>
  <c r="W361" i="1"/>
  <c r="W363" i="1"/>
  <c r="W364" i="1"/>
  <c r="W365" i="1"/>
  <c r="W366" i="1"/>
  <c r="W367" i="1"/>
  <c r="W368" i="1"/>
  <c r="W369" i="1"/>
  <c r="W371" i="1"/>
  <c r="W372" i="1"/>
  <c r="W373" i="1"/>
  <c r="W374" i="1"/>
  <c r="W375" i="1"/>
  <c r="W376" i="1"/>
  <c r="W377" i="1"/>
  <c r="W379" i="1"/>
  <c r="W380" i="1"/>
  <c r="W381" i="1"/>
  <c r="W382" i="1"/>
  <c r="W383" i="1"/>
  <c r="W384" i="1"/>
  <c r="W385" i="1"/>
  <c r="W387" i="1"/>
  <c r="W388" i="1"/>
  <c r="W389" i="1"/>
  <c r="W390" i="1"/>
  <c r="W391" i="1"/>
  <c r="W3" i="1"/>
  <c r="N2" i="1"/>
  <c r="U2" i="1"/>
  <c r="N3" i="1"/>
  <c r="U3" i="1"/>
  <c r="N4" i="1"/>
  <c r="U4" i="1"/>
  <c r="N5" i="1"/>
  <c r="U5" i="1"/>
  <c r="N6" i="1"/>
  <c r="U6" i="1"/>
  <c r="N7" i="1"/>
  <c r="U7" i="1"/>
  <c r="N8" i="1"/>
  <c r="U8" i="1"/>
  <c r="N9" i="1"/>
  <c r="U9" i="1"/>
  <c r="N10" i="1"/>
  <c r="U10" i="1"/>
  <c r="N11" i="1"/>
  <c r="U11" i="1"/>
  <c r="N12" i="1"/>
  <c r="U12" i="1"/>
  <c r="N13" i="1"/>
  <c r="U13" i="1"/>
  <c r="N14" i="1"/>
  <c r="U14" i="1"/>
  <c r="N15" i="1"/>
  <c r="U15" i="1"/>
  <c r="N16" i="1"/>
  <c r="U16" i="1"/>
  <c r="N17" i="1"/>
  <c r="U17" i="1"/>
  <c r="N18" i="1"/>
  <c r="U18" i="1"/>
  <c r="N19" i="1"/>
  <c r="U19" i="1"/>
  <c r="N20" i="1"/>
  <c r="U20" i="1"/>
  <c r="N21" i="1"/>
  <c r="U21" i="1"/>
  <c r="N22" i="1"/>
  <c r="U22" i="1"/>
  <c r="N23" i="1"/>
  <c r="U23" i="1"/>
  <c r="N24" i="1"/>
  <c r="U24" i="1"/>
  <c r="N25" i="1"/>
  <c r="U25" i="1"/>
  <c r="N26" i="1"/>
  <c r="U26" i="1"/>
  <c r="N27" i="1"/>
  <c r="U27" i="1"/>
  <c r="N28" i="1"/>
  <c r="U28" i="1"/>
  <c r="N29" i="1"/>
  <c r="U29" i="1"/>
  <c r="N30" i="1"/>
  <c r="U30" i="1"/>
  <c r="N31" i="1"/>
  <c r="U31" i="1"/>
  <c r="N32" i="1"/>
  <c r="U32" i="1"/>
  <c r="N33" i="1"/>
  <c r="U33" i="1"/>
  <c r="N34" i="1"/>
  <c r="U34" i="1"/>
  <c r="N35" i="1"/>
  <c r="U35" i="1"/>
  <c r="N36" i="1"/>
  <c r="U36" i="1"/>
  <c r="N37" i="1"/>
  <c r="U37" i="1"/>
  <c r="N38" i="1"/>
  <c r="U38" i="1"/>
  <c r="N39" i="1"/>
  <c r="U39" i="1"/>
  <c r="N40" i="1"/>
  <c r="U40" i="1"/>
  <c r="N41" i="1"/>
  <c r="U41" i="1"/>
  <c r="N42" i="1"/>
  <c r="U42" i="1"/>
  <c r="N43" i="1"/>
  <c r="U43" i="1"/>
  <c r="N44" i="1"/>
  <c r="U44" i="1"/>
  <c r="N45" i="1"/>
  <c r="U45" i="1"/>
  <c r="N46" i="1"/>
  <c r="U46" i="1"/>
  <c r="N47" i="1"/>
  <c r="U47" i="1"/>
  <c r="N48" i="1"/>
  <c r="U48" i="1"/>
  <c r="N49" i="1"/>
  <c r="U49" i="1"/>
  <c r="N50" i="1"/>
  <c r="U50" i="1"/>
  <c r="N51" i="1"/>
  <c r="U51" i="1"/>
  <c r="N52" i="1"/>
  <c r="U52" i="1"/>
  <c r="N53" i="1"/>
  <c r="U53" i="1"/>
  <c r="N54" i="1"/>
  <c r="U54" i="1"/>
  <c r="N55" i="1"/>
  <c r="U55" i="1"/>
  <c r="N56" i="1"/>
  <c r="U56" i="1"/>
  <c r="N57" i="1"/>
  <c r="U57" i="1"/>
  <c r="N58" i="1"/>
  <c r="U58" i="1"/>
  <c r="N59" i="1"/>
  <c r="U59" i="1"/>
  <c r="N60" i="1"/>
  <c r="U60" i="1"/>
  <c r="N61" i="1"/>
  <c r="U61" i="1"/>
  <c r="N62" i="1"/>
  <c r="U62" i="1"/>
  <c r="N63" i="1"/>
  <c r="U63" i="1"/>
  <c r="N64" i="1"/>
  <c r="U64" i="1"/>
  <c r="N65" i="1"/>
  <c r="U65" i="1"/>
  <c r="N66" i="1"/>
  <c r="U66" i="1"/>
  <c r="N67" i="1"/>
  <c r="U67" i="1"/>
  <c r="N68" i="1"/>
  <c r="U68" i="1"/>
  <c r="N69" i="1"/>
  <c r="U69" i="1"/>
  <c r="N70" i="1"/>
  <c r="U70" i="1"/>
  <c r="N71" i="1"/>
  <c r="U71" i="1"/>
  <c r="N72" i="1"/>
  <c r="U72" i="1"/>
  <c r="N73" i="1"/>
  <c r="U73" i="1"/>
  <c r="N74" i="1"/>
  <c r="U74" i="1"/>
  <c r="N75" i="1"/>
  <c r="U75" i="1"/>
  <c r="N76" i="1"/>
  <c r="U76" i="1"/>
  <c r="N77" i="1"/>
  <c r="U77" i="1"/>
  <c r="N78" i="1"/>
  <c r="U78" i="1"/>
  <c r="N79" i="1"/>
  <c r="U79" i="1"/>
  <c r="N80" i="1"/>
  <c r="U80" i="1"/>
  <c r="N81" i="1"/>
  <c r="U81" i="1"/>
  <c r="N82" i="1"/>
  <c r="U82" i="1"/>
  <c r="N83" i="1"/>
  <c r="U83" i="1"/>
  <c r="N84" i="1"/>
  <c r="U84" i="1"/>
  <c r="N85" i="1"/>
  <c r="U85" i="1"/>
  <c r="N86" i="1"/>
  <c r="U86" i="1"/>
  <c r="N87" i="1"/>
  <c r="U87" i="1"/>
  <c r="N88" i="1"/>
  <c r="U88" i="1"/>
  <c r="N89" i="1"/>
  <c r="U89" i="1"/>
  <c r="N90" i="1"/>
  <c r="U90" i="1"/>
  <c r="N91" i="1"/>
  <c r="U91" i="1"/>
  <c r="N92" i="1"/>
  <c r="U92" i="1"/>
  <c r="N93" i="1"/>
  <c r="U93" i="1"/>
  <c r="N94" i="1"/>
  <c r="U94" i="1"/>
  <c r="N95" i="1"/>
  <c r="U95" i="1"/>
  <c r="N96" i="1"/>
  <c r="U96" i="1"/>
  <c r="N97" i="1"/>
  <c r="U97" i="1"/>
  <c r="N98" i="1"/>
  <c r="U98" i="1"/>
  <c r="N99" i="1"/>
  <c r="U99" i="1"/>
  <c r="N100" i="1"/>
  <c r="U100" i="1"/>
  <c r="N101" i="1"/>
  <c r="U101" i="1"/>
  <c r="N102" i="1"/>
  <c r="U102" i="1"/>
  <c r="N103" i="1"/>
  <c r="U103" i="1"/>
  <c r="N104" i="1"/>
  <c r="U104" i="1"/>
  <c r="N105" i="1"/>
  <c r="U105" i="1"/>
  <c r="N106" i="1"/>
  <c r="U106" i="1"/>
  <c r="N107" i="1"/>
  <c r="U107" i="1"/>
  <c r="N108" i="1"/>
  <c r="U108" i="1"/>
  <c r="N109" i="1"/>
  <c r="U109" i="1"/>
  <c r="N110" i="1"/>
  <c r="U110" i="1"/>
  <c r="N111" i="1"/>
  <c r="U111" i="1"/>
  <c r="N112" i="1"/>
  <c r="U112" i="1"/>
  <c r="N113" i="1"/>
  <c r="U113" i="1"/>
  <c r="N114" i="1"/>
  <c r="U114" i="1"/>
  <c r="N115" i="1"/>
  <c r="U115" i="1"/>
  <c r="N116" i="1"/>
  <c r="U116" i="1"/>
  <c r="N117" i="1"/>
  <c r="U117" i="1"/>
  <c r="N118" i="1"/>
  <c r="U118" i="1"/>
  <c r="N119" i="1"/>
  <c r="U119" i="1"/>
  <c r="N120" i="1"/>
  <c r="U120" i="1"/>
  <c r="N121" i="1"/>
  <c r="U121" i="1"/>
  <c r="N122" i="1"/>
  <c r="U122" i="1"/>
  <c r="N123" i="1"/>
  <c r="U123" i="1"/>
  <c r="N124" i="1"/>
  <c r="U124" i="1"/>
  <c r="N125" i="1"/>
  <c r="U125" i="1"/>
  <c r="N126" i="1"/>
  <c r="U126" i="1"/>
  <c r="N127" i="1"/>
  <c r="U127" i="1"/>
  <c r="N128" i="1"/>
  <c r="U128" i="1"/>
  <c r="N129" i="1"/>
  <c r="U129" i="1"/>
  <c r="N130" i="1"/>
  <c r="U130" i="1"/>
  <c r="N131" i="1"/>
  <c r="U131" i="1"/>
  <c r="N132" i="1"/>
  <c r="U132" i="1"/>
  <c r="N133" i="1"/>
  <c r="U133" i="1"/>
  <c r="N134" i="1"/>
  <c r="U134" i="1"/>
  <c r="N135" i="1"/>
  <c r="U135" i="1"/>
  <c r="N136" i="1"/>
  <c r="U136" i="1"/>
  <c r="N137" i="1"/>
  <c r="U137" i="1"/>
  <c r="N138" i="1"/>
  <c r="U138" i="1"/>
  <c r="N139" i="1"/>
  <c r="U139" i="1"/>
  <c r="N140" i="1"/>
  <c r="U140" i="1"/>
  <c r="N141" i="1"/>
  <c r="U141" i="1"/>
  <c r="N142" i="1"/>
  <c r="U142" i="1"/>
  <c r="N143" i="1"/>
  <c r="U143" i="1"/>
  <c r="N144" i="1"/>
  <c r="U144" i="1"/>
  <c r="N145" i="1"/>
  <c r="U145" i="1"/>
  <c r="N146" i="1"/>
  <c r="U146" i="1"/>
  <c r="N147" i="1"/>
  <c r="U147" i="1"/>
  <c r="N148" i="1"/>
  <c r="U148" i="1"/>
  <c r="N149" i="1"/>
  <c r="U149" i="1"/>
  <c r="N150" i="1"/>
  <c r="U150" i="1"/>
  <c r="N151" i="1"/>
  <c r="U151" i="1"/>
  <c r="N152" i="1"/>
  <c r="U152" i="1"/>
  <c r="N153" i="1"/>
  <c r="U153" i="1"/>
  <c r="N154" i="1"/>
  <c r="U154" i="1"/>
  <c r="N155" i="1"/>
  <c r="U155" i="1"/>
  <c r="N156" i="1"/>
  <c r="U156" i="1"/>
  <c r="N157" i="1"/>
  <c r="U157" i="1"/>
  <c r="N158" i="1"/>
  <c r="U158" i="1"/>
  <c r="N159" i="1"/>
  <c r="U159" i="1"/>
  <c r="N160" i="1"/>
  <c r="U160" i="1"/>
  <c r="N161" i="1"/>
  <c r="U161" i="1"/>
  <c r="N162" i="1"/>
  <c r="U162" i="1"/>
  <c r="N163" i="1"/>
  <c r="U163" i="1"/>
  <c r="N164" i="1"/>
  <c r="U164" i="1"/>
  <c r="N165" i="1"/>
  <c r="U165" i="1"/>
  <c r="N166" i="1"/>
  <c r="U166" i="1"/>
  <c r="N167" i="1"/>
  <c r="U167" i="1"/>
  <c r="N168" i="1"/>
  <c r="U168" i="1"/>
  <c r="N169" i="1"/>
  <c r="U169" i="1"/>
  <c r="N170" i="1"/>
  <c r="U170" i="1"/>
  <c r="N171" i="1"/>
  <c r="U171" i="1"/>
  <c r="N172" i="1"/>
  <c r="U172" i="1"/>
  <c r="N173" i="1"/>
  <c r="U173" i="1"/>
  <c r="N174" i="1"/>
  <c r="U174" i="1"/>
  <c r="N175" i="1"/>
  <c r="U175" i="1"/>
  <c r="N176" i="1"/>
  <c r="U176" i="1"/>
  <c r="N177" i="1"/>
  <c r="U177" i="1"/>
  <c r="N178" i="1"/>
  <c r="U178" i="1"/>
  <c r="N179" i="1"/>
  <c r="U179" i="1"/>
  <c r="N180" i="1"/>
  <c r="U180" i="1"/>
  <c r="N181" i="1"/>
  <c r="U181" i="1"/>
  <c r="N182" i="1"/>
  <c r="U182" i="1"/>
  <c r="N183" i="1"/>
  <c r="U183" i="1"/>
  <c r="N184" i="1"/>
  <c r="U184" i="1"/>
  <c r="N185" i="1"/>
  <c r="U185" i="1"/>
  <c r="N186" i="1"/>
  <c r="U186" i="1"/>
  <c r="N187" i="1"/>
  <c r="U187" i="1"/>
  <c r="N188" i="1"/>
  <c r="U188" i="1"/>
  <c r="N189" i="1"/>
  <c r="U189" i="1"/>
  <c r="N190" i="1"/>
  <c r="U190" i="1"/>
  <c r="N191" i="1"/>
  <c r="U191" i="1"/>
  <c r="N192" i="1"/>
  <c r="U192" i="1"/>
  <c r="N193" i="1"/>
  <c r="U193" i="1"/>
  <c r="N194" i="1"/>
  <c r="U194" i="1"/>
  <c r="N195" i="1"/>
  <c r="U195" i="1"/>
  <c r="N196" i="1"/>
  <c r="U196" i="1"/>
  <c r="N197" i="1"/>
  <c r="U197" i="1"/>
  <c r="N198" i="1"/>
  <c r="U198" i="1"/>
  <c r="N199" i="1"/>
  <c r="U199" i="1"/>
  <c r="N200" i="1"/>
  <c r="U200" i="1"/>
  <c r="N201" i="1"/>
  <c r="U201" i="1"/>
  <c r="N202" i="1"/>
  <c r="U202" i="1"/>
  <c r="N203" i="1"/>
  <c r="U203" i="1"/>
  <c r="N204" i="1"/>
  <c r="U204" i="1"/>
  <c r="N205" i="1"/>
  <c r="U205" i="1"/>
  <c r="N206" i="1"/>
  <c r="U206" i="1"/>
  <c r="N207" i="1"/>
  <c r="U207" i="1"/>
  <c r="N208" i="1"/>
  <c r="U208" i="1"/>
  <c r="N209" i="1"/>
  <c r="U209" i="1"/>
  <c r="N210" i="1"/>
  <c r="U210" i="1"/>
  <c r="N211" i="1"/>
  <c r="U211" i="1"/>
  <c r="N212" i="1"/>
  <c r="U212" i="1"/>
  <c r="N213" i="1"/>
  <c r="U213" i="1"/>
  <c r="N214" i="1"/>
  <c r="U214" i="1"/>
  <c r="N215" i="1"/>
  <c r="U215" i="1"/>
  <c r="N216" i="1"/>
  <c r="U216" i="1"/>
  <c r="N217" i="1"/>
  <c r="U217" i="1"/>
  <c r="N218" i="1"/>
  <c r="U218" i="1"/>
  <c r="N219" i="1"/>
  <c r="U219" i="1"/>
  <c r="N220" i="1"/>
  <c r="U220" i="1"/>
  <c r="N221" i="1"/>
  <c r="U221" i="1"/>
  <c r="N222" i="1"/>
  <c r="U222" i="1"/>
  <c r="N223" i="1"/>
  <c r="U223" i="1"/>
  <c r="N224" i="1"/>
  <c r="U224" i="1"/>
  <c r="N225" i="1"/>
  <c r="U225" i="1"/>
  <c r="N226" i="1"/>
  <c r="U226" i="1"/>
  <c r="N227" i="1"/>
  <c r="U227" i="1"/>
  <c r="N228" i="1"/>
  <c r="U228" i="1"/>
  <c r="N229" i="1"/>
  <c r="U229" i="1"/>
  <c r="N230" i="1"/>
  <c r="U230" i="1"/>
  <c r="N231" i="1"/>
  <c r="U231" i="1"/>
  <c r="N232" i="1"/>
  <c r="U232" i="1"/>
  <c r="N233" i="1"/>
  <c r="U233" i="1"/>
  <c r="N234" i="1"/>
  <c r="U234" i="1"/>
  <c r="N235" i="1"/>
  <c r="U235" i="1"/>
  <c r="N236" i="1"/>
  <c r="U236" i="1"/>
  <c r="N237" i="1"/>
  <c r="U237" i="1"/>
  <c r="N238" i="1"/>
  <c r="U238" i="1"/>
  <c r="N239" i="1"/>
  <c r="U239" i="1"/>
  <c r="N240" i="1"/>
  <c r="U240" i="1"/>
  <c r="N241" i="1"/>
  <c r="U241" i="1"/>
  <c r="N242" i="1"/>
  <c r="U242" i="1"/>
  <c r="N243" i="1"/>
  <c r="U243" i="1"/>
  <c r="N244" i="1"/>
  <c r="U244" i="1"/>
  <c r="N245" i="1"/>
  <c r="U245" i="1"/>
  <c r="N246" i="1"/>
  <c r="U246" i="1"/>
  <c r="N247" i="1"/>
  <c r="U247" i="1"/>
  <c r="N248" i="1"/>
  <c r="U248" i="1"/>
  <c r="N249" i="1"/>
  <c r="U249" i="1"/>
  <c r="N250" i="1"/>
  <c r="U250" i="1"/>
  <c r="N251" i="1"/>
  <c r="U251" i="1"/>
  <c r="N252" i="1"/>
  <c r="U252" i="1"/>
  <c r="N253" i="1"/>
  <c r="U253" i="1"/>
  <c r="N254" i="1"/>
  <c r="U254" i="1"/>
  <c r="N255" i="1"/>
  <c r="U255" i="1"/>
  <c r="N256" i="1"/>
  <c r="U256" i="1"/>
  <c r="N257" i="1"/>
  <c r="U257" i="1"/>
  <c r="N258" i="1"/>
  <c r="U258" i="1"/>
  <c r="N259" i="1"/>
  <c r="U259" i="1"/>
  <c r="N260" i="1"/>
  <c r="U260" i="1"/>
  <c r="N261" i="1"/>
  <c r="U261" i="1"/>
  <c r="N262" i="1"/>
  <c r="U262" i="1"/>
  <c r="N263" i="1"/>
  <c r="U263" i="1"/>
  <c r="N264" i="1"/>
  <c r="U264" i="1"/>
  <c r="N265" i="1"/>
  <c r="U265" i="1"/>
  <c r="N266" i="1"/>
  <c r="U266" i="1"/>
  <c r="N267" i="1"/>
  <c r="U267" i="1"/>
  <c r="N268" i="1"/>
  <c r="U268" i="1"/>
  <c r="N269" i="1"/>
  <c r="U269" i="1"/>
  <c r="N270" i="1"/>
  <c r="U270" i="1"/>
  <c r="N271" i="1"/>
  <c r="U271" i="1"/>
  <c r="N272" i="1"/>
  <c r="U272" i="1"/>
  <c r="N273" i="1"/>
  <c r="U273" i="1"/>
  <c r="N274" i="1"/>
  <c r="U274" i="1"/>
  <c r="N275" i="1"/>
  <c r="U275" i="1"/>
  <c r="N276" i="1"/>
  <c r="U276" i="1"/>
  <c r="N277" i="1"/>
  <c r="U277" i="1"/>
  <c r="N278" i="1"/>
  <c r="U278" i="1"/>
  <c r="N279" i="1"/>
  <c r="U279" i="1"/>
  <c r="N280" i="1"/>
  <c r="U280" i="1"/>
  <c r="N281" i="1"/>
  <c r="U281" i="1"/>
  <c r="N282" i="1"/>
  <c r="U282" i="1"/>
  <c r="N283" i="1"/>
  <c r="U283" i="1"/>
  <c r="N284" i="1"/>
  <c r="U284" i="1"/>
  <c r="N285" i="1"/>
  <c r="U285" i="1"/>
  <c r="N286" i="1"/>
  <c r="U286" i="1"/>
  <c r="N287" i="1"/>
  <c r="U287" i="1"/>
  <c r="N288" i="1"/>
  <c r="U288" i="1"/>
  <c r="N289" i="1"/>
  <c r="U289" i="1"/>
  <c r="N290" i="1"/>
  <c r="U290" i="1"/>
  <c r="N291" i="1"/>
  <c r="U291" i="1"/>
  <c r="N292" i="1"/>
  <c r="U292" i="1"/>
  <c r="N293" i="1"/>
  <c r="U293" i="1"/>
  <c r="N294" i="1"/>
  <c r="U294" i="1"/>
  <c r="N295" i="1"/>
  <c r="U295" i="1"/>
  <c r="N296" i="1"/>
  <c r="U296" i="1"/>
  <c r="N297" i="1"/>
  <c r="U297" i="1"/>
  <c r="N298" i="1"/>
  <c r="U298" i="1"/>
  <c r="N299" i="1"/>
  <c r="U299" i="1"/>
  <c r="N300" i="1"/>
  <c r="U300" i="1"/>
  <c r="N301" i="1"/>
  <c r="U301" i="1"/>
  <c r="N302" i="1"/>
  <c r="U302" i="1"/>
  <c r="N303" i="1"/>
  <c r="U303" i="1"/>
  <c r="N304" i="1"/>
  <c r="U304" i="1"/>
  <c r="N305" i="1"/>
  <c r="U305" i="1"/>
  <c r="N306" i="1"/>
  <c r="U306" i="1"/>
  <c r="N307" i="1"/>
  <c r="U307" i="1"/>
  <c r="N308" i="1"/>
  <c r="U308" i="1"/>
  <c r="N309" i="1"/>
  <c r="U309" i="1"/>
  <c r="N310" i="1"/>
  <c r="U310" i="1"/>
  <c r="N311" i="1"/>
  <c r="U311" i="1"/>
  <c r="N312" i="1"/>
  <c r="U312" i="1"/>
  <c r="N313" i="1"/>
  <c r="U313" i="1"/>
  <c r="N314" i="1"/>
  <c r="U314" i="1"/>
  <c r="N315" i="1"/>
  <c r="U315" i="1"/>
  <c r="N316" i="1"/>
  <c r="U316" i="1"/>
  <c r="N317" i="1"/>
  <c r="U317" i="1"/>
  <c r="N318" i="1"/>
  <c r="U318" i="1"/>
  <c r="N319" i="1"/>
  <c r="U319" i="1"/>
  <c r="N320" i="1"/>
  <c r="U320" i="1"/>
  <c r="N321" i="1"/>
  <c r="U321" i="1"/>
  <c r="N322" i="1"/>
  <c r="U322" i="1"/>
  <c r="N323" i="1"/>
  <c r="U323" i="1"/>
  <c r="N324" i="1"/>
  <c r="U324" i="1"/>
  <c r="N325" i="1"/>
  <c r="U325" i="1"/>
  <c r="N326" i="1"/>
  <c r="U326" i="1"/>
  <c r="N327" i="1"/>
  <c r="U327" i="1"/>
  <c r="N328" i="1"/>
  <c r="U328" i="1"/>
  <c r="N329" i="1"/>
  <c r="U329" i="1"/>
  <c r="N330" i="1"/>
  <c r="U330" i="1"/>
  <c r="N331" i="1"/>
  <c r="U331" i="1"/>
  <c r="N332" i="1"/>
  <c r="U332" i="1"/>
  <c r="N333" i="1"/>
  <c r="U333" i="1"/>
  <c r="N334" i="1"/>
  <c r="U334" i="1"/>
  <c r="N335" i="1"/>
  <c r="U335" i="1"/>
  <c r="N336" i="1"/>
  <c r="U336" i="1"/>
  <c r="N337" i="1"/>
  <c r="U337" i="1"/>
  <c r="N338" i="1"/>
  <c r="U338" i="1"/>
  <c r="N339" i="1"/>
  <c r="U339" i="1"/>
  <c r="N340" i="1"/>
  <c r="U340" i="1"/>
  <c r="N341" i="1"/>
  <c r="U341" i="1"/>
  <c r="N342" i="1"/>
  <c r="U342" i="1"/>
  <c r="N343" i="1"/>
  <c r="U343" i="1"/>
  <c r="N344" i="1"/>
  <c r="U344" i="1"/>
  <c r="N345" i="1"/>
  <c r="U345" i="1"/>
  <c r="N346" i="1"/>
  <c r="U346" i="1"/>
  <c r="N347" i="1"/>
  <c r="U347" i="1"/>
  <c r="N348" i="1"/>
  <c r="U348" i="1"/>
  <c r="N349" i="1"/>
  <c r="U349" i="1"/>
  <c r="N350" i="1"/>
  <c r="U350" i="1"/>
  <c r="N351" i="1"/>
  <c r="U351" i="1"/>
  <c r="N352" i="1"/>
  <c r="U352" i="1"/>
  <c r="N353" i="1"/>
  <c r="U353" i="1"/>
  <c r="N354" i="1"/>
  <c r="U354" i="1"/>
  <c r="N355" i="1"/>
  <c r="U355" i="1"/>
  <c r="N356" i="1"/>
  <c r="U356" i="1"/>
  <c r="N357" i="1"/>
  <c r="U357" i="1"/>
  <c r="N358" i="1"/>
  <c r="U358" i="1"/>
  <c r="N359" i="1"/>
  <c r="U359" i="1"/>
  <c r="N360" i="1"/>
  <c r="U360" i="1"/>
  <c r="N361" i="1"/>
  <c r="U361" i="1"/>
  <c r="N362" i="1"/>
  <c r="U362" i="1"/>
  <c r="N363" i="1"/>
  <c r="U363" i="1"/>
  <c r="N364" i="1"/>
  <c r="U364" i="1"/>
  <c r="N365" i="1"/>
  <c r="U365" i="1"/>
  <c r="N366" i="1"/>
  <c r="U366" i="1"/>
  <c r="N367" i="1"/>
  <c r="U367" i="1"/>
  <c r="N368" i="1"/>
  <c r="U368" i="1"/>
  <c r="N369" i="1"/>
  <c r="U369" i="1"/>
  <c r="N370" i="1"/>
  <c r="U370" i="1"/>
  <c r="N371" i="1"/>
  <c r="U371" i="1"/>
  <c r="N372" i="1"/>
  <c r="U372" i="1"/>
  <c r="N373" i="1"/>
  <c r="U373" i="1"/>
  <c r="N374" i="1"/>
  <c r="U374" i="1"/>
  <c r="N375" i="1"/>
  <c r="U375" i="1"/>
  <c r="N376" i="1"/>
  <c r="U376" i="1"/>
  <c r="N377" i="1"/>
  <c r="U377" i="1"/>
  <c r="N378" i="1"/>
  <c r="U378" i="1"/>
  <c r="N379" i="1"/>
  <c r="U379" i="1"/>
  <c r="N380" i="1"/>
  <c r="U380" i="1"/>
  <c r="N381" i="1"/>
  <c r="U381" i="1"/>
  <c r="N382" i="1"/>
  <c r="U382" i="1"/>
  <c r="N383" i="1"/>
  <c r="U383" i="1"/>
  <c r="N384" i="1"/>
  <c r="U384" i="1"/>
  <c r="N385" i="1"/>
  <c r="U385" i="1"/>
  <c r="N386" i="1"/>
  <c r="U386" i="1"/>
  <c r="N387" i="1"/>
  <c r="U387" i="1"/>
  <c r="N388" i="1"/>
  <c r="U388" i="1"/>
  <c r="N389" i="1"/>
  <c r="U389" i="1"/>
  <c r="N390" i="1"/>
  <c r="U390" i="1"/>
  <c r="N391" i="1"/>
  <c r="U391" i="1"/>
</calcChain>
</file>

<file path=xl/sharedStrings.xml><?xml version="1.0" encoding="utf-8"?>
<sst xmlns="http://schemas.openxmlformats.org/spreadsheetml/2006/main" count="8636" uniqueCount="251">
  <si>
    <t>Doc. date</t>
  </si>
  <si>
    <t>Doc. type</t>
  </si>
  <si>
    <t>Doc. number</t>
  </si>
  <si>
    <t>Doc. series</t>
  </si>
  <si>
    <t>War.</t>
  </si>
  <si>
    <t>R.C.</t>
  </si>
  <si>
    <t>R.C. description</t>
  </si>
  <si>
    <t>Inv.</t>
  </si>
  <si>
    <t>Carrier</t>
  </si>
  <si>
    <t>Carrier description</t>
  </si>
  <si>
    <t>Customer</t>
  </si>
  <si>
    <t>Customer firm name</t>
  </si>
  <si>
    <t>CRM date</t>
  </si>
  <si>
    <t>Item code</t>
  </si>
  <si>
    <t>Item description</t>
  </si>
  <si>
    <t>Quantity</t>
  </si>
  <si>
    <t>Price</t>
  </si>
  <si>
    <t>Amount</t>
  </si>
  <si>
    <t>Transport</t>
  </si>
  <si>
    <t>Pallet</t>
  </si>
  <si>
    <t>Coil</t>
  </si>
  <si>
    <t>Width</t>
  </si>
  <si>
    <t>Length</t>
  </si>
  <si>
    <t>Ord. date</t>
  </si>
  <si>
    <t>Ord. number</t>
  </si>
  <si>
    <t>Ord. series</t>
  </si>
  <si>
    <t>Ord. line</t>
  </si>
  <si>
    <t>Purchase ord.</t>
  </si>
  <si>
    <t>12/11/2024</t>
  </si>
  <si>
    <t xml:space="preserve">SALES ????               </t>
  </si>
  <si>
    <t>S</t>
  </si>
  <si>
    <t xml:space="preserve">   </t>
  </si>
  <si>
    <t xml:space="preserve">                              </t>
  </si>
  <si>
    <t xml:space="preserve">CCL label HeFei                                             </t>
  </si>
  <si>
    <t xml:space="preserve">          </t>
  </si>
  <si>
    <t xml:space="preserve">RI-7093/50 PP GLOSS CLEAR TC8 AP901 P                                   </t>
  </si>
  <si>
    <t xml:space="preserve">            </t>
  </si>
  <si>
    <t xml:space="preserve">14/037288  </t>
  </si>
  <si>
    <t>08/11/2024</t>
  </si>
  <si>
    <t xml:space="preserve">CCL2411053    </t>
  </si>
  <si>
    <t xml:space="preserve">RI-707/50 PP E GLOSS CLEAR TC8 AP901W                                   </t>
  </si>
  <si>
    <t xml:space="preserve">14/037287  </t>
  </si>
  <si>
    <t xml:space="preserve">CCL2411054    </t>
  </si>
  <si>
    <t xml:space="preserve">  </t>
  </si>
  <si>
    <t xml:space="preserve">      </t>
  </si>
  <si>
    <t xml:space="preserve">                         </t>
  </si>
  <si>
    <t xml:space="preserve"> </t>
  </si>
  <si>
    <t xml:space="preserve">     </t>
  </si>
  <si>
    <t xml:space="preserve">                                                            </t>
  </si>
  <si>
    <t xml:space="preserve">                                                                        </t>
  </si>
  <si>
    <t xml:space="preserve">             </t>
  </si>
  <si>
    <t xml:space="preserve">               </t>
  </si>
  <si>
    <t xml:space="preserve">RI-837/80 PE GLOSS CLEAR AP901 P WG 6                                   </t>
  </si>
  <si>
    <t xml:space="preserve">14/037273  </t>
  </si>
  <si>
    <t xml:space="preserve">14/037305  </t>
  </si>
  <si>
    <t xml:space="preserve">14/037307  </t>
  </si>
  <si>
    <t xml:space="preserve">SAMPLING NO PAY ????     </t>
  </si>
  <si>
    <t xml:space="preserve">RI-717/50 PP GLOSS SILVER TC8 AP999 W                                   </t>
  </si>
  <si>
    <t xml:space="preserve">14/037441  </t>
  </si>
  <si>
    <t>11/11/2024</t>
  </si>
  <si>
    <t xml:space="preserve">Sun Wei       </t>
  </si>
  <si>
    <t xml:space="preserve">Anhui Paili Tech Co.Ltd                                     </t>
  </si>
  <si>
    <t xml:space="preserve">14/037471  </t>
  </si>
  <si>
    <t xml:space="preserve">Ritrama(Hefei) Guangzhou Branch                             </t>
  </si>
  <si>
    <t xml:space="preserve">RI-767/75 PP MATT WHITE TC AP901 WG62                                   </t>
  </si>
  <si>
    <t xml:space="preserve">14/037450  </t>
  </si>
  <si>
    <t xml:space="preserve">ECPO2411007   </t>
  </si>
  <si>
    <t xml:space="preserve">14/037453  </t>
  </si>
  <si>
    <t xml:space="preserve">14/037454  </t>
  </si>
  <si>
    <t xml:space="preserve">PP TC8 GLOSS WHITE CAV 60 / AP901 / W                                   </t>
  </si>
  <si>
    <t xml:space="preserve">14/037455  </t>
  </si>
  <si>
    <t xml:space="preserve">14/037456  </t>
  </si>
  <si>
    <t xml:space="preserve">14/037457  </t>
  </si>
  <si>
    <t xml:space="preserve">14/037458  </t>
  </si>
  <si>
    <t xml:space="preserve">14/037459  </t>
  </si>
  <si>
    <t xml:space="preserve">14/037460  </t>
  </si>
  <si>
    <t xml:space="preserve">14/037461  </t>
  </si>
  <si>
    <t xml:space="preserve">14/037462  </t>
  </si>
  <si>
    <t xml:space="preserve">14/037463  </t>
  </si>
  <si>
    <t xml:space="preserve">14/037464  </t>
  </si>
  <si>
    <t xml:space="preserve">14/037466  </t>
  </si>
  <si>
    <t xml:space="preserve">14/037467  </t>
  </si>
  <si>
    <t xml:space="preserve">14/037468  </t>
  </si>
  <si>
    <t xml:space="preserve">14/037469  </t>
  </si>
  <si>
    <t xml:space="preserve">RI-837/80 PE GLOSS WHITE AP901 P    W                                   </t>
  </si>
  <si>
    <t xml:space="preserve">14/037487  </t>
  </si>
  <si>
    <t>12/09/2024</t>
  </si>
  <si>
    <t xml:space="preserve">128-023       </t>
  </si>
  <si>
    <t xml:space="preserve">14/037488  </t>
  </si>
  <si>
    <t xml:space="preserve">14/037489  </t>
  </si>
  <si>
    <t xml:space="preserve">14/037490  </t>
  </si>
  <si>
    <t xml:space="preserve">14/037491  </t>
  </si>
  <si>
    <t>26/09/2024</t>
  </si>
  <si>
    <t xml:space="preserve">134/23        </t>
  </si>
  <si>
    <t xml:space="preserve">14/037492  </t>
  </si>
  <si>
    <t xml:space="preserve">14/037493  </t>
  </si>
  <si>
    <t xml:space="preserve">14/037494  </t>
  </si>
  <si>
    <t xml:space="preserve">14/037496  </t>
  </si>
  <si>
    <t xml:space="preserve">14/037497  </t>
  </si>
  <si>
    <t xml:space="preserve">14/037498  </t>
  </si>
  <si>
    <t xml:space="preserve">14/037499  </t>
  </si>
  <si>
    <t xml:space="preserve">COATED 80 AP999 PLUS WG60                                               </t>
  </si>
  <si>
    <t xml:space="preserve">14/037116  </t>
  </si>
  <si>
    <t>04/11/2024</t>
  </si>
  <si>
    <t xml:space="preserve">149/023       </t>
  </si>
  <si>
    <t xml:space="preserve">14/037118  </t>
  </si>
  <si>
    <t xml:space="preserve">14/037119  </t>
  </si>
  <si>
    <t xml:space="preserve">COATED 80 AP904 WG60                                                    </t>
  </si>
  <si>
    <t xml:space="preserve">14/037125  </t>
  </si>
  <si>
    <t xml:space="preserve">14/037129  </t>
  </si>
  <si>
    <t xml:space="preserve">14/037130  </t>
  </si>
  <si>
    <t xml:space="preserve">RI-837/80 PE GLOSS WHITE AP901 CM WG6                                   </t>
  </si>
  <si>
    <t xml:space="preserve">14/036965  </t>
  </si>
  <si>
    <t>05/11/2024</t>
  </si>
  <si>
    <t xml:space="preserve">150-23        </t>
  </si>
  <si>
    <t xml:space="preserve">14/036966  </t>
  </si>
  <si>
    <t xml:space="preserve">RI-7093/30 PP GLOSS CLEAR TC8 AP901 P                                   </t>
  </si>
  <si>
    <t xml:space="preserve">14/037474  </t>
  </si>
  <si>
    <t xml:space="preserve">154-023       </t>
  </si>
  <si>
    <t xml:space="preserve">Hangzhou Allforlabels Co.Ltd                                </t>
  </si>
  <si>
    <t xml:space="preserve">RI-707/50 PP GLOSS WHITE TC8 AP911  W                                   </t>
  </si>
  <si>
    <t xml:space="preserve">14/037472  </t>
  </si>
  <si>
    <t xml:space="preserve">Xiamen Aiweixin Technical Co.Ltd                            </t>
  </si>
  <si>
    <t xml:space="preserve">COATED 80 AP904 CM WG60                                                 </t>
  </si>
  <si>
    <t xml:space="preserve">14/026053  </t>
  </si>
  <si>
    <t xml:space="preserve">20241112-n1   </t>
  </si>
  <si>
    <t xml:space="preserve">14/037523  </t>
  </si>
  <si>
    <t xml:space="preserve">14/037524  </t>
  </si>
  <si>
    <t xml:space="preserve">Heilongjiang Dejiali Packing Co.                            </t>
  </si>
  <si>
    <t xml:space="preserve">RI-7593/60 PP CAVITATED TC AP901    P                                   </t>
  </si>
  <si>
    <t xml:space="preserve">14/037479  </t>
  </si>
  <si>
    <t xml:space="preserve">20241111-N4   </t>
  </si>
  <si>
    <t xml:space="preserve">Ningbo Ruide Technical Co.Ltd                               </t>
  </si>
  <si>
    <t xml:space="preserve">RI-707/50 PP GLOSS CLEAR TC8 AP901 P                                    </t>
  </si>
  <si>
    <t xml:space="preserve">14/037440  </t>
  </si>
  <si>
    <t xml:space="preserve">Zhejiang Qiyuanse Printing Co.                              </t>
  </si>
  <si>
    <t xml:space="preserve">14/037436  </t>
  </si>
  <si>
    <t xml:space="preserve">Avery Dennision Lanka(Pvt) Ltd.                             </t>
  </si>
  <si>
    <t xml:space="preserve">COATED 80 AP904 WG60                C                                   </t>
  </si>
  <si>
    <t xml:space="preserve">14/036926  </t>
  </si>
  <si>
    <t xml:space="preserve">Sample        </t>
  </si>
  <si>
    <t xml:space="preserve">Hangzhou Yiyao Packing Co.Ltd                               </t>
  </si>
  <si>
    <t xml:space="preserve">COATED 80 / FH21 / WG60                                                 </t>
  </si>
  <si>
    <t xml:space="preserve">14/037535  </t>
  </si>
  <si>
    <t xml:space="preserve">14/037536  </t>
  </si>
  <si>
    <t xml:space="preserve">CCL Label (Tianjin) Co.Ltd.                                 </t>
  </si>
  <si>
    <t xml:space="preserve">PP TC GLOSS CLEAR 50 / AP909 / PET30                                    </t>
  </si>
  <si>
    <t xml:space="preserve">14/032253  </t>
  </si>
  <si>
    <t>11/09/2024</t>
  </si>
  <si>
    <t xml:space="preserve">14/033518  </t>
  </si>
  <si>
    <t>24/09/2024</t>
  </si>
  <si>
    <t xml:space="preserve">14/033529  </t>
  </si>
  <si>
    <t xml:space="preserve">RI-757/75 PP CAVITATED GLOSS WHITE TC                                   </t>
  </si>
  <si>
    <t xml:space="preserve">14/033629  </t>
  </si>
  <si>
    <t>25/09/2024</t>
  </si>
  <si>
    <t xml:space="preserve">14/033836  </t>
  </si>
  <si>
    <t>27/09/2024</t>
  </si>
  <si>
    <t xml:space="preserve">14/034743  </t>
  </si>
  <si>
    <t>10/10/2024</t>
  </si>
  <si>
    <t xml:space="preserve">14/034745  </t>
  </si>
  <si>
    <t xml:space="preserve">14/034750  </t>
  </si>
  <si>
    <t xml:space="preserve">14/037544  </t>
  </si>
  <si>
    <t xml:space="preserve">RI-7093/50 PP GLOSS CLEAR TC8 AP999 P                                   </t>
  </si>
  <si>
    <t xml:space="preserve">14/034848  </t>
  </si>
  <si>
    <t>12/10/2024</t>
  </si>
  <si>
    <t xml:space="preserve">14/034851  </t>
  </si>
  <si>
    <t xml:space="preserve">14/034855  </t>
  </si>
  <si>
    <t xml:space="preserve">14/034858  </t>
  </si>
  <si>
    <t xml:space="preserve">14/034859  </t>
  </si>
  <si>
    <t>16/10/2024</t>
  </si>
  <si>
    <t xml:space="preserve">RI-837/85 PE GLOSS WHITE AP901 WG62 R                                   </t>
  </si>
  <si>
    <t xml:space="preserve">14/035134  </t>
  </si>
  <si>
    <t xml:space="preserve">14/035138  </t>
  </si>
  <si>
    <t xml:space="preserve">14/035140  </t>
  </si>
  <si>
    <t xml:space="preserve">14/035141  </t>
  </si>
  <si>
    <t xml:space="preserve">14/035144  </t>
  </si>
  <si>
    <t xml:space="preserve">14/035150  </t>
  </si>
  <si>
    <t xml:space="preserve">14/035152  </t>
  </si>
  <si>
    <t xml:space="preserve">14/035156  </t>
  </si>
  <si>
    <t xml:space="preserve">14/035157  </t>
  </si>
  <si>
    <t xml:space="preserve">14/035129  </t>
  </si>
  <si>
    <t xml:space="preserve">14/035130  </t>
  </si>
  <si>
    <t xml:space="preserve">14/035132  </t>
  </si>
  <si>
    <t xml:space="preserve">14/035133  </t>
  </si>
  <si>
    <t xml:space="preserve">14/035135  </t>
  </si>
  <si>
    <t xml:space="preserve">14/035136  </t>
  </si>
  <si>
    <t xml:space="preserve">14/035137  </t>
  </si>
  <si>
    <t xml:space="preserve">Ningxia Chaohong Printing Co.Ltd                            </t>
  </si>
  <si>
    <t xml:space="preserve">RI 7093/50 PP CLEAR TC AP CM PET30                                      </t>
  </si>
  <si>
    <t xml:space="preserve">14/037541  </t>
  </si>
  <si>
    <t xml:space="preserve">14/037539  </t>
  </si>
  <si>
    <t xml:space="preserve">14/037545  </t>
  </si>
  <si>
    <t xml:space="preserve">PQ24110091    </t>
  </si>
  <si>
    <t xml:space="preserve">14/037540  </t>
  </si>
  <si>
    <t xml:space="preserve">14/037542  </t>
  </si>
  <si>
    <t xml:space="preserve">14/037543  </t>
  </si>
  <si>
    <t xml:space="preserve">14/037547  </t>
  </si>
  <si>
    <t xml:space="preserve">Brian         </t>
  </si>
  <si>
    <t xml:space="preserve">14/037548  </t>
  </si>
  <si>
    <t xml:space="preserve">sample        </t>
  </si>
  <si>
    <t xml:space="preserve">Shenzhen Kunbang Label-trade Ltd                            </t>
  </si>
  <si>
    <t xml:space="preserve">PE Gloss White 80 AP999 WG62 RIT/GRY                                    </t>
  </si>
  <si>
    <t xml:space="preserve">14/037549  </t>
  </si>
  <si>
    <t xml:space="preserve">Multi-color Packaging Pritnting                             </t>
  </si>
  <si>
    <t xml:space="preserve">24/106073  </t>
  </si>
  <si>
    <t xml:space="preserve">24/106074  </t>
  </si>
  <si>
    <t xml:space="preserve">24/106086  </t>
  </si>
  <si>
    <t xml:space="preserve">24/106091  </t>
  </si>
  <si>
    <t xml:space="preserve">RI-837/85 PE GLOSS WHITE AP901 PLUS W                                   </t>
  </si>
  <si>
    <t xml:space="preserve">24/106083  </t>
  </si>
  <si>
    <t xml:space="preserve">24/106084  </t>
  </si>
  <si>
    <t xml:space="preserve">24/106085  </t>
  </si>
  <si>
    <t xml:space="preserve">24/106082  </t>
  </si>
  <si>
    <t xml:space="preserve">24/106087  </t>
  </si>
  <si>
    <t xml:space="preserve">24/106088  </t>
  </si>
  <si>
    <t xml:space="preserve">24/106089  </t>
  </si>
  <si>
    <t xml:space="preserve">24/106090  </t>
  </si>
  <si>
    <t xml:space="preserve">Guangdong Wanchang Co.Ltd                                   </t>
  </si>
  <si>
    <t xml:space="preserve">COATED FOIL 100 AP999 WG60                                              </t>
  </si>
  <si>
    <t xml:space="preserve">24/106093  </t>
  </si>
  <si>
    <t xml:space="preserve">24/106094  </t>
  </si>
  <si>
    <t xml:space="preserve">Toppan Win Label Printing Co.Ltd                            </t>
  </si>
  <si>
    <t xml:space="preserve">RI-7093/50 PP CLEAR TC8 AP901 PET30                                     </t>
  </si>
  <si>
    <t xml:space="preserve">24/106095  </t>
  </si>
  <si>
    <t xml:space="preserve">DG-2411111    </t>
  </si>
  <si>
    <t xml:space="preserve">Guangzhou Bisheng Primting Co                               </t>
  </si>
  <si>
    <t xml:space="preserve">24/106092  </t>
  </si>
  <si>
    <t xml:space="preserve">YLCG202401350 </t>
  </si>
  <si>
    <t xml:space="preserve">RI-767/60 PP MATT WHITE CM TC AP901 W                                   </t>
  </si>
  <si>
    <t xml:space="preserve">Guangzhou JaoBan Printing Co.LTD                            </t>
  </si>
  <si>
    <t xml:space="preserve">RI-837/85 PE GLOSS WHITE AP901 CM WG6                                   </t>
  </si>
  <si>
    <t xml:space="preserve">24/106096  </t>
  </si>
  <si>
    <t xml:space="preserve">BDB-241110078 </t>
  </si>
  <si>
    <t xml:space="preserve">Hongwu Packaging Printig Co.LTD                             </t>
  </si>
  <si>
    <t xml:space="preserve">24/106098  </t>
  </si>
  <si>
    <t xml:space="preserve">M2-P24110009  </t>
  </si>
  <si>
    <t xml:space="preserve">guangzhou jiangyue printing                                 </t>
  </si>
  <si>
    <t xml:space="preserve">24/106099  </t>
  </si>
  <si>
    <t xml:space="preserve">JY241111005   </t>
  </si>
  <si>
    <t xml:space="preserve">24/106101  </t>
  </si>
  <si>
    <t xml:space="preserve">24/106102  </t>
  </si>
  <si>
    <t xml:space="preserve">JY241111011   </t>
  </si>
  <si>
    <t xml:space="preserve">24/106110  </t>
  </si>
  <si>
    <t xml:space="preserve">jia li da tong                </t>
  </si>
  <si>
    <t xml:space="preserve">CCL Label Guangzhou                                         </t>
  </si>
  <si>
    <t xml:space="preserve">PP TC GLOSS SILVER 50 / AP901D / WG62                                   </t>
  </si>
  <si>
    <t xml:space="preserve">24/106111  </t>
  </si>
  <si>
    <t xml:space="preserve">CCL24110135   </t>
  </si>
  <si>
    <t>Formula</t>
  </si>
  <si>
    <t>COIL BARCODE</t>
  </si>
  <si>
    <t>FORMULA STRINGA.ESTRAI
="054313004     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</si>
</sst>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AbriBar128w"/>
    </font>
    <font>
      <sz val="11"/>
      <color theme="1"/>
      <name val="Code 128"/>
    </font>
    <font>
      <sz val="36"/>
      <color theme="1"/>
      <name val="Code 128"/>
    </font>
    <font>
      <sz val="36"/>
      <color theme="1"/>
      <name val="Aharoni"/>
      <charset val="177"/>
    </font>
    <font>
      <sz val="14"/>
      <color theme="1"/>
      <name val="Calibri"/>
      <family val="2"/>
      <charset val="134"/>
      <scheme val="minor"/>
    </font>
    <font>
      <sz val="16"/>
      <color theme="1"/>
      <name val="Calibri"/>
      <family val="2"/>
      <charset val="134"/>
      <scheme val="minor"/>
    </font>
    <font>
      <sz val="48"/>
      <color theme="1"/>
      <name val="Code 128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2" fontId="21" fillId="0" borderId="0" xfId="0" applyNumberFormat="1" applyFont="1"/>
    <xf numFmtId="0" fontId="23" fillId="0" borderId="0" xfId="0" applyFont="1"/>
    <xf numFmtId="0" fontId="23" fillId="33" borderId="0" xfId="0" applyFont="1" applyFill="1"/>
    <xf numFmtId="0" fontId="0" fillId="33" borderId="0" xfId="0" applyFill="1"/>
    <xf numFmtId="0" fontId="25" fillId="34" borderId="10" xfId="0" applyFont="1" applyFill="1" applyBorder="1" applyAlignment="1">
      <alignment horizontal="left" vertical="center" wrapText="1"/>
    </xf>
    <xf numFmtId="0" fontId="27" fillId="0" borderId="0" xfId="0" applyFont="1"/>
    <xf numFmtId="0" fontId="25" fillId="34" borderId="11" xfId="0" applyFont="1" applyFill="1" applyBorder="1" applyAlignment="1">
      <alignment horizontal="left" vertical="center"/>
    </xf>
    <xf numFmtId="0" fontId="25" fillId="34" borderId="12" xfId="0" applyFont="1" applyFill="1" applyBorder="1" applyAlignment="1">
      <alignment horizontal="left" vertical="center"/>
    </xf>
    <xf numFmtId="0" fontId="25" fillId="34" borderId="13" xfId="0" applyFont="1" applyFill="1" applyBorder="1" applyAlignment="1">
      <alignment horizontal="left" vertical="center"/>
    </xf>
    <xf numFmtId="0" fontId="22" fillId="0" borderId="14" xfId="0" applyFont="1" applyBorder="1"/>
    <xf numFmtId="0" fontId="22" fillId="0" borderId="15" xfId="0" applyFont="1" applyBorder="1"/>
    <xf numFmtId="0" fontId="23" fillId="0" borderId="15" xfId="0" applyFont="1" applyBorder="1"/>
    <xf numFmtId="0" fontId="0" fillId="0" borderId="16" xfId="0" applyBorder="1"/>
    <xf numFmtId="0" fontId="26" fillId="0" borderId="14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4" fillId="0" borderId="16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91"/>
  <sheetViews>
    <sheetView tabSelected="1" zoomScale="85" zoomScaleNormal="85" workbookViewId="0">
      <selection activeCell="P1" sqref="P1:P1048576"/>
    </sheetView>
  </sheetViews>
  <sheetFormatPr defaultRowHeight="21"/>
  <cols>
    <col min="1" max="1" width="10.7265625" bestFit="1" customWidth="1"/>
    <col min="2" max="2" width="9.26953125" bestFit="1" customWidth="1"/>
    <col min="3" max="3" width="12.26953125" bestFit="1" customWidth="1"/>
    <col min="4" max="4" width="10.54296875" bestFit="1" customWidth="1"/>
    <col min="5" max="5" width="5.1796875" bestFit="1" customWidth="1"/>
    <col min="6" max="6" width="4.453125" bestFit="1" customWidth="1"/>
    <col min="7" max="7" width="24.453125" bestFit="1" customWidth="1"/>
    <col min="8" max="8" width="4.26953125" bestFit="1" customWidth="1"/>
    <col min="9" max="9" width="7" bestFit="1" customWidth="1"/>
    <col min="10" max="10" width="18.81640625" bestFit="1" customWidth="1"/>
    <col min="11" max="11" width="9.54296875" bestFit="1" customWidth="1"/>
    <col min="12" max="12" width="44.7265625" bestFit="1" customWidth="1"/>
    <col min="13" max="13" width="9.453125" bestFit="1" customWidth="1"/>
    <col min="14" max="14" width="9.81640625" bestFit="1" customWidth="1"/>
    <col min="15" max="15" width="54.1796875" bestFit="1" customWidth="1"/>
    <col min="16" max="16" width="9" bestFit="1" customWidth="1"/>
    <col min="17" max="17" width="8" bestFit="1" customWidth="1"/>
    <col min="18" max="18" width="10" bestFit="1" customWidth="1"/>
    <col min="19" max="19" width="9.453125" bestFit="1" customWidth="1"/>
    <col min="20" max="20" width="10.7265625" bestFit="1" customWidth="1"/>
    <col min="21" max="21" width="20" style="6" bestFit="1" customWidth="1"/>
    <col min="22" max="23" width="33.54296875" style="1" customWidth="1"/>
    <col min="24" max="24" width="6.453125" bestFit="1" customWidth="1"/>
    <col min="25" max="25" width="7" bestFit="1" customWidth="1"/>
    <col min="26" max="26" width="10.7265625" bestFit="1" customWidth="1"/>
    <col min="27" max="27" width="12.26953125" bestFit="1" customWidth="1"/>
    <col min="28" max="28" width="10.54296875" bestFit="1" customWidth="1"/>
    <col min="29" max="29" width="8.7265625" bestFit="1" customWidth="1"/>
    <col min="30" max="30" width="14.81640625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8" t="s">
        <v>13</v>
      </c>
      <c r="O1" s="8" t="s">
        <v>14</v>
      </c>
      <c r="P1" s="8" t="s">
        <v>15</v>
      </c>
      <c r="Q1" t="s">
        <v>16</v>
      </c>
      <c r="R1" t="s">
        <v>17</v>
      </c>
      <c r="S1" t="s">
        <v>18</v>
      </c>
      <c r="T1" s="8" t="s">
        <v>19</v>
      </c>
      <c r="U1" s="7" t="s">
        <v>20</v>
      </c>
      <c r="V1" s="1" t="s">
        <v>20</v>
      </c>
      <c r="W1" s="1" t="s">
        <v>248</v>
      </c>
      <c r="X1" s="8" t="s">
        <v>21</v>
      </c>
      <c r="Y1" s="8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ht="46">
      <c r="A2" t="s">
        <v>28</v>
      </c>
      <c r="B2">
        <v>1</v>
      </c>
      <c r="C2">
        <v>6772</v>
      </c>
      <c r="D2">
        <v>0</v>
      </c>
      <c r="E2">
        <v>0</v>
      </c>
      <c r="F2">
        <v>1</v>
      </c>
      <c r="G2" t="s">
        <v>29</v>
      </c>
      <c r="H2" t="s">
        <v>30</v>
      </c>
      <c r="I2" t="s">
        <v>31</v>
      </c>
      <c r="J2" t="s">
        <v>32</v>
      </c>
      <c r="K2">
        <v>14</v>
      </c>
      <c r="L2" t="s">
        <v>33</v>
      </c>
      <c r="M2" t="s">
        <v>34</v>
      </c>
      <c r="N2" t="str">
        <f>"10807   "</f>
        <v xml:space="preserve">10807   </v>
      </c>
      <c r="O2" t="s">
        <v>35</v>
      </c>
      <c r="P2">
        <v>1110</v>
      </c>
      <c r="Q2">
        <v>2.4778799999999999</v>
      </c>
      <c r="R2">
        <v>2750.45</v>
      </c>
      <c r="S2" t="s">
        <v>36</v>
      </c>
      <c r="T2" t="s">
        <v>37</v>
      </c>
      <c r="U2" s="6" t="str">
        <f>"054313004      "</f>
        <v xml:space="preserve">054313004      </v>
      </c>
      <c r="V2" s="3">
        <v>54313004</v>
      </c>
      <c r="W2" s="5" t="str">
        <f t="shared" ref="W2:W65" si="0">+MID(V2,1,10)</f>
        <v>54313004</v>
      </c>
      <c r="X2">
        <v>370</v>
      </c>
      <c r="Y2">
        <v>3000</v>
      </c>
      <c r="Z2" t="s">
        <v>38</v>
      </c>
      <c r="AA2">
        <v>6849</v>
      </c>
      <c r="AB2">
        <v>0</v>
      </c>
      <c r="AC2">
        <v>1</v>
      </c>
      <c r="AD2" t="s">
        <v>39</v>
      </c>
    </row>
    <row r="3" spans="1:30" ht="46">
      <c r="A3" t="s">
        <v>28</v>
      </c>
      <c r="B3">
        <v>1</v>
      </c>
      <c r="C3">
        <v>6773</v>
      </c>
      <c r="D3">
        <v>0</v>
      </c>
      <c r="E3">
        <v>0</v>
      </c>
      <c r="F3">
        <v>1</v>
      </c>
      <c r="G3" t="s">
        <v>29</v>
      </c>
      <c r="H3" t="s">
        <v>30</v>
      </c>
      <c r="I3" t="s">
        <v>31</v>
      </c>
      <c r="J3" t="s">
        <v>32</v>
      </c>
      <c r="K3">
        <v>14</v>
      </c>
      <c r="L3" t="s">
        <v>33</v>
      </c>
      <c r="M3" t="s">
        <v>34</v>
      </c>
      <c r="N3" t="str">
        <f>"09004   "</f>
        <v xml:space="preserve">09004   </v>
      </c>
      <c r="O3" t="s">
        <v>40</v>
      </c>
      <c r="P3">
        <v>714</v>
      </c>
      <c r="Q3">
        <v>3.1858399999999998</v>
      </c>
      <c r="R3">
        <v>2274.69</v>
      </c>
      <c r="S3" t="s">
        <v>36</v>
      </c>
      <c r="T3" t="s">
        <v>41</v>
      </c>
      <c r="U3" s="6" t="str">
        <f>"044313200      "</f>
        <v xml:space="preserve">044313200      </v>
      </c>
      <c r="V3" s="3" t="str">
        <f>"044313200      "</f>
        <v xml:space="preserve">044313200      </v>
      </c>
      <c r="W3" s="4" t="str">
        <f t="shared" si="0"/>
        <v xml:space="preserve">044313200 </v>
      </c>
      <c r="X3">
        <v>175</v>
      </c>
      <c r="Y3">
        <v>2040</v>
      </c>
      <c r="Z3" t="s">
        <v>38</v>
      </c>
      <c r="AA3">
        <v>6850</v>
      </c>
      <c r="AB3">
        <v>0</v>
      </c>
      <c r="AC3">
        <v>1</v>
      </c>
      <c r="AD3" t="s">
        <v>42</v>
      </c>
    </row>
    <row r="4" spans="1:30" ht="46">
      <c r="A4" t="s">
        <v>34</v>
      </c>
      <c r="B4" t="s">
        <v>43</v>
      </c>
      <c r="C4" t="s">
        <v>44</v>
      </c>
      <c r="D4" t="s">
        <v>31</v>
      </c>
      <c r="E4" t="s">
        <v>31</v>
      </c>
      <c r="F4" t="s">
        <v>43</v>
      </c>
      <c r="G4" t="s">
        <v>45</v>
      </c>
      <c r="H4" t="s">
        <v>46</v>
      </c>
      <c r="I4" t="s">
        <v>31</v>
      </c>
      <c r="J4" t="s">
        <v>32</v>
      </c>
      <c r="K4" t="s">
        <v>47</v>
      </c>
      <c r="L4" t="s">
        <v>48</v>
      </c>
      <c r="M4" t="s">
        <v>34</v>
      </c>
      <c r="N4" t="str">
        <f>"        "</f>
        <v xml:space="preserve">        </v>
      </c>
      <c r="O4" t="s">
        <v>49</v>
      </c>
      <c r="P4" t="s">
        <v>50</v>
      </c>
      <c r="Q4" t="s">
        <v>51</v>
      </c>
      <c r="R4" t="s">
        <v>36</v>
      </c>
      <c r="S4" t="s">
        <v>36</v>
      </c>
      <c r="T4" t="s">
        <v>41</v>
      </c>
      <c r="U4" s="6" t="str">
        <f>"044313199      "</f>
        <v xml:space="preserve">044313199      </v>
      </c>
      <c r="V4" s="3" t="str">
        <f>"044313199      "</f>
        <v xml:space="preserve">044313199      </v>
      </c>
      <c r="W4" s="4" t="str">
        <f t="shared" si="0"/>
        <v xml:space="preserve">044313199 </v>
      </c>
      <c r="X4">
        <v>175</v>
      </c>
      <c r="Y4">
        <v>2040</v>
      </c>
      <c r="Z4" t="s">
        <v>38</v>
      </c>
      <c r="AA4">
        <v>6850</v>
      </c>
      <c r="AB4">
        <v>0</v>
      </c>
      <c r="AC4">
        <v>1</v>
      </c>
      <c r="AD4" t="s">
        <v>42</v>
      </c>
    </row>
    <row r="5" spans="1:30" ht="46">
      <c r="A5" t="s">
        <v>28</v>
      </c>
      <c r="B5">
        <v>1</v>
      </c>
      <c r="C5">
        <v>6773</v>
      </c>
      <c r="D5">
        <v>0</v>
      </c>
      <c r="E5">
        <v>0</v>
      </c>
      <c r="F5">
        <v>1</v>
      </c>
      <c r="G5" t="s">
        <v>29</v>
      </c>
      <c r="H5" t="s">
        <v>30</v>
      </c>
      <c r="I5" t="s">
        <v>31</v>
      </c>
      <c r="J5" t="s">
        <v>32</v>
      </c>
      <c r="K5">
        <v>14</v>
      </c>
      <c r="L5" t="s">
        <v>33</v>
      </c>
      <c r="M5" t="s">
        <v>34</v>
      </c>
      <c r="N5" t="str">
        <f>"10801   "</f>
        <v xml:space="preserve">10801   </v>
      </c>
      <c r="O5" t="s">
        <v>52</v>
      </c>
      <c r="P5">
        <v>7287</v>
      </c>
      <c r="Q5">
        <v>2.8318599999999998</v>
      </c>
      <c r="R5">
        <v>20635.759999999998</v>
      </c>
      <c r="S5" t="s">
        <v>36</v>
      </c>
      <c r="T5" t="s">
        <v>53</v>
      </c>
      <c r="U5" s="6" t="str">
        <f>"044305175      "</f>
        <v xml:space="preserve">044305175      </v>
      </c>
      <c r="V5" s="3" t="str">
        <f>"044305175      "</f>
        <v xml:space="preserve">044305175      </v>
      </c>
      <c r="W5" s="4" t="str">
        <f t="shared" si="0"/>
        <v xml:space="preserve">044305175 </v>
      </c>
      <c r="X5">
        <v>305</v>
      </c>
      <c r="Y5">
        <v>3000</v>
      </c>
      <c r="Z5" t="s">
        <v>38</v>
      </c>
      <c r="AA5">
        <v>6850</v>
      </c>
      <c r="AB5">
        <v>0</v>
      </c>
      <c r="AC5">
        <v>2</v>
      </c>
      <c r="AD5" t="s">
        <v>42</v>
      </c>
    </row>
    <row r="6" spans="1:30" ht="46">
      <c r="A6" t="s">
        <v>34</v>
      </c>
      <c r="B6" t="s">
        <v>43</v>
      </c>
      <c r="C6" t="s">
        <v>44</v>
      </c>
      <c r="D6" t="s">
        <v>31</v>
      </c>
      <c r="E6" t="s">
        <v>31</v>
      </c>
      <c r="F6" t="s">
        <v>43</v>
      </c>
      <c r="G6" t="s">
        <v>45</v>
      </c>
      <c r="H6" t="s">
        <v>46</v>
      </c>
      <c r="I6" t="s">
        <v>31</v>
      </c>
      <c r="J6" t="s">
        <v>32</v>
      </c>
      <c r="K6" t="s">
        <v>47</v>
      </c>
      <c r="L6" t="s">
        <v>48</v>
      </c>
      <c r="M6" t="s">
        <v>34</v>
      </c>
      <c r="N6" t="str">
        <f t="shared" ref="N6:N12" si="1">"        "</f>
        <v xml:space="preserve">        </v>
      </c>
      <c r="O6" t="s">
        <v>49</v>
      </c>
      <c r="P6" t="s">
        <v>50</v>
      </c>
      <c r="Q6" t="s">
        <v>51</v>
      </c>
      <c r="R6" t="s">
        <v>36</v>
      </c>
      <c r="S6" t="s">
        <v>36</v>
      </c>
      <c r="T6" t="s">
        <v>53</v>
      </c>
      <c r="U6" s="6" t="str">
        <f>"044305176      "</f>
        <v xml:space="preserve">044305176      </v>
      </c>
      <c r="V6" s="3" t="str">
        <f>"044305176      "</f>
        <v xml:space="preserve">044305176      </v>
      </c>
      <c r="W6" s="4" t="str">
        <f t="shared" si="0"/>
        <v xml:space="preserve">044305176 </v>
      </c>
      <c r="X6">
        <v>322</v>
      </c>
      <c r="Y6">
        <v>3000</v>
      </c>
      <c r="Z6" t="s">
        <v>38</v>
      </c>
      <c r="AA6">
        <v>6850</v>
      </c>
      <c r="AB6">
        <v>0</v>
      </c>
      <c r="AC6">
        <v>2</v>
      </c>
      <c r="AD6" t="s">
        <v>42</v>
      </c>
    </row>
    <row r="7" spans="1:30" ht="46">
      <c r="A7" t="s">
        <v>34</v>
      </c>
      <c r="B7" t="s">
        <v>43</v>
      </c>
      <c r="C7" t="s">
        <v>44</v>
      </c>
      <c r="D7" t="s">
        <v>31</v>
      </c>
      <c r="E7" t="s">
        <v>31</v>
      </c>
      <c r="F7" t="s">
        <v>43</v>
      </c>
      <c r="G7" t="s">
        <v>45</v>
      </c>
      <c r="H7" t="s">
        <v>46</v>
      </c>
      <c r="I7" t="s">
        <v>31</v>
      </c>
      <c r="J7" t="s">
        <v>32</v>
      </c>
      <c r="K7" t="s">
        <v>47</v>
      </c>
      <c r="L7" t="s">
        <v>48</v>
      </c>
      <c r="M7" t="s">
        <v>34</v>
      </c>
      <c r="N7" t="str">
        <f t="shared" si="1"/>
        <v xml:space="preserve">        </v>
      </c>
      <c r="O7" t="s">
        <v>49</v>
      </c>
      <c r="P7" t="s">
        <v>50</v>
      </c>
      <c r="Q7" t="s">
        <v>51</v>
      </c>
      <c r="R7" t="s">
        <v>36</v>
      </c>
      <c r="S7" t="s">
        <v>36</v>
      </c>
      <c r="T7" t="s">
        <v>53</v>
      </c>
      <c r="U7" s="6" t="str">
        <f>"044305174      "</f>
        <v xml:space="preserve">044305174      </v>
      </c>
      <c r="V7" s="3" t="str">
        <f>"044305174      "</f>
        <v xml:space="preserve">044305174      </v>
      </c>
      <c r="W7" s="4" t="str">
        <f t="shared" si="0"/>
        <v xml:space="preserve">044305174 </v>
      </c>
      <c r="X7">
        <v>296</v>
      </c>
      <c r="Y7">
        <v>3000</v>
      </c>
      <c r="Z7" t="s">
        <v>38</v>
      </c>
      <c r="AA7">
        <v>6850</v>
      </c>
      <c r="AB7">
        <v>0</v>
      </c>
      <c r="AC7">
        <v>2</v>
      </c>
      <c r="AD7" t="s">
        <v>42</v>
      </c>
    </row>
    <row r="8" spans="1:30" ht="46">
      <c r="A8" t="s">
        <v>34</v>
      </c>
      <c r="B8" t="s">
        <v>43</v>
      </c>
      <c r="C8" t="s">
        <v>44</v>
      </c>
      <c r="D8" t="s">
        <v>31</v>
      </c>
      <c r="E8" t="s">
        <v>31</v>
      </c>
      <c r="F8" t="s">
        <v>43</v>
      </c>
      <c r="G8" t="s">
        <v>45</v>
      </c>
      <c r="H8" t="s">
        <v>46</v>
      </c>
      <c r="I8" t="s">
        <v>31</v>
      </c>
      <c r="J8" t="s">
        <v>32</v>
      </c>
      <c r="K8" t="s">
        <v>47</v>
      </c>
      <c r="L8" t="s">
        <v>48</v>
      </c>
      <c r="M8" t="s">
        <v>34</v>
      </c>
      <c r="N8" t="str">
        <f t="shared" si="1"/>
        <v xml:space="preserve">        </v>
      </c>
      <c r="O8" t="s">
        <v>49</v>
      </c>
      <c r="P8" t="s">
        <v>50</v>
      </c>
      <c r="Q8" t="s">
        <v>51</v>
      </c>
      <c r="R8" t="s">
        <v>36</v>
      </c>
      <c r="S8" t="s">
        <v>36</v>
      </c>
      <c r="T8" t="s">
        <v>54</v>
      </c>
      <c r="U8" s="6" t="str">
        <f>"054314039      "</f>
        <v xml:space="preserve">054314039      </v>
      </c>
      <c r="V8" s="3" t="str">
        <f>"054314039      "</f>
        <v xml:space="preserve">054314039      </v>
      </c>
      <c r="W8" s="4" t="str">
        <f t="shared" si="0"/>
        <v xml:space="preserve">054314039 </v>
      </c>
      <c r="X8">
        <v>296</v>
      </c>
      <c r="Y8">
        <v>3000</v>
      </c>
      <c r="Z8" t="s">
        <v>38</v>
      </c>
      <c r="AA8">
        <v>6850</v>
      </c>
      <c r="AB8">
        <v>0</v>
      </c>
      <c r="AC8">
        <v>2</v>
      </c>
      <c r="AD8" t="s">
        <v>42</v>
      </c>
    </row>
    <row r="9" spans="1:30" ht="46">
      <c r="A9" t="s">
        <v>34</v>
      </c>
      <c r="B9" t="s">
        <v>43</v>
      </c>
      <c r="C9" t="s">
        <v>44</v>
      </c>
      <c r="D9" t="s">
        <v>31</v>
      </c>
      <c r="E9" t="s">
        <v>31</v>
      </c>
      <c r="F9" t="s">
        <v>43</v>
      </c>
      <c r="G9" t="s">
        <v>45</v>
      </c>
      <c r="H9" t="s">
        <v>46</v>
      </c>
      <c r="I9" t="s">
        <v>31</v>
      </c>
      <c r="J9" t="s">
        <v>32</v>
      </c>
      <c r="K9" t="s">
        <v>47</v>
      </c>
      <c r="L9" t="s">
        <v>48</v>
      </c>
      <c r="M9" t="s">
        <v>34</v>
      </c>
      <c r="N9" t="str">
        <f t="shared" si="1"/>
        <v xml:space="preserve">        </v>
      </c>
      <c r="O9" t="s">
        <v>49</v>
      </c>
      <c r="P9" t="s">
        <v>50</v>
      </c>
      <c r="Q9" t="s">
        <v>51</v>
      </c>
      <c r="R9" t="s">
        <v>36</v>
      </c>
      <c r="S9" t="s">
        <v>36</v>
      </c>
      <c r="T9" t="s">
        <v>54</v>
      </c>
      <c r="U9" s="6" t="str">
        <f>"054314037      "</f>
        <v xml:space="preserve">054314037      </v>
      </c>
      <c r="V9" s="3" t="str">
        <f>"054314037      "</f>
        <v xml:space="preserve">054314037      </v>
      </c>
      <c r="W9" s="4" t="str">
        <f t="shared" si="0"/>
        <v xml:space="preserve">054314037 </v>
      </c>
      <c r="X9">
        <v>296</v>
      </c>
      <c r="Y9">
        <v>3000</v>
      </c>
      <c r="Z9" t="s">
        <v>38</v>
      </c>
      <c r="AA9">
        <v>6850</v>
      </c>
      <c r="AB9">
        <v>0</v>
      </c>
      <c r="AC9">
        <v>2</v>
      </c>
      <c r="AD9" t="s">
        <v>42</v>
      </c>
    </row>
    <row r="10" spans="1:30" ht="46">
      <c r="A10" t="s">
        <v>34</v>
      </c>
      <c r="B10" t="s">
        <v>43</v>
      </c>
      <c r="C10" t="s">
        <v>44</v>
      </c>
      <c r="D10" t="s">
        <v>31</v>
      </c>
      <c r="E10" t="s">
        <v>31</v>
      </c>
      <c r="F10" t="s">
        <v>43</v>
      </c>
      <c r="G10" t="s">
        <v>45</v>
      </c>
      <c r="H10" t="s">
        <v>46</v>
      </c>
      <c r="I10" t="s">
        <v>31</v>
      </c>
      <c r="J10" t="s">
        <v>32</v>
      </c>
      <c r="K10" t="s">
        <v>47</v>
      </c>
      <c r="L10" t="s">
        <v>48</v>
      </c>
      <c r="M10" t="s">
        <v>34</v>
      </c>
      <c r="N10" t="str">
        <f t="shared" si="1"/>
        <v xml:space="preserve">        </v>
      </c>
      <c r="O10" t="s">
        <v>49</v>
      </c>
      <c r="P10" t="s">
        <v>50</v>
      </c>
      <c r="Q10" t="s">
        <v>51</v>
      </c>
      <c r="R10" t="s">
        <v>36</v>
      </c>
      <c r="S10" t="s">
        <v>36</v>
      </c>
      <c r="T10" t="s">
        <v>54</v>
      </c>
      <c r="U10" s="6" t="str">
        <f>"054314038      "</f>
        <v xml:space="preserve">054314038      </v>
      </c>
      <c r="V10" s="3" t="str">
        <f>"054314038      "</f>
        <v xml:space="preserve">054314038      </v>
      </c>
      <c r="W10" s="4" t="str">
        <f t="shared" si="0"/>
        <v xml:space="preserve">054314038 </v>
      </c>
      <c r="X10">
        <v>296</v>
      </c>
      <c r="Y10">
        <v>3000</v>
      </c>
      <c r="Z10" t="s">
        <v>38</v>
      </c>
      <c r="AA10">
        <v>6850</v>
      </c>
      <c r="AB10">
        <v>0</v>
      </c>
      <c r="AC10">
        <v>2</v>
      </c>
      <c r="AD10" t="s">
        <v>42</v>
      </c>
    </row>
    <row r="11" spans="1:30" ht="46">
      <c r="A11" t="s">
        <v>34</v>
      </c>
      <c r="B11" t="s">
        <v>43</v>
      </c>
      <c r="C11" t="s">
        <v>44</v>
      </c>
      <c r="D11" t="s">
        <v>31</v>
      </c>
      <c r="E11" t="s">
        <v>31</v>
      </c>
      <c r="F11" t="s">
        <v>43</v>
      </c>
      <c r="G11" t="s">
        <v>45</v>
      </c>
      <c r="H11" t="s">
        <v>46</v>
      </c>
      <c r="I11" t="s">
        <v>31</v>
      </c>
      <c r="J11" t="s">
        <v>32</v>
      </c>
      <c r="K11" t="s">
        <v>47</v>
      </c>
      <c r="L11" t="s">
        <v>48</v>
      </c>
      <c r="M11" t="s">
        <v>34</v>
      </c>
      <c r="N11" t="str">
        <f t="shared" si="1"/>
        <v xml:space="preserve">        </v>
      </c>
      <c r="O11" t="s">
        <v>49</v>
      </c>
      <c r="P11" t="s">
        <v>50</v>
      </c>
      <c r="Q11" t="s">
        <v>51</v>
      </c>
      <c r="R11" t="s">
        <v>36</v>
      </c>
      <c r="S11" t="s">
        <v>36</v>
      </c>
      <c r="T11" t="s">
        <v>55</v>
      </c>
      <c r="U11" s="6" t="str">
        <f>"054314040      "</f>
        <v xml:space="preserve">054314040      </v>
      </c>
      <c r="V11" s="3" t="str">
        <f>"054314040      "</f>
        <v xml:space="preserve">054314040      </v>
      </c>
      <c r="W11" s="4" t="str">
        <f t="shared" si="0"/>
        <v xml:space="preserve">054314040 </v>
      </c>
      <c r="X11">
        <v>322</v>
      </c>
      <c r="Y11">
        <v>3000</v>
      </c>
      <c r="Z11" t="s">
        <v>38</v>
      </c>
      <c r="AA11">
        <v>6850</v>
      </c>
      <c r="AB11">
        <v>0</v>
      </c>
      <c r="AC11">
        <v>2</v>
      </c>
      <c r="AD11" t="s">
        <v>42</v>
      </c>
    </row>
    <row r="12" spans="1:30" ht="46">
      <c r="A12" t="s">
        <v>34</v>
      </c>
      <c r="B12" t="s">
        <v>43</v>
      </c>
      <c r="C12" t="s">
        <v>44</v>
      </c>
      <c r="D12" t="s">
        <v>31</v>
      </c>
      <c r="E12" t="s">
        <v>31</v>
      </c>
      <c r="F12" t="s">
        <v>43</v>
      </c>
      <c r="G12" t="s">
        <v>45</v>
      </c>
      <c r="H12" t="s">
        <v>46</v>
      </c>
      <c r="I12" t="s">
        <v>31</v>
      </c>
      <c r="J12" t="s">
        <v>32</v>
      </c>
      <c r="K12" t="s">
        <v>47</v>
      </c>
      <c r="L12" t="s">
        <v>48</v>
      </c>
      <c r="M12" t="s">
        <v>34</v>
      </c>
      <c r="N12" t="str">
        <f t="shared" si="1"/>
        <v xml:space="preserve">        </v>
      </c>
      <c r="O12" t="s">
        <v>49</v>
      </c>
      <c r="P12" t="s">
        <v>50</v>
      </c>
      <c r="Q12" t="s">
        <v>51</v>
      </c>
      <c r="R12" t="s">
        <v>36</v>
      </c>
      <c r="S12" t="s">
        <v>36</v>
      </c>
      <c r="T12" t="s">
        <v>55</v>
      </c>
      <c r="U12" s="6" t="str">
        <f>"054314036      "</f>
        <v xml:space="preserve">054314036      </v>
      </c>
      <c r="V12" s="3" t="str">
        <f>"054314036      "</f>
        <v xml:space="preserve">054314036      </v>
      </c>
      <c r="W12" s="4" t="str">
        <f t="shared" si="0"/>
        <v xml:space="preserve">054314036 </v>
      </c>
      <c r="X12">
        <v>296</v>
      </c>
      <c r="Y12">
        <v>3000</v>
      </c>
      <c r="Z12" t="s">
        <v>38</v>
      </c>
      <c r="AA12">
        <v>6850</v>
      </c>
      <c r="AB12">
        <v>0</v>
      </c>
      <c r="AC12">
        <v>2</v>
      </c>
      <c r="AD12" t="s">
        <v>42</v>
      </c>
    </row>
    <row r="13" spans="1:30" ht="46">
      <c r="A13" t="s">
        <v>28</v>
      </c>
      <c r="B13">
        <v>1</v>
      </c>
      <c r="C13">
        <v>6774</v>
      </c>
      <c r="D13">
        <v>0</v>
      </c>
      <c r="E13">
        <v>0</v>
      </c>
      <c r="F13">
        <v>2</v>
      </c>
      <c r="G13" t="s">
        <v>56</v>
      </c>
      <c r="H13" t="s">
        <v>30</v>
      </c>
      <c r="I13" t="s">
        <v>31</v>
      </c>
      <c r="J13" t="s">
        <v>32</v>
      </c>
      <c r="K13">
        <v>14</v>
      </c>
      <c r="L13" t="s">
        <v>33</v>
      </c>
      <c r="M13" t="s">
        <v>34</v>
      </c>
      <c r="N13" t="str">
        <f>"11556   "</f>
        <v xml:space="preserve">11556   </v>
      </c>
      <c r="O13" t="s">
        <v>57</v>
      </c>
      <c r="P13">
        <v>335</v>
      </c>
      <c r="Q13">
        <v>1.0000000000000001E-5</v>
      </c>
      <c r="R13" t="s">
        <v>36</v>
      </c>
      <c r="S13" t="s">
        <v>36</v>
      </c>
      <c r="T13" t="s">
        <v>58</v>
      </c>
      <c r="U13" s="6" t="str">
        <f>"044316197      "</f>
        <v xml:space="preserve">044316197      </v>
      </c>
      <c r="V13" s="3" t="str">
        <f>"044316197      "</f>
        <v xml:space="preserve">044316197      </v>
      </c>
      <c r="W13" s="4" t="str">
        <f t="shared" si="0"/>
        <v xml:space="preserve">044316197 </v>
      </c>
      <c r="X13">
        <v>335</v>
      </c>
      <c r="Y13">
        <v>1000</v>
      </c>
      <c r="Z13" t="s">
        <v>59</v>
      </c>
      <c r="AA13">
        <v>6888</v>
      </c>
      <c r="AB13">
        <v>0</v>
      </c>
      <c r="AC13">
        <v>1</v>
      </c>
      <c r="AD13" t="s">
        <v>60</v>
      </c>
    </row>
    <row r="14" spans="1:30" ht="46">
      <c r="A14" t="s">
        <v>28</v>
      </c>
      <c r="B14">
        <v>1</v>
      </c>
      <c r="C14">
        <v>6775</v>
      </c>
      <c r="D14">
        <v>0</v>
      </c>
      <c r="E14">
        <v>0</v>
      </c>
      <c r="F14">
        <v>1</v>
      </c>
      <c r="G14" t="s">
        <v>29</v>
      </c>
      <c r="H14" t="s">
        <v>30</v>
      </c>
      <c r="I14" t="s">
        <v>31</v>
      </c>
      <c r="J14" t="s">
        <v>32</v>
      </c>
      <c r="K14">
        <v>1510</v>
      </c>
      <c r="L14" t="s">
        <v>61</v>
      </c>
      <c r="M14" t="s">
        <v>34</v>
      </c>
      <c r="N14" t="str">
        <f>"10807   "</f>
        <v xml:space="preserve">10807   </v>
      </c>
      <c r="O14" t="s">
        <v>35</v>
      </c>
      <c r="P14">
        <v>680</v>
      </c>
      <c r="Q14">
        <v>2.3008799999999998</v>
      </c>
      <c r="R14">
        <v>1564.6</v>
      </c>
      <c r="S14" t="s">
        <v>36</v>
      </c>
      <c r="T14" t="s">
        <v>62</v>
      </c>
      <c r="U14" s="6" t="str">
        <f>"044316223      "</f>
        <v xml:space="preserve">044316223      </v>
      </c>
      <c r="V14" s="3" t="str">
        <f>"044316223      "</f>
        <v xml:space="preserve">044316223      </v>
      </c>
      <c r="W14" s="4" t="str">
        <f t="shared" si="0"/>
        <v xml:space="preserve">044316223 </v>
      </c>
      <c r="X14">
        <v>170</v>
      </c>
      <c r="Y14">
        <v>2000</v>
      </c>
      <c r="Z14" t="s">
        <v>59</v>
      </c>
      <c r="AA14">
        <v>6900</v>
      </c>
      <c r="AB14">
        <v>0</v>
      </c>
      <c r="AC14">
        <v>1</v>
      </c>
      <c r="AD14">
        <v>20241111</v>
      </c>
    </row>
    <row r="15" spans="1:30" ht="46">
      <c r="A15" t="s">
        <v>34</v>
      </c>
      <c r="B15" t="s">
        <v>43</v>
      </c>
      <c r="C15" t="s">
        <v>44</v>
      </c>
      <c r="D15" t="s">
        <v>31</v>
      </c>
      <c r="E15" t="s">
        <v>31</v>
      </c>
      <c r="F15" t="s">
        <v>43</v>
      </c>
      <c r="G15" t="s">
        <v>45</v>
      </c>
      <c r="H15" t="s">
        <v>46</v>
      </c>
      <c r="I15" t="s">
        <v>31</v>
      </c>
      <c r="J15" t="s">
        <v>32</v>
      </c>
      <c r="K15" t="s">
        <v>47</v>
      </c>
      <c r="L15" t="s">
        <v>48</v>
      </c>
      <c r="M15" t="s">
        <v>34</v>
      </c>
      <c r="N15" t="str">
        <f>"        "</f>
        <v xml:space="preserve">        </v>
      </c>
      <c r="O15" t="s">
        <v>49</v>
      </c>
      <c r="P15" t="s">
        <v>50</v>
      </c>
      <c r="Q15" t="s">
        <v>51</v>
      </c>
      <c r="R15" t="s">
        <v>36</v>
      </c>
      <c r="S15" t="s">
        <v>36</v>
      </c>
      <c r="T15" t="s">
        <v>62</v>
      </c>
      <c r="U15" s="6" t="str">
        <f>"044316222      "</f>
        <v xml:space="preserve">044316222      </v>
      </c>
      <c r="V15" s="3" t="str">
        <f>"044316222      "</f>
        <v xml:space="preserve">044316222      </v>
      </c>
      <c r="W15" s="4" t="str">
        <f t="shared" si="0"/>
        <v xml:space="preserve">044316222 </v>
      </c>
      <c r="X15">
        <v>170</v>
      </c>
      <c r="Y15">
        <v>2000</v>
      </c>
      <c r="Z15" t="s">
        <v>59</v>
      </c>
      <c r="AA15">
        <v>6900</v>
      </c>
      <c r="AB15">
        <v>0</v>
      </c>
      <c r="AC15">
        <v>1</v>
      </c>
      <c r="AD15">
        <v>20241111</v>
      </c>
    </row>
    <row r="16" spans="1:30" ht="46">
      <c r="A16" t="s">
        <v>28</v>
      </c>
      <c r="B16">
        <v>1</v>
      </c>
      <c r="C16">
        <v>6776</v>
      </c>
      <c r="D16">
        <v>0</v>
      </c>
      <c r="E16">
        <v>0</v>
      </c>
      <c r="F16">
        <v>1</v>
      </c>
      <c r="G16" t="s">
        <v>29</v>
      </c>
      <c r="H16" t="s">
        <v>30</v>
      </c>
      <c r="I16" t="s">
        <v>31</v>
      </c>
      <c r="J16" t="s">
        <v>32</v>
      </c>
      <c r="K16">
        <v>1243</v>
      </c>
      <c r="L16" t="s">
        <v>63</v>
      </c>
      <c r="M16" t="s">
        <v>34</v>
      </c>
      <c r="N16" t="str">
        <f>"11369   "</f>
        <v xml:space="preserve">11369   </v>
      </c>
      <c r="O16" t="s">
        <v>64</v>
      </c>
      <c r="P16">
        <v>27540</v>
      </c>
      <c r="Q16">
        <v>2.0708000000000002</v>
      </c>
      <c r="R16">
        <v>57029.83</v>
      </c>
      <c r="S16" t="s">
        <v>36</v>
      </c>
      <c r="T16" t="s">
        <v>65</v>
      </c>
      <c r="U16" s="6" t="str">
        <f>"084316037      "</f>
        <v xml:space="preserve">084316037      </v>
      </c>
      <c r="V16" s="3" t="str">
        <f>"084316037      "</f>
        <v xml:space="preserve">084316037      </v>
      </c>
      <c r="W16" s="4" t="str">
        <f t="shared" si="0"/>
        <v xml:space="preserve">084316037 </v>
      </c>
      <c r="X16">
        <v>1530</v>
      </c>
      <c r="Y16">
        <v>6000</v>
      </c>
      <c r="Z16" t="s">
        <v>59</v>
      </c>
      <c r="AA16">
        <v>6907</v>
      </c>
      <c r="AB16">
        <v>0</v>
      </c>
      <c r="AC16">
        <v>1</v>
      </c>
      <c r="AD16" t="s">
        <v>66</v>
      </c>
    </row>
    <row r="17" spans="1:30" ht="46">
      <c r="A17" t="s">
        <v>34</v>
      </c>
      <c r="B17" t="s">
        <v>43</v>
      </c>
      <c r="C17" t="s">
        <v>44</v>
      </c>
      <c r="D17" t="s">
        <v>31</v>
      </c>
      <c r="E17" t="s">
        <v>31</v>
      </c>
      <c r="F17" t="s">
        <v>43</v>
      </c>
      <c r="G17" t="s">
        <v>45</v>
      </c>
      <c r="H17" t="s">
        <v>46</v>
      </c>
      <c r="I17" t="s">
        <v>31</v>
      </c>
      <c r="J17" t="s">
        <v>32</v>
      </c>
      <c r="K17" t="s">
        <v>47</v>
      </c>
      <c r="L17" t="s">
        <v>48</v>
      </c>
      <c r="M17" t="s">
        <v>34</v>
      </c>
      <c r="N17" t="str">
        <f>"        "</f>
        <v xml:space="preserve">        </v>
      </c>
      <c r="O17" t="s">
        <v>49</v>
      </c>
      <c r="P17" t="s">
        <v>50</v>
      </c>
      <c r="Q17" t="s">
        <v>51</v>
      </c>
      <c r="R17" t="s">
        <v>36</v>
      </c>
      <c r="S17" t="s">
        <v>36</v>
      </c>
      <c r="T17" t="s">
        <v>67</v>
      </c>
      <c r="U17" s="6" t="str">
        <f>"084316038      "</f>
        <v xml:space="preserve">084316038      </v>
      </c>
      <c r="V17" s="3" t="str">
        <f>"084316038      "</f>
        <v xml:space="preserve">084316038      </v>
      </c>
      <c r="W17" s="4" t="str">
        <f t="shared" si="0"/>
        <v xml:space="preserve">084316038 </v>
      </c>
      <c r="X17">
        <v>1530</v>
      </c>
      <c r="Y17">
        <v>6000</v>
      </c>
      <c r="Z17" t="s">
        <v>59</v>
      </c>
      <c r="AA17">
        <v>6907</v>
      </c>
      <c r="AB17">
        <v>0</v>
      </c>
      <c r="AC17">
        <v>1</v>
      </c>
      <c r="AD17" t="s">
        <v>66</v>
      </c>
    </row>
    <row r="18" spans="1:30" ht="46">
      <c r="A18" t="s">
        <v>34</v>
      </c>
      <c r="B18" t="s">
        <v>43</v>
      </c>
      <c r="C18" t="s">
        <v>44</v>
      </c>
      <c r="D18" t="s">
        <v>31</v>
      </c>
      <c r="E18" t="s">
        <v>31</v>
      </c>
      <c r="F18" t="s">
        <v>43</v>
      </c>
      <c r="G18" t="s">
        <v>45</v>
      </c>
      <c r="H18" t="s">
        <v>46</v>
      </c>
      <c r="I18" t="s">
        <v>31</v>
      </c>
      <c r="J18" t="s">
        <v>32</v>
      </c>
      <c r="K18" t="s">
        <v>47</v>
      </c>
      <c r="L18" t="s">
        <v>48</v>
      </c>
      <c r="M18" t="s">
        <v>34</v>
      </c>
      <c r="N18" t="str">
        <f>"        "</f>
        <v xml:space="preserve">        </v>
      </c>
      <c r="O18" t="s">
        <v>49</v>
      </c>
      <c r="P18" t="s">
        <v>50</v>
      </c>
      <c r="Q18" t="s">
        <v>51</v>
      </c>
      <c r="R18" t="s">
        <v>36</v>
      </c>
      <c r="S18" t="s">
        <v>36</v>
      </c>
      <c r="T18" t="s">
        <v>68</v>
      </c>
      <c r="U18" s="6" t="str">
        <f>"084316039      "</f>
        <v xml:space="preserve">084316039      </v>
      </c>
      <c r="V18" s="3" t="str">
        <f>"084316039      "</f>
        <v xml:space="preserve">084316039      </v>
      </c>
      <c r="W18" s="4" t="str">
        <f t="shared" si="0"/>
        <v xml:space="preserve">084316039 </v>
      </c>
      <c r="X18">
        <v>1530</v>
      </c>
      <c r="Y18">
        <v>6000</v>
      </c>
      <c r="Z18" t="s">
        <v>59</v>
      </c>
      <c r="AA18">
        <v>6907</v>
      </c>
      <c r="AB18">
        <v>0</v>
      </c>
      <c r="AC18">
        <v>1</v>
      </c>
      <c r="AD18" t="s">
        <v>66</v>
      </c>
    </row>
    <row r="19" spans="1:30" ht="45.5">
      <c r="A19" t="s">
        <v>28</v>
      </c>
      <c r="B19">
        <v>1</v>
      </c>
      <c r="C19">
        <v>6776</v>
      </c>
      <c r="D19">
        <v>0</v>
      </c>
      <c r="E19">
        <v>0</v>
      </c>
      <c r="F19">
        <v>1</v>
      </c>
      <c r="G19" t="s">
        <v>29</v>
      </c>
      <c r="H19" t="s">
        <v>30</v>
      </c>
      <c r="I19" t="s">
        <v>31</v>
      </c>
      <c r="J19" t="s">
        <v>32</v>
      </c>
      <c r="K19">
        <v>1243</v>
      </c>
      <c r="L19" t="s">
        <v>63</v>
      </c>
      <c r="M19" t="s">
        <v>34</v>
      </c>
      <c r="N19" t="str">
        <f>"12750   "</f>
        <v xml:space="preserve">12750   </v>
      </c>
      <c r="O19" t="s">
        <v>69</v>
      </c>
      <c r="P19">
        <v>129927.6</v>
      </c>
      <c r="Q19">
        <v>2.07965</v>
      </c>
      <c r="R19">
        <v>270203.93</v>
      </c>
      <c r="S19" t="s">
        <v>36</v>
      </c>
      <c r="T19" t="s">
        <v>70</v>
      </c>
      <c r="U19" s="6" t="str">
        <f>"084316040      "</f>
        <v xml:space="preserve">084316040      </v>
      </c>
      <c r="V19" s="3" t="str">
        <f>"084316040      "</f>
        <v xml:space="preserve">084316040      </v>
      </c>
      <c r="W19" s="4" t="str">
        <f t="shared" si="0"/>
        <v xml:space="preserve">084316040 </v>
      </c>
      <c r="X19">
        <v>1530</v>
      </c>
      <c r="Y19">
        <v>6000</v>
      </c>
      <c r="Z19" t="s">
        <v>59</v>
      </c>
      <c r="AA19">
        <v>6907</v>
      </c>
      <c r="AB19">
        <v>0</v>
      </c>
      <c r="AC19">
        <v>2</v>
      </c>
      <c r="AD19" t="s">
        <v>66</v>
      </c>
    </row>
    <row r="20" spans="1:30" ht="45.5">
      <c r="A20" t="s">
        <v>34</v>
      </c>
      <c r="B20" t="s">
        <v>43</v>
      </c>
      <c r="C20" t="s">
        <v>44</v>
      </c>
      <c r="D20" t="s">
        <v>31</v>
      </c>
      <c r="E20" t="s">
        <v>31</v>
      </c>
      <c r="F20" t="s">
        <v>43</v>
      </c>
      <c r="G20" t="s">
        <v>45</v>
      </c>
      <c r="H20" t="s">
        <v>46</v>
      </c>
      <c r="I20" t="s">
        <v>31</v>
      </c>
      <c r="J20" t="s">
        <v>32</v>
      </c>
      <c r="K20" t="s">
        <v>47</v>
      </c>
      <c r="L20" t="s">
        <v>48</v>
      </c>
      <c r="M20" t="s">
        <v>34</v>
      </c>
      <c r="N20" t="str">
        <f t="shared" ref="N20:N32" si="2">"        "</f>
        <v xml:space="preserve">        </v>
      </c>
      <c r="O20" t="s">
        <v>49</v>
      </c>
      <c r="P20" t="s">
        <v>50</v>
      </c>
      <c r="Q20" t="s">
        <v>51</v>
      </c>
      <c r="R20" t="s">
        <v>36</v>
      </c>
      <c r="S20" t="s">
        <v>36</v>
      </c>
      <c r="T20" t="s">
        <v>71</v>
      </c>
      <c r="U20" s="6" t="str">
        <f>"084316041      "</f>
        <v xml:space="preserve">084316041      </v>
      </c>
      <c r="V20" s="3" t="str">
        <f>"084316041      "</f>
        <v xml:space="preserve">084316041      </v>
      </c>
      <c r="W20" s="4" t="str">
        <f t="shared" si="0"/>
        <v xml:space="preserve">084316041 </v>
      </c>
      <c r="X20">
        <v>1530</v>
      </c>
      <c r="Y20">
        <v>6000</v>
      </c>
      <c r="Z20" t="s">
        <v>59</v>
      </c>
      <c r="AA20">
        <v>6907</v>
      </c>
      <c r="AB20">
        <v>0</v>
      </c>
      <c r="AC20">
        <v>2</v>
      </c>
      <c r="AD20" t="s">
        <v>66</v>
      </c>
    </row>
    <row r="21" spans="1:30" ht="45.5">
      <c r="A21" t="s">
        <v>34</v>
      </c>
      <c r="B21" t="s">
        <v>43</v>
      </c>
      <c r="C21" t="s">
        <v>44</v>
      </c>
      <c r="D21" t="s">
        <v>31</v>
      </c>
      <c r="E21" t="s">
        <v>31</v>
      </c>
      <c r="F21" t="s">
        <v>43</v>
      </c>
      <c r="G21" t="s">
        <v>45</v>
      </c>
      <c r="H21" t="s">
        <v>46</v>
      </c>
      <c r="I21" t="s">
        <v>31</v>
      </c>
      <c r="J21" t="s">
        <v>32</v>
      </c>
      <c r="K21" t="s">
        <v>47</v>
      </c>
      <c r="L21" t="s">
        <v>48</v>
      </c>
      <c r="M21" t="s">
        <v>34</v>
      </c>
      <c r="N21" t="str">
        <f t="shared" si="2"/>
        <v xml:space="preserve">        </v>
      </c>
      <c r="O21" t="s">
        <v>49</v>
      </c>
      <c r="P21" t="s">
        <v>50</v>
      </c>
      <c r="Q21" t="s">
        <v>51</v>
      </c>
      <c r="R21" t="s">
        <v>36</v>
      </c>
      <c r="S21" t="s">
        <v>36</v>
      </c>
      <c r="T21" t="s">
        <v>72</v>
      </c>
      <c r="U21" s="6" t="str">
        <f>"084316042      "</f>
        <v xml:space="preserve">084316042      </v>
      </c>
      <c r="V21" s="3" t="str">
        <f>"084316042      "</f>
        <v xml:space="preserve">084316042      </v>
      </c>
      <c r="W21" s="4" t="str">
        <f t="shared" si="0"/>
        <v xml:space="preserve">084316042 </v>
      </c>
      <c r="X21">
        <v>1530</v>
      </c>
      <c r="Y21">
        <v>6220</v>
      </c>
      <c r="Z21" t="s">
        <v>59</v>
      </c>
      <c r="AA21">
        <v>6907</v>
      </c>
      <c r="AB21">
        <v>0</v>
      </c>
      <c r="AC21">
        <v>2</v>
      </c>
      <c r="AD21" t="s">
        <v>66</v>
      </c>
    </row>
    <row r="22" spans="1:30" ht="45.5">
      <c r="A22" t="s">
        <v>34</v>
      </c>
      <c r="B22" t="s">
        <v>43</v>
      </c>
      <c r="C22" t="s">
        <v>44</v>
      </c>
      <c r="D22" t="s">
        <v>31</v>
      </c>
      <c r="E22" t="s">
        <v>31</v>
      </c>
      <c r="F22" t="s">
        <v>43</v>
      </c>
      <c r="G22" t="s">
        <v>45</v>
      </c>
      <c r="H22" t="s">
        <v>46</v>
      </c>
      <c r="I22" t="s">
        <v>31</v>
      </c>
      <c r="J22" t="s">
        <v>32</v>
      </c>
      <c r="K22" t="s">
        <v>47</v>
      </c>
      <c r="L22" t="s">
        <v>48</v>
      </c>
      <c r="M22" t="s">
        <v>34</v>
      </c>
      <c r="N22" t="str">
        <f t="shared" si="2"/>
        <v xml:space="preserve">        </v>
      </c>
      <c r="O22" t="s">
        <v>49</v>
      </c>
      <c r="P22" t="s">
        <v>50</v>
      </c>
      <c r="Q22" t="s">
        <v>51</v>
      </c>
      <c r="R22" t="s">
        <v>36</v>
      </c>
      <c r="S22" t="s">
        <v>36</v>
      </c>
      <c r="T22" t="s">
        <v>73</v>
      </c>
      <c r="U22" s="6" t="str">
        <f>"084316043      "</f>
        <v xml:space="preserve">084316043      </v>
      </c>
      <c r="V22" s="3" t="str">
        <f>"084316043      "</f>
        <v xml:space="preserve">084316043      </v>
      </c>
      <c r="W22" s="4" t="str">
        <f t="shared" si="0"/>
        <v xml:space="preserve">084316043 </v>
      </c>
      <c r="X22">
        <v>1530</v>
      </c>
      <c r="Y22">
        <v>6000</v>
      </c>
      <c r="Z22" t="s">
        <v>59</v>
      </c>
      <c r="AA22">
        <v>6907</v>
      </c>
      <c r="AB22">
        <v>0</v>
      </c>
      <c r="AC22">
        <v>2</v>
      </c>
      <c r="AD22" t="s">
        <v>66</v>
      </c>
    </row>
    <row r="23" spans="1:30" ht="45.5">
      <c r="A23" t="s">
        <v>34</v>
      </c>
      <c r="B23" t="s">
        <v>43</v>
      </c>
      <c r="C23" t="s">
        <v>44</v>
      </c>
      <c r="D23" t="s">
        <v>31</v>
      </c>
      <c r="E23" t="s">
        <v>31</v>
      </c>
      <c r="F23" t="s">
        <v>43</v>
      </c>
      <c r="G23" t="s">
        <v>45</v>
      </c>
      <c r="H23" t="s">
        <v>46</v>
      </c>
      <c r="I23" t="s">
        <v>31</v>
      </c>
      <c r="J23" t="s">
        <v>32</v>
      </c>
      <c r="K23" t="s">
        <v>47</v>
      </c>
      <c r="L23" t="s">
        <v>48</v>
      </c>
      <c r="M23" t="s">
        <v>34</v>
      </c>
      <c r="N23" t="str">
        <f t="shared" si="2"/>
        <v xml:space="preserve">        </v>
      </c>
      <c r="O23" t="s">
        <v>49</v>
      </c>
      <c r="P23" t="s">
        <v>50</v>
      </c>
      <c r="Q23" t="s">
        <v>51</v>
      </c>
      <c r="R23" t="s">
        <v>36</v>
      </c>
      <c r="S23" t="s">
        <v>36</v>
      </c>
      <c r="T23" t="s">
        <v>74</v>
      </c>
      <c r="U23" s="6" t="str">
        <f>"084316044      "</f>
        <v xml:space="preserve">084316044      </v>
      </c>
      <c r="V23" s="3" t="str">
        <f>"084316044      "</f>
        <v xml:space="preserve">084316044      </v>
      </c>
      <c r="W23" s="4" t="str">
        <f t="shared" si="0"/>
        <v xml:space="preserve">084316044 </v>
      </c>
      <c r="X23">
        <v>1530</v>
      </c>
      <c r="Y23">
        <v>6200</v>
      </c>
      <c r="Z23" t="s">
        <v>59</v>
      </c>
      <c r="AA23">
        <v>6907</v>
      </c>
      <c r="AB23">
        <v>0</v>
      </c>
      <c r="AC23">
        <v>2</v>
      </c>
      <c r="AD23" t="s">
        <v>66</v>
      </c>
    </row>
    <row r="24" spans="1:30" ht="45.5">
      <c r="A24" t="s">
        <v>34</v>
      </c>
      <c r="B24" t="s">
        <v>43</v>
      </c>
      <c r="C24" t="s">
        <v>44</v>
      </c>
      <c r="D24" t="s">
        <v>31</v>
      </c>
      <c r="E24" t="s">
        <v>31</v>
      </c>
      <c r="F24" t="s">
        <v>43</v>
      </c>
      <c r="G24" t="s">
        <v>45</v>
      </c>
      <c r="H24" t="s">
        <v>46</v>
      </c>
      <c r="I24" t="s">
        <v>31</v>
      </c>
      <c r="J24" t="s">
        <v>32</v>
      </c>
      <c r="K24" t="s">
        <v>47</v>
      </c>
      <c r="L24" t="s">
        <v>48</v>
      </c>
      <c r="M24" t="s">
        <v>34</v>
      </c>
      <c r="N24" t="str">
        <f t="shared" si="2"/>
        <v xml:space="preserve">        </v>
      </c>
      <c r="O24" t="s">
        <v>49</v>
      </c>
      <c r="P24" t="s">
        <v>50</v>
      </c>
      <c r="Q24" t="s">
        <v>51</v>
      </c>
      <c r="R24" t="s">
        <v>36</v>
      </c>
      <c r="S24" t="s">
        <v>36</v>
      </c>
      <c r="T24" t="s">
        <v>75</v>
      </c>
      <c r="U24" s="6" t="str">
        <f>"084316045      "</f>
        <v xml:space="preserve">084316045      </v>
      </c>
      <c r="V24" s="3" t="str">
        <f>"084316045      "</f>
        <v xml:space="preserve">084316045      </v>
      </c>
      <c r="W24" s="4" t="str">
        <f t="shared" si="0"/>
        <v xml:space="preserve">084316045 </v>
      </c>
      <c r="X24">
        <v>1530</v>
      </c>
      <c r="Y24">
        <v>6000</v>
      </c>
      <c r="Z24" t="s">
        <v>59</v>
      </c>
      <c r="AA24">
        <v>6907</v>
      </c>
      <c r="AB24">
        <v>0</v>
      </c>
      <c r="AC24">
        <v>2</v>
      </c>
      <c r="AD24" t="s">
        <v>66</v>
      </c>
    </row>
    <row r="25" spans="1:30" ht="45.5">
      <c r="A25" t="s">
        <v>34</v>
      </c>
      <c r="B25" t="s">
        <v>43</v>
      </c>
      <c r="C25" t="s">
        <v>44</v>
      </c>
      <c r="D25" t="s">
        <v>31</v>
      </c>
      <c r="E25" t="s">
        <v>31</v>
      </c>
      <c r="F25" t="s">
        <v>43</v>
      </c>
      <c r="G25" t="s">
        <v>45</v>
      </c>
      <c r="H25" t="s">
        <v>46</v>
      </c>
      <c r="I25" t="s">
        <v>31</v>
      </c>
      <c r="J25" t="s">
        <v>32</v>
      </c>
      <c r="K25" t="s">
        <v>47</v>
      </c>
      <c r="L25" t="s">
        <v>48</v>
      </c>
      <c r="M25" t="s">
        <v>34</v>
      </c>
      <c r="N25" t="str">
        <f t="shared" si="2"/>
        <v xml:space="preserve">        </v>
      </c>
      <c r="O25" t="s">
        <v>49</v>
      </c>
      <c r="P25" t="s">
        <v>50</v>
      </c>
      <c r="Q25" t="s">
        <v>51</v>
      </c>
      <c r="R25" t="s">
        <v>36</v>
      </c>
      <c r="S25" t="s">
        <v>36</v>
      </c>
      <c r="T25" t="s">
        <v>76</v>
      </c>
      <c r="U25" s="6" t="str">
        <f>"084316046      "</f>
        <v xml:space="preserve">084316046      </v>
      </c>
      <c r="V25" s="3" t="str">
        <f>"084316046      "</f>
        <v xml:space="preserve">084316046      </v>
      </c>
      <c r="W25" s="4" t="str">
        <f t="shared" si="0"/>
        <v xml:space="preserve">084316046 </v>
      </c>
      <c r="X25">
        <v>1530</v>
      </c>
      <c r="Y25">
        <v>6150</v>
      </c>
      <c r="Z25" t="s">
        <v>59</v>
      </c>
      <c r="AA25">
        <v>6907</v>
      </c>
      <c r="AB25">
        <v>0</v>
      </c>
      <c r="AC25">
        <v>2</v>
      </c>
      <c r="AD25" t="s">
        <v>66</v>
      </c>
    </row>
    <row r="26" spans="1:30" ht="45.5">
      <c r="A26" t="s">
        <v>34</v>
      </c>
      <c r="B26" t="s">
        <v>43</v>
      </c>
      <c r="C26" t="s">
        <v>44</v>
      </c>
      <c r="D26" t="s">
        <v>31</v>
      </c>
      <c r="E26" t="s">
        <v>31</v>
      </c>
      <c r="F26" t="s">
        <v>43</v>
      </c>
      <c r="G26" t="s">
        <v>45</v>
      </c>
      <c r="H26" t="s">
        <v>46</v>
      </c>
      <c r="I26" t="s">
        <v>31</v>
      </c>
      <c r="J26" t="s">
        <v>32</v>
      </c>
      <c r="K26" t="s">
        <v>47</v>
      </c>
      <c r="L26" t="s">
        <v>48</v>
      </c>
      <c r="M26" t="s">
        <v>34</v>
      </c>
      <c r="N26" t="str">
        <f t="shared" si="2"/>
        <v xml:space="preserve">        </v>
      </c>
      <c r="O26" t="s">
        <v>49</v>
      </c>
      <c r="P26" t="s">
        <v>50</v>
      </c>
      <c r="Q26" t="s">
        <v>51</v>
      </c>
      <c r="R26" t="s">
        <v>36</v>
      </c>
      <c r="S26" t="s">
        <v>36</v>
      </c>
      <c r="T26" t="s">
        <v>77</v>
      </c>
      <c r="U26" s="6" t="str">
        <f>"084316047      "</f>
        <v xml:space="preserve">084316047      </v>
      </c>
      <c r="V26" s="3" t="str">
        <f>"084316047      "</f>
        <v xml:space="preserve">084316047      </v>
      </c>
      <c r="W26" s="4" t="str">
        <f t="shared" si="0"/>
        <v xml:space="preserve">084316047 </v>
      </c>
      <c r="X26">
        <v>1530</v>
      </c>
      <c r="Y26">
        <v>6000</v>
      </c>
      <c r="Z26" t="s">
        <v>59</v>
      </c>
      <c r="AA26">
        <v>6907</v>
      </c>
      <c r="AB26">
        <v>0</v>
      </c>
      <c r="AC26">
        <v>2</v>
      </c>
      <c r="AD26" t="s">
        <v>66</v>
      </c>
    </row>
    <row r="27" spans="1:30" ht="45.5">
      <c r="A27" t="s">
        <v>34</v>
      </c>
      <c r="B27" t="s">
        <v>43</v>
      </c>
      <c r="C27" t="s">
        <v>44</v>
      </c>
      <c r="D27" t="s">
        <v>31</v>
      </c>
      <c r="E27" t="s">
        <v>31</v>
      </c>
      <c r="F27" t="s">
        <v>43</v>
      </c>
      <c r="G27" t="s">
        <v>45</v>
      </c>
      <c r="H27" t="s">
        <v>46</v>
      </c>
      <c r="I27" t="s">
        <v>31</v>
      </c>
      <c r="J27" t="s">
        <v>32</v>
      </c>
      <c r="K27" t="s">
        <v>47</v>
      </c>
      <c r="L27" t="s">
        <v>48</v>
      </c>
      <c r="M27" t="s">
        <v>34</v>
      </c>
      <c r="N27" t="str">
        <f t="shared" si="2"/>
        <v xml:space="preserve">        </v>
      </c>
      <c r="O27" t="s">
        <v>49</v>
      </c>
      <c r="P27" t="s">
        <v>50</v>
      </c>
      <c r="Q27" t="s">
        <v>51</v>
      </c>
      <c r="R27" t="s">
        <v>36</v>
      </c>
      <c r="S27" t="s">
        <v>36</v>
      </c>
      <c r="T27" t="s">
        <v>78</v>
      </c>
      <c r="U27" s="6" t="str">
        <f>"084316048      "</f>
        <v xml:space="preserve">084316048      </v>
      </c>
      <c r="V27" s="3" t="str">
        <f>"084316048      "</f>
        <v xml:space="preserve">084316048      </v>
      </c>
      <c r="W27" s="4" t="str">
        <f t="shared" si="0"/>
        <v xml:space="preserve">084316048 </v>
      </c>
      <c r="X27">
        <v>1530</v>
      </c>
      <c r="Y27">
        <v>6000</v>
      </c>
      <c r="Z27" t="s">
        <v>59</v>
      </c>
      <c r="AA27">
        <v>6907</v>
      </c>
      <c r="AB27">
        <v>0</v>
      </c>
      <c r="AC27">
        <v>2</v>
      </c>
      <c r="AD27" t="s">
        <v>66</v>
      </c>
    </row>
    <row r="28" spans="1:30" ht="45.5">
      <c r="A28" t="s">
        <v>34</v>
      </c>
      <c r="B28" t="s">
        <v>43</v>
      </c>
      <c r="C28" t="s">
        <v>44</v>
      </c>
      <c r="D28" t="s">
        <v>31</v>
      </c>
      <c r="E28" t="s">
        <v>31</v>
      </c>
      <c r="F28" t="s">
        <v>43</v>
      </c>
      <c r="G28" t="s">
        <v>45</v>
      </c>
      <c r="H28" t="s">
        <v>46</v>
      </c>
      <c r="I28" t="s">
        <v>31</v>
      </c>
      <c r="J28" t="s">
        <v>32</v>
      </c>
      <c r="K28" t="s">
        <v>47</v>
      </c>
      <c r="L28" t="s">
        <v>48</v>
      </c>
      <c r="M28" t="s">
        <v>34</v>
      </c>
      <c r="N28" t="str">
        <f t="shared" si="2"/>
        <v xml:space="preserve">        </v>
      </c>
      <c r="O28" t="s">
        <v>49</v>
      </c>
      <c r="P28" t="s">
        <v>50</v>
      </c>
      <c r="Q28" t="s">
        <v>51</v>
      </c>
      <c r="R28" t="s">
        <v>36</v>
      </c>
      <c r="S28" t="s">
        <v>36</v>
      </c>
      <c r="T28" t="s">
        <v>79</v>
      </c>
      <c r="U28" s="6" t="str">
        <f>"084316049      "</f>
        <v xml:space="preserve">084316049      </v>
      </c>
      <c r="V28" s="3" t="str">
        <f>"084316049      "</f>
        <v xml:space="preserve">084316049      </v>
      </c>
      <c r="W28" s="4" t="str">
        <f t="shared" si="0"/>
        <v xml:space="preserve">084316049 </v>
      </c>
      <c r="X28">
        <v>1530</v>
      </c>
      <c r="Y28">
        <v>6200</v>
      </c>
      <c r="Z28" t="s">
        <v>59</v>
      </c>
      <c r="AA28">
        <v>6907</v>
      </c>
      <c r="AB28">
        <v>0</v>
      </c>
      <c r="AC28">
        <v>2</v>
      </c>
      <c r="AD28" t="s">
        <v>66</v>
      </c>
    </row>
    <row r="29" spans="1:30" ht="45.5">
      <c r="A29" t="s">
        <v>34</v>
      </c>
      <c r="B29" t="s">
        <v>43</v>
      </c>
      <c r="C29" t="s">
        <v>44</v>
      </c>
      <c r="D29" t="s">
        <v>31</v>
      </c>
      <c r="E29" t="s">
        <v>31</v>
      </c>
      <c r="F29" t="s">
        <v>43</v>
      </c>
      <c r="G29" t="s">
        <v>45</v>
      </c>
      <c r="H29" t="s">
        <v>46</v>
      </c>
      <c r="I29" t="s">
        <v>31</v>
      </c>
      <c r="J29" t="s">
        <v>32</v>
      </c>
      <c r="K29" t="s">
        <v>47</v>
      </c>
      <c r="L29" t="s">
        <v>48</v>
      </c>
      <c r="M29" t="s">
        <v>34</v>
      </c>
      <c r="N29" t="str">
        <f t="shared" si="2"/>
        <v xml:space="preserve">        </v>
      </c>
      <c r="O29" t="s">
        <v>49</v>
      </c>
      <c r="P29" t="s">
        <v>50</v>
      </c>
      <c r="Q29" t="s">
        <v>51</v>
      </c>
      <c r="R29" t="s">
        <v>36</v>
      </c>
      <c r="S29" t="s">
        <v>36</v>
      </c>
      <c r="T29" t="s">
        <v>80</v>
      </c>
      <c r="U29" s="6" t="str">
        <f>"084316050      "</f>
        <v xml:space="preserve">084316050      </v>
      </c>
      <c r="V29" s="3" t="str">
        <f>"084316050      "</f>
        <v xml:space="preserve">084316050      </v>
      </c>
      <c r="W29" s="4" t="str">
        <f t="shared" si="0"/>
        <v xml:space="preserve">084316050 </v>
      </c>
      <c r="X29">
        <v>1530</v>
      </c>
      <c r="Y29">
        <v>6000</v>
      </c>
      <c r="Z29" t="s">
        <v>59</v>
      </c>
      <c r="AA29">
        <v>6907</v>
      </c>
      <c r="AB29">
        <v>0</v>
      </c>
      <c r="AC29">
        <v>2</v>
      </c>
      <c r="AD29" t="s">
        <v>66</v>
      </c>
    </row>
    <row r="30" spans="1:30" ht="45.5">
      <c r="A30" t="s">
        <v>34</v>
      </c>
      <c r="B30" t="s">
        <v>43</v>
      </c>
      <c r="C30" t="s">
        <v>44</v>
      </c>
      <c r="D30" t="s">
        <v>31</v>
      </c>
      <c r="E30" t="s">
        <v>31</v>
      </c>
      <c r="F30" t="s">
        <v>43</v>
      </c>
      <c r="G30" t="s">
        <v>45</v>
      </c>
      <c r="H30" t="s">
        <v>46</v>
      </c>
      <c r="I30" t="s">
        <v>31</v>
      </c>
      <c r="J30" t="s">
        <v>32</v>
      </c>
      <c r="K30" t="s">
        <v>47</v>
      </c>
      <c r="L30" t="s">
        <v>48</v>
      </c>
      <c r="M30" t="s">
        <v>34</v>
      </c>
      <c r="N30" t="str">
        <f t="shared" si="2"/>
        <v xml:space="preserve">        </v>
      </c>
      <c r="O30" t="s">
        <v>49</v>
      </c>
      <c r="P30" t="s">
        <v>50</v>
      </c>
      <c r="Q30" t="s">
        <v>51</v>
      </c>
      <c r="R30" t="s">
        <v>36</v>
      </c>
      <c r="S30" t="s">
        <v>36</v>
      </c>
      <c r="T30" t="s">
        <v>81</v>
      </c>
      <c r="U30" s="6" t="str">
        <f>"084316051      "</f>
        <v xml:space="preserve">084316051      </v>
      </c>
      <c r="V30" s="3" t="str">
        <f>"084316051      "</f>
        <v xml:space="preserve">084316051      </v>
      </c>
      <c r="W30" s="4" t="str">
        <f t="shared" si="0"/>
        <v xml:space="preserve">084316051 </v>
      </c>
      <c r="X30">
        <v>1530</v>
      </c>
      <c r="Y30">
        <v>6000</v>
      </c>
      <c r="Z30" t="s">
        <v>59</v>
      </c>
      <c r="AA30">
        <v>6907</v>
      </c>
      <c r="AB30">
        <v>0</v>
      </c>
      <c r="AC30">
        <v>2</v>
      </c>
      <c r="AD30" t="s">
        <v>66</v>
      </c>
    </row>
    <row r="31" spans="1:30" ht="45.5">
      <c r="A31" t="s">
        <v>34</v>
      </c>
      <c r="B31" t="s">
        <v>43</v>
      </c>
      <c r="C31" t="s">
        <v>44</v>
      </c>
      <c r="D31" t="s">
        <v>31</v>
      </c>
      <c r="E31" t="s">
        <v>31</v>
      </c>
      <c r="F31" t="s">
        <v>43</v>
      </c>
      <c r="G31" t="s">
        <v>45</v>
      </c>
      <c r="H31" t="s">
        <v>46</v>
      </c>
      <c r="I31" t="s">
        <v>31</v>
      </c>
      <c r="J31" t="s">
        <v>32</v>
      </c>
      <c r="K31" t="s">
        <v>47</v>
      </c>
      <c r="L31" t="s">
        <v>48</v>
      </c>
      <c r="M31" t="s">
        <v>34</v>
      </c>
      <c r="N31" t="str">
        <f t="shared" si="2"/>
        <v xml:space="preserve">        </v>
      </c>
      <c r="O31" t="s">
        <v>49</v>
      </c>
      <c r="P31" t="s">
        <v>50</v>
      </c>
      <c r="Q31" t="s">
        <v>51</v>
      </c>
      <c r="R31" t="s">
        <v>36</v>
      </c>
      <c r="S31" t="s">
        <v>36</v>
      </c>
      <c r="T31" t="s">
        <v>82</v>
      </c>
      <c r="U31" s="6" t="str">
        <f>"084316052      "</f>
        <v xml:space="preserve">084316052      </v>
      </c>
      <c r="V31" s="3" t="str">
        <f>"084316052      "</f>
        <v xml:space="preserve">084316052      </v>
      </c>
      <c r="W31" s="4" t="str">
        <f t="shared" si="0"/>
        <v xml:space="preserve">084316052 </v>
      </c>
      <c r="X31">
        <v>1530</v>
      </c>
      <c r="Y31">
        <v>6100</v>
      </c>
      <c r="Z31" t="s">
        <v>59</v>
      </c>
      <c r="AA31">
        <v>6907</v>
      </c>
      <c r="AB31">
        <v>0</v>
      </c>
      <c r="AC31">
        <v>2</v>
      </c>
      <c r="AD31" t="s">
        <v>66</v>
      </c>
    </row>
    <row r="32" spans="1:30" ht="45.5">
      <c r="A32" t="s">
        <v>34</v>
      </c>
      <c r="B32" t="s">
        <v>43</v>
      </c>
      <c r="C32" t="s">
        <v>44</v>
      </c>
      <c r="D32" t="s">
        <v>31</v>
      </c>
      <c r="E32" t="s">
        <v>31</v>
      </c>
      <c r="F32" t="s">
        <v>43</v>
      </c>
      <c r="G32" t="s">
        <v>45</v>
      </c>
      <c r="H32" t="s">
        <v>46</v>
      </c>
      <c r="I32" t="s">
        <v>31</v>
      </c>
      <c r="J32" t="s">
        <v>32</v>
      </c>
      <c r="K32" t="s">
        <v>47</v>
      </c>
      <c r="L32" t="s">
        <v>48</v>
      </c>
      <c r="M32" t="s">
        <v>34</v>
      </c>
      <c r="N32" t="str">
        <f t="shared" si="2"/>
        <v xml:space="preserve">        </v>
      </c>
      <c r="O32" t="s">
        <v>49</v>
      </c>
      <c r="P32" t="s">
        <v>50</v>
      </c>
      <c r="Q32" t="s">
        <v>51</v>
      </c>
      <c r="R32" t="s">
        <v>36</v>
      </c>
      <c r="S32" t="s">
        <v>36</v>
      </c>
      <c r="T32" t="s">
        <v>83</v>
      </c>
      <c r="U32" s="6" t="str">
        <f>"084316053      "</f>
        <v xml:space="preserve">084316053      </v>
      </c>
      <c r="V32" s="3" t="str">
        <f>"084316053      "</f>
        <v xml:space="preserve">084316053      </v>
      </c>
      <c r="W32" s="4" t="str">
        <f t="shared" si="0"/>
        <v xml:space="preserve">084316053 </v>
      </c>
      <c r="X32">
        <v>1530</v>
      </c>
      <c r="Y32">
        <v>6050</v>
      </c>
      <c r="Z32" t="s">
        <v>59</v>
      </c>
      <c r="AA32">
        <v>6907</v>
      </c>
      <c r="AB32">
        <v>0</v>
      </c>
      <c r="AC32">
        <v>2</v>
      </c>
      <c r="AD32" t="s">
        <v>66</v>
      </c>
    </row>
    <row r="33" spans="1:30" ht="45.5">
      <c r="A33" t="s">
        <v>28</v>
      </c>
      <c r="B33">
        <v>1</v>
      </c>
      <c r="C33">
        <v>6777</v>
      </c>
      <c r="D33">
        <v>0</v>
      </c>
      <c r="E33">
        <v>0</v>
      </c>
      <c r="F33">
        <v>1</v>
      </c>
      <c r="G33" t="s">
        <v>29</v>
      </c>
      <c r="H33" t="s">
        <v>30</v>
      </c>
      <c r="I33" t="s">
        <v>31</v>
      </c>
      <c r="J33" t="s">
        <v>32</v>
      </c>
      <c r="K33">
        <v>1243</v>
      </c>
      <c r="L33" t="s">
        <v>63</v>
      </c>
      <c r="M33" t="s">
        <v>34</v>
      </c>
      <c r="N33" t="str">
        <f>"10802   "</f>
        <v xml:space="preserve">10802   </v>
      </c>
      <c r="O33" t="s">
        <v>84</v>
      </c>
      <c r="P33">
        <v>36123.300000000003</v>
      </c>
      <c r="Q33">
        <v>2.7787600000000001</v>
      </c>
      <c r="R33">
        <v>100377.98</v>
      </c>
      <c r="S33" t="s">
        <v>36</v>
      </c>
      <c r="T33" t="s">
        <v>85</v>
      </c>
      <c r="U33" s="6" t="str">
        <f>"084317016      "</f>
        <v xml:space="preserve">084317016      </v>
      </c>
      <c r="V33" s="3" t="str">
        <f>"084317016      "</f>
        <v xml:space="preserve">084317016      </v>
      </c>
      <c r="W33" s="4" t="str">
        <f t="shared" si="0"/>
        <v xml:space="preserve">084317016 </v>
      </c>
      <c r="X33">
        <v>1530</v>
      </c>
      <c r="Y33">
        <v>5610</v>
      </c>
      <c r="Z33" t="s">
        <v>86</v>
      </c>
      <c r="AA33">
        <v>5608</v>
      </c>
      <c r="AB33">
        <v>0</v>
      </c>
      <c r="AC33">
        <v>3</v>
      </c>
      <c r="AD33" t="s">
        <v>87</v>
      </c>
    </row>
    <row r="34" spans="1:30" ht="45.5">
      <c r="A34" t="s">
        <v>34</v>
      </c>
      <c r="B34" t="s">
        <v>43</v>
      </c>
      <c r="C34" t="s">
        <v>44</v>
      </c>
      <c r="D34" t="s">
        <v>31</v>
      </c>
      <c r="E34" t="s">
        <v>31</v>
      </c>
      <c r="F34" t="s">
        <v>43</v>
      </c>
      <c r="G34" t="s">
        <v>45</v>
      </c>
      <c r="H34" t="s">
        <v>46</v>
      </c>
      <c r="I34" t="s">
        <v>31</v>
      </c>
      <c r="J34" t="s">
        <v>32</v>
      </c>
      <c r="K34" t="s">
        <v>47</v>
      </c>
      <c r="L34" t="s">
        <v>48</v>
      </c>
      <c r="M34" t="s">
        <v>34</v>
      </c>
      <c r="N34" t="str">
        <f>"        "</f>
        <v xml:space="preserve">        </v>
      </c>
      <c r="O34" t="s">
        <v>49</v>
      </c>
      <c r="P34" t="s">
        <v>50</v>
      </c>
      <c r="Q34" t="s">
        <v>51</v>
      </c>
      <c r="R34" t="s">
        <v>36</v>
      </c>
      <c r="S34" t="s">
        <v>36</v>
      </c>
      <c r="T34" t="s">
        <v>88</v>
      </c>
      <c r="U34" s="6" t="str">
        <f>"084317017      "</f>
        <v xml:space="preserve">084317017      </v>
      </c>
      <c r="V34" s="3" t="str">
        <f>"084317017      "</f>
        <v xml:space="preserve">084317017      </v>
      </c>
      <c r="W34" s="4" t="str">
        <f t="shared" si="0"/>
        <v xml:space="preserve">084317017 </v>
      </c>
      <c r="X34">
        <v>1530</v>
      </c>
      <c r="Y34">
        <v>6000</v>
      </c>
      <c r="Z34" t="s">
        <v>86</v>
      </c>
      <c r="AA34">
        <v>5608</v>
      </c>
      <c r="AB34">
        <v>0</v>
      </c>
      <c r="AC34">
        <v>3</v>
      </c>
      <c r="AD34" t="s">
        <v>87</v>
      </c>
    </row>
    <row r="35" spans="1:30" ht="45.5">
      <c r="A35" t="s">
        <v>34</v>
      </c>
      <c r="B35" t="s">
        <v>43</v>
      </c>
      <c r="C35" t="s">
        <v>44</v>
      </c>
      <c r="D35" t="s">
        <v>31</v>
      </c>
      <c r="E35" t="s">
        <v>31</v>
      </c>
      <c r="F35" t="s">
        <v>43</v>
      </c>
      <c r="G35" t="s">
        <v>45</v>
      </c>
      <c r="H35" t="s">
        <v>46</v>
      </c>
      <c r="I35" t="s">
        <v>31</v>
      </c>
      <c r="J35" t="s">
        <v>32</v>
      </c>
      <c r="K35" t="s">
        <v>47</v>
      </c>
      <c r="L35" t="s">
        <v>48</v>
      </c>
      <c r="M35" t="s">
        <v>34</v>
      </c>
      <c r="N35" t="str">
        <f>"        "</f>
        <v xml:space="preserve">        </v>
      </c>
      <c r="O35" t="s">
        <v>49</v>
      </c>
      <c r="P35" t="s">
        <v>50</v>
      </c>
      <c r="Q35" t="s">
        <v>51</v>
      </c>
      <c r="R35" t="s">
        <v>36</v>
      </c>
      <c r="S35" t="s">
        <v>36</v>
      </c>
      <c r="T35" t="s">
        <v>89</v>
      </c>
      <c r="U35" s="6" t="str">
        <f>"084317018      "</f>
        <v xml:space="preserve">084317018      </v>
      </c>
      <c r="V35" s="3" t="str">
        <f>"084317018      "</f>
        <v xml:space="preserve">084317018      </v>
      </c>
      <c r="W35" s="4" t="str">
        <f t="shared" si="0"/>
        <v xml:space="preserve">084317018 </v>
      </c>
      <c r="X35">
        <v>1530</v>
      </c>
      <c r="Y35">
        <v>6000</v>
      </c>
      <c r="Z35" t="s">
        <v>86</v>
      </c>
      <c r="AA35">
        <v>5608</v>
      </c>
      <c r="AB35">
        <v>0</v>
      </c>
      <c r="AC35">
        <v>3</v>
      </c>
      <c r="AD35" t="s">
        <v>87</v>
      </c>
    </row>
    <row r="36" spans="1:30" ht="45.5">
      <c r="A36" t="s">
        <v>34</v>
      </c>
      <c r="B36" t="s">
        <v>43</v>
      </c>
      <c r="C36" t="s">
        <v>44</v>
      </c>
      <c r="D36" t="s">
        <v>31</v>
      </c>
      <c r="E36" t="s">
        <v>31</v>
      </c>
      <c r="F36" t="s">
        <v>43</v>
      </c>
      <c r="G36" t="s">
        <v>45</v>
      </c>
      <c r="H36" t="s">
        <v>46</v>
      </c>
      <c r="I36" t="s">
        <v>31</v>
      </c>
      <c r="J36" t="s">
        <v>32</v>
      </c>
      <c r="K36" t="s">
        <v>47</v>
      </c>
      <c r="L36" t="s">
        <v>48</v>
      </c>
      <c r="M36" t="s">
        <v>34</v>
      </c>
      <c r="N36" t="str">
        <f>"        "</f>
        <v xml:space="preserve">        </v>
      </c>
      <c r="O36" t="s">
        <v>49</v>
      </c>
      <c r="P36" t="s">
        <v>50</v>
      </c>
      <c r="Q36" t="s">
        <v>51</v>
      </c>
      <c r="R36" t="s">
        <v>36</v>
      </c>
      <c r="S36" t="s">
        <v>36</v>
      </c>
      <c r="T36" t="s">
        <v>90</v>
      </c>
      <c r="U36" s="6" t="str">
        <f>"084317019      "</f>
        <v xml:space="preserve">084317019      </v>
      </c>
      <c r="V36" s="3" t="str">
        <f>"084317019      "</f>
        <v xml:space="preserve">084317019      </v>
      </c>
      <c r="W36" s="4" t="str">
        <f t="shared" si="0"/>
        <v xml:space="preserve">084317019 </v>
      </c>
      <c r="X36">
        <v>1530</v>
      </c>
      <c r="Y36">
        <v>6000</v>
      </c>
      <c r="Z36" t="s">
        <v>86</v>
      </c>
      <c r="AA36">
        <v>5608</v>
      </c>
      <c r="AB36">
        <v>0</v>
      </c>
      <c r="AC36">
        <v>3</v>
      </c>
      <c r="AD36" t="s">
        <v>87</v>
      </c>
    </row>
    <row r="37" spans="1:30" ht="45.5">
      <c r="A37" t="s">
        <v>28</v>
      </c>
      <c r="B37">
        <v>1</v>
      </c>
      <c r="C37">
        <v>6777</v>
      </c>
      <c r="D37">
        <v>0</v>
      </c>
      <c r="E37">
        <v>0</v>
      </c>
      <c r="F37">
        <v>1</v>
      </c>
      <c r="G37" t="s">
        <v>29</v>
      </c>
      <c r="H37" t="s">
        <v>30</v>
      </c>
      <c r="I37" t="s">
        <v>31</v>
      </c>
      <c r="J37" t="s">
        <v>32</v>
      </c>
      <c r="K37">
        <v>1243</v>
      </c>
      <c r="L37" t="s">
        <v>63</v>
      </c>
      <c r="M37" t="s">
        <v>34</v>
      </c>
      <c r="N37" t="str">
        <f>"10802   "</f>
        <v xml:space="preserve">10802   </v>
      </c>
      <c r="O37" t="s">
        <v>84</v>
      </c>
      <c r="P37">
        <v>73593</v>
      </c>
      <c r="Q37">
        <v>2.7787600000000001</v>
      </c>
      <c r="R37">
        <v>204497.28</v>
      </c>
      <c r="S37" t="s">
        <v>36</v>
      </c>
      <c r="T37" t="s">
        <v>91</v>
      </c>
      <c r="U37" s="6" t="str">
        <f>"084317020      "</f>
        <v xml:space="preserve">084317020      </v>
      </c>
      <c r="V37" s="3" t="str">
        <f>"084317020      "</f>
        <v xml:space="preserve">084317020      </v>
      </c>
      <c r="W37" s="4" t="str">
        <f t="shared" si="0"/>
        <v xml:space="preserve">084317020 </v>
      </c>
      <c r="X37">
        <v>1530</v>
      </c>
      <c r="Y37">
        <v>6000</v>
      </c>
      <c r="Z37" t="s">
        <v>92</v>
      </c>
      <c r="AA37">
        <v>5937</v>
      </c>
      <c r="AB37">
        <v>0</v>
      </c>
      <c r="AC37">
        <v>4</v>
      </c>
      <c r="AD37" t="s">
        <v>93</v>
      </c>
    </row>
    <row r="38" spans="1:30" ht="45.5">
      <c r="A38" t="s">
        <v>34</v>
      </c>
      <c r="B38" t="s">
        <v>43</v>
      </c>
      <c r="C38" t="s">
        <v>44</v>
      </c>
      <c r="D38" t="s">
        <v>31</v>
      </c>
      <c r="E38" t="s">
        <v>31</v>
      </c>
      <c r="F38" t="s">
        <v>43</v>
      </c>
      <c r="G38" t="s">
        <v>45</v>
      </c>
      <c r="H38" t="s">
        <v>46</v>
      </c>
      <c r="I38" t="s">
        <v>31</v>
      </c>
      <c r="J38" t="s">
        <v>32</v>
      </c>
      <c r="K38" t="s">
        <v>47</v>
      </c>
      <c r="L38" t="s">
        <v>48</v>
      </c>
      <c r="M38" t="s">
        <v>34</v>
      </c>
      <c r="N38" t="str">
        <f t="shared" ref="N38:N44" si="3">"        "</f>
        <v xml:space="preserve">        </v>
      </c>
      <c r="O38" t="s">
        <v>49</v>
      </c>
      <c r="P38" t="s">
        <v>50</v>
      </c>
      <c r="Q38" t="s">
        <v>51</v>
      </c>
      <c r="R38" t="s">
        <v>36</v>
      </c>
      <c r="S38" t="s">
        <v>36</v>
      </c>
      <c r="T38" t="s">
        <v>94</v>
      </c>
      <c r="U38" s="6" t="str">
        <f>"084317021      "</f>
        <v xml:space="preserve">084317021      </v>
      </c>
      <c r="V38" s="3" t="str">
        <f>"084317021      "</f>
        <v xml:space="preserve">084317021      </v>
      </c>
      <c r="W38" s="4" t="str">
        <f t="shared" si="0"/>
        <v xml:space="preserve">084317021 </v>
      </c>
      <c r="X38">
        <v>1530</v>
      </c>
      <c r="Y38">
        <v>6000</v>
      </c>
      <c r="Z38" t="s">
        <v>92</v>
      </c>
      <c r="AA38">
        <v>5937</v>
      </c>
      <c r="AB38">
        <v>0</v>
      </c>
      <c r="AC38">
        <v>4</v>
      </c>
      <c r="AD38" t="s">
        <v>93</v>
      </c>
    </row>
    <row r="39" spans="1:30" ht="45.5">
      <c r="A39" t="s">
        <v>34</v>
      </c>
      <c r="B39" t="s">
        <v>43</v>
      </c>
      <c r="C39" t="s">
        <v>44</v>
      </c>
      <c r="D39" t="s">
        <v>31</v>
      </c>
      <c r="E39" t="s">
        <v>31</v>
      </c>
      <c r="F39" t="s">
        <v>43</v>
      </c>
      <c r="G39" t="s">
        <v>45</v>
      </c>
      <c r="H39" t="s">
        <v>46</v>
      </c>
      <c r="I39" t="s">
        <v>31</v>
      </c>
      <c r="J39" t="s">
        <v>32</v>
      </c>
      <c r="K39" t="s">
        <v>47</v>
      </c>
      <c r="L39" t="s">
        <v>48</v>
      </c>
      <c r="M39" t="s">
        <v>34</v>
      </c>
      <c r="N39" t="str">
        <f t="shared" si="3"/>
        <v xml:space="preserve">        </v>
      </c>
      <c r="O39" t="s">
        <v>49</v>
      </c>
      <c r="P39" t="s">
        <v>50</v>
      </c>
      <c r="Q39" t="s">
        <v>51</v>
      </c>
      <c r="R39" t="s">
        <v>36</v>
      </c>
      <c r="S39" t="s">
        <v>36</v>
      </c>
      <c r="T39" t="s">
        <v>95</v>
      </c>
      <c r="U39" s="6" t="str">
        <f>"084317022      "</f>
        <v xml:space="preserve">084317022      </v>
      </c>
      <c r="V39" s="3" t="str">
        <f>"084317022      "</f>
        <v xml:space="preserve">084317022      </v>
      </c>
      <c r="W39" s="4" t="str">
        <f t="shared" si="0"/>
        <v xml:space="preserve">084317022 </v>
      </c>
      <c r="X39">
        <v>1530</v>
      </c>
      <c r="Y39">
        <v>6100</v>
      </c>
      <c r="Z39" t="s">
        <v>92</v>
      </c>
      <c r="AA39">
        <v>5937</v>
      </c>
      <c r="AB39">
        <v>0</v>
      </c>
      <c r="AC39">
        <v>4</v>
      </c>
      <c r="AD39" t="s">
        <v>93</v>
      </c>
    </row>
    <row r="40" spans="1:30" ht="45.5">
      <c r="A40" t="s">
        <v>34</v>
      </c>
      <c r="B40" t="s">
        <v>43</v>
      </c>
      <c r="C40" t="s">
        <v>44</v>
      </c>
      <c r="D40" t="s">
        <v>31</v>
      </c>
      <c r="E40" t="s">
        <v>31</v>
      </c>
      <c r="F40" t="s">
        <v>43</v>
      </c>
      <c r="G40" t="s">
        <v>45</v>
      </c>
      <c r="H40" t="s">
        <v>46</v>
      </c>
      <c r="I40" t="s">
        <v>31</v>
      </c>
      <c r="J40" t="s">
        <v>32</v>
      </c>
      <c r="K40" t="s">
        <v>47</v>
      </c>
      <c r="L40" t="s">
        <v>48</v>
      </c>
      <c r="M40" t="s">
        <v>34</v>
      </c>
      <c r="N40" t="str">
        <f t="shared" si="3"/>
        <v xml:space="preserve">        </v>
      </c>
      <c r="O40" t="s">
        <v>49</v>
      </c>
      <c r="P40" t="s">
        <v>50</v>
      </c>
      <c r="Q40" t="s">
        <v>51</v>
      </c>
      <c r="R40" t="s">
        <v>36</v>
      </c>
      <c r="S40" t="s">
        <v>36</v>
      </c>
      <c r="T40" t="s">
        <v>96</v>
      </c>
      <c r="U40" s="6" t="str">
        <f>"084317023      "</f>
        <v xml:space="preserve">084317023      </v>
      </c>
      <c r="V40" s="3" t="str">
        <f>"084317023      "</f>
        <v xml:space="preserve">084317023      </v>
      </c>
      <c r="W40" s="4" t="str">
        <f t="shared" si="0"/>
        <v xml:space="preserve">084317023 </v>
      </c>
      <c r="X40">
        <v>1530</v>
      </c>
      <c r="Y40">
        <v>6000</v>
      </c>
      <c r="Z40" t="s">
        <v>92</v>
      </c>
      <c r="AA40">
        <v>5937</v>
      </c>
      <c r="AB40">
        <v>0</v>
      </c>
      <c r="AC40">
        <v>4</v>
      </c>
      <c r="AD40" t="s">
        <v>93</v>
      </c>
    </row>
    <row r="41" spans="1:30" ht="45.5">
      <c r="A41" t="s">
        <v>34</v>
      </c>
      <c r="B41" t="s">
        <v>43</v>
      </c>
      <c r="C41" t="s">
        <v>44</v>
      </c>
      <c r="D41" t="s">
        <v>31</v>
      </c>
      <c r="E41" t="s">
        <v>31</v>
      </c>
      <c r="F41" t="s">
        <v>43</v>
      </c>
      <c r="G41" t="s">
        <v>45</v>
      </c>
      <c r="H41" t="s">
        <v>46</v>
      </c>
      <c r="I41" t="s">
        <v>31</v>
      </c>
      <c r="J41" t="s">
        <v>32</v>
      </c>
      <c r="K41" t="s">
        <v>47</v>
      </c>
      <c r="L41" t="s">
        <v>48</v>
      </c>
      <c r="M41" t="s">
        <v>34</v>
      </c>
      <c r="N41" t="str">
        <f t="shared" si="3"/>
        <v xml:space="preserve">        </v>
      </c>
      <c r="O41" t="s">
        <v>49</v>
      </c>
      <c r="P41" t="s">
        <v>50</v>
      </c>
      <c r="Q41" t="s">
        <v>51</v>
      </c>
      <c r="R41" t="s">
        <v>36</v>
      </c>
      <c r="S41" t="s">
        <v>36</v>
      </c>
      <c r="T41" t="s">
        <v>97</v>
      </c>
      <c r="U41" s="6" t="str">
        <f>"084317024      "</f>
        <v xml:space="preserve">084317024      </v>
      </c>
      <c r="V41" s="3" t="str">
        <f>"084317024      "</f>
        <v xml:space="preserve">084317024      </v>
      </c>
      <c r="W41" s="4" t="str">
        <f t="shared" si="0"/>
        <v xml:space="preserve">084317024 </v>
      </c>
      <c r="X41">
        <v>1530</v>
      </c>
      <c r="Y41">
        <v>6000</v>
      </c>
      <c r="Z41" t="s">
        <v>92</v>
      </c>
      <c r="AA41">
        <v>5937</v>
      </c>
      <c r="AB41">
        <v>0</v>
      </c>
      <c r="AC41">
        <v>4</v>
      </c>
      <c r="AD41" t="s">
        <v>93</v>
      </c>
    </row>
    <row r="42" spans="1:30" ht="45.5">
      <c r="A42" t="s">
        <v>34</v>
      </c>
      <c r="B42" t="s">
        <v>43</v>
      </c>
      <c r="C42" t="s">
        <v>44</v>
      </c>
      <c r="D42" t="s">
        <v>31</v>
      </c>
      <c r="E42" t="s">
        <v>31</v>
      </c>
      <c r="F42" t="s">
        <v>43</v>
      </c>
      <c r="G42" t="s">
        <v>45</v>
      </c>
      <c r="H42" t="s">
        <v>46</v>
      </c>
      <c r="I42" t="s">
        <v>31</v>
      </c>
      <c r="J42" t="s">
        <v>32</v>
      </c>
      <c r="K42" t="s">
        <v>47</v>
      </c>
      <c r="L42" t="s">
        <v>48</v>
      </c>
      <c r="M42" t="s">
        <v>34</v>
      </c>
      <c r="N42" t="str">
        <f t="shared" si="3"/>
        <v xml:space="preserve">        </v>
      </c>
      <c r="O42" t="s">
        <v>49</v>
      </c>
      <c r="P42" t="s">
        <v>50</v>
      </c>
      <c r="Q42" t="s">
        <v>51</v>
      </c>
      <c r="R42" t="s">
        <v>36</v>
      </c>
      <c r="S42" t="s">
        <v>36</v>
      </c>
      <c r="T42" t="s">
        <v>98</v>
      </c>
      <c r="U42" s="6" t="str">
        <f>"084317025      "</f>
        <v xml:space="preserve">084317025      </v>
      </c>
      <c r="V42" s="3" t="str">
        <f>"084317025      "</f>
        <v xml:space="preserve">084317025      </v>
      </c>
      <c r="W42" s="4" t="str">
        <f t="shared" si="0"/>
        <v xml:space="preserve">084317025 </v>
      </c>
      <c r="X42">
        <v>1530</v>
      </c>
      <c r="Y42">
        <v>6000</v>
      </c>
      <c r="Z42" t="s">
        <v>92</v>
      </c>
      <c r="AA42">
        <v>5937</v>
      </c>
      <c r="AB42">
        <v>0</v>
      </c>
      <c r="AC42">
        <v>4</v>
      </c>
      <c r="AD42" t="s">
        <v>93</v>
      </c>
    </row>
    <row r="43" spans="1:30" ht="45.5">
      <c r="A43" t="s">
        <v>34</v>
      </c>
      <c r="B43" t="s">
        <v>43</v>
      </c>
      <c r="C43" t="s">
        <v>44</v>
      </c>
      <c r="D43" t="s">
        <v>31</v>
      </c>
      <c r="E43" t="s">
        <v>31</v>
      </c>
      <c r="F43" t="s">
        <v>43</v>
      </c>
      <c r="G43" t="s">
        <v>45</v>
      </c>
      <c r="H43" t="s">
        <v>46</v>
      </c>
      <c r="I43" t="s">
        <v>31</v>
      </c>
      <c r="J43" t="s">
        <v>32</v>
      </c>
      <c r="K43" t="s">
        <v>47</v>
      </c>
      <c r="L43" t="s">
        <v>48</v>
      </c>
      <c r="M43" t="s">
        <v>34</v>
      </c>
      <c r="N43" t="str">
        <f t="shared" si="3"/>
        <v xml:space="preserve">        </v>
      </c>
      <c r="O43" t="s">
        <v>49</v>
      </c>
      <c r="P43" t="s">
        <v>50</v>
      </c>
      <c r="Q43" t="s">
        <v>51</v>
      </c>
      <c r="R43" t="s">
        <v>36</v>
      </c>
      <c r="S43" t="s">
        <v>36</v>
      </c>
      <c r="T43" t="s">
        <v>99</v>
      </c>
      <c r="U43" s="6" t="str">
        <f>"084317026      "</f>
        <v xml:space="preserve">084317026      </v>
      </c>
      <c r="V43" s="3" t="str">
        <f>"084317026      "</f>
        <v xml:space="preserve">084317026      </v>
      </c>
      <c r="W43" s="4" t="str">
        <f t="shared" si="0"/>
        <v xml:space="preserve">084317026 </v>
      </c>
      <c r="X43">
        <v>1530</v>
      </c>
      <c r="Y43">
        <v>6000</v>
      </c>
      <c r="Z43" t="s">
        <v>92</v>
      </c>
      <c r="AA43">
        <v>5937</v>
      </c>
      <c r="AB43">
        <v>0</v>
      </c>
      <c r="AC43">
        <v>4</v>
      </c>
      <c r="AD43" t="s">
        <v>93</v>
      </c>
    </row>
    <row r="44" spans="1:30" ht="45.5">
      <c r="A44" t="s">
        <v>34</v>
      </c>
      <c r="B44" t="s">
        <v>43</v>
      </c>
      <c r="C44" t="s">
        <v>44</v>
      </c>
      <c r="D44" t="s">
        <v>31</v>
      </c>
      <c r="E44" t="s">
        <v>31</v>
      </c>
      <c r="F44" t="s">
        <v>43</v>
      </c>
      <c r="G44" t="s">
        <v>45</v>
      </c>
      <c r="H44" t="s">
        <v>46</v>
      </c>
      <c r="I44" t="s">
        <v>31</v>
      </c>
      <c r="J44" t="s">
        <v>32</v>
      </c>
      <c r="K44" t="s">
        <v>47</v>
      </c>
      <c r="L44" t="s">
        <v>48</v>
      </c>
      <c r="M44" t="s">
        <v>34</v>
      </c>
      <c r="N44" t="str">
        <f t="shared" si="3"/>
        <v xml:space="preserve">        </v>
      </c>
      <c r="O44" t="s">
        <v>49</v>
      </c>
      <c r="P44" t="s">
        <v>50</v>
      </c>
      <c r="Q44" t="s">
        <v>51</v>
      </c>
      <c r="R44" t="s">
        <v>36</v>
      </c>
      <c r="S44" t="s">
        <v>36</v>
      </c>
      <c r="T44" t="s">
        <v>100</v>
      </c>
      <c r="U44" s="6" t="str">
        <f>"084317027      "</f>
        <v xml:space="preserve">084317027      </v>
      </c>
      <c r="V44" s="3" t="str">
        <f>"084317027      "</f>
        <v xml:space="preserve">084317027      </v>
      </c>
      <c r="W44" s="4" t="str">
        <f t="shared" si="0"/>
        <v xml:space="preserve">084317027 </v>
      </c>
      <c r="X44">
        <v>1530</v>
      </c>
      <c r="Y44">
        <v>6000</v>
      </c>
      <c r="Z44" t="s">
        <v>92</v>
      </c>
      <c r="AA44">
        <v>5937</v>
      </c>
      <c r="AB44">
        <v>0</v>
      </c>
      <c r="AC44">
        <v>4</v>
      </c>
      <c r="AD44" t="s">
        <v>93</v>
      </c>
    </row>
    <row r="45" spans="1:30" ht="45.5">
      <c r="A45" t="s">
        <v>28</v>
      </c>
      <c r="B45">
        <v>1</v>
      </c>
      <c r="C45">
        <v>6777</v>
      </c>
      <c r="D45">
        <v>0</v>
      </c>
      <c r="E45">
        <v>0</v>
      </c>
      <c r="F45">
        <v>1</v>
      </c>
      <c r="G45" t="s">
        <v>29</v>
      </c>
      <c r="H45" t="s">
        <v>30</v>
      </c>
      <c r="I45" t="s">
        <v>31</v>
      </c>
      <c r="J45" t="s">
        <v>32</v>
      </c>
      <c r="K45">
        <v>1243</v>
      </c>
      <c r="L45" t="s">
        <v>63</v>
      </c>
      <c r="M45" t="s">
        <v>34</v>
      </c>
      <c r="N45" t="str">
        <f>"07927   "</f>
        <v xml:space="preserve">07927   </v>
      </c>
      <c r="O45" t="s">
        <v>101</v>
      </c>
      <c r="P45">
        <v>27693</v>
      </c>
      <c r="Q45">
        <v>1.7787599999999999</v>
      </c>
      <c r="R45">
        <v>49259.199999999997</v>
      </c>
      <c r="S45" t="s">
        <v>36</v>
      </c>
      <c r="T45" t="s">
        <v>102</v>
      </c>
      <c r="U45" s="6" t="str">
        <f>"084312008      "</f>
        <v xml:space="preserve">084312008      </v>
      </c>
      <c r="V45" s="3" t="str">
        <f>"084312008      "</f>
        <v xml:space="preserve">084312008      </v>
      </c>
      <c r="W45" s="4" t="str">
        <f t="shared" si="0"/>
        <v xml:space="preserve">084312008 </v>
      </c>
      <c r="X45">
        <v>1530</v>
      </c>
      <c r="Y45">
        <v>6000</v>
      </c>
      <c r="Z45" t="s">
        <v>103</v>
      </c>
      <c r="AA45">
        <v>6726</v>
      </c>
      <c r="AB45">
        <v>0</v>
      </c>
      <c r="AC45">
        <v>3</v>
      </c>
      <c r="AD45" t="s">
        <v>104</v>
      </c>
    </row>
    <row r="46" spans="1:30" ht="45.5">
      <c r="A46" t="s">
        <v>34</v>
      </c>
      <c r="B46" t="s">
        <v>43</v>
      </c>
      <c r="C46" t="s">
        <v>44</v>
      </c>
      <c r="D46" t="s">
        <v>31</v>
      </c>
      <c r="E46" t="s">
        <v>31</v>
      </c>
      <c r="F46" t="s">
        <v>43</v>
      </c>
      <c r="G46" t="s">
        <v>45</v>
      </c>
      <c r="H46" t="s">
        <v>46</v>
      </c>
      <c r="I46" t="s">
        <v>31</v>
      </c>
      <c r="J46" t="s">
        <v>32</v>
      </c>
      <c r="K46" t="s">
        <v>47</v>
      </c>
      <c r="L46" t="s">
        <v>48</v>
      </c>
      <c r="M46" t="s">
        <v>34</v>
      </c>
      <c r="N46" t="str">
        <f>"        "</f>
        <v xml:space="preserve">        </v>
      </c>
      <c r="O46" t="s">
        <v>49</v>
      </c>
      <c r="P46" t="s">
        <v>50</v>
      </c>
      <c r="Q46" t="s">
        <v>51</v>
      </c>
      <c r="R46" t="s">
        <v>36</v>
      </c>
      <c r="S46" t="s">
        <v>36</v>
      </c>
      <c r="T46" t="s">
        <v>105</v>
      </c>
      <c r="U46" s="6" t="str">
        <f>"084312010      "</f>
        <v xml:space="preserve">084312010      </v>
      </c>
      <c r="V46" s="3" t="str">
        <f>"084312010      "</f>
        <v xml:space="preserve">084312010      </v>
      </c>
      <c r="W46" s="4" t="str">
        <f t="shared" si="0"/>
        <v xml:space="preserve">084312010 </v>
      </c>
      <c r="X46">
        <v>1530</v>
      </c>
      <c r="Y46">
        <v>6000</v>
      </c>
      <c r="Z46" t="s">
        <v>103</v>
      </c>
      <c r="AA46">
        <v>6726</v>
      </c>
      <c r="AB46">
        <v>0</v>
      </c>
      <c r="AC46">
        <v>3</v>
      </c>
      <c r="AD46" t="s">
        <v>104</v>
      </c>
    </row>
    <row r="47" spans="1:30" ht="45.5">
      <c r="A47" t="s">
        <v>34</v>
      </c>
      <c r="B47" t="s">
        <v>43</v>
      </c>
      <c r="C47" t="s">
        <v>44</v>
      </c>
      <c r="D47" t="s">
        <v>31</v>
      </c>
      <c r="E47" t="s">
        <v>31</v>
      </c>
      <c r="F47" t="s">
        <v>43</v>
      </c>
      <c r="G47" t="s">
        <v>45</v>
      </c>
      <c r="H47" t="s">
        <v>46</v>
      </c>
      <c r="I47" t="s">
        <v>31</v>
      </c>
      <c r="J47" t="s">
        <v>32</v>
      </c>
      <c r="K47" t="s">
        <v>47</v>
      </c>
      <c r="L47" t="s">
        <v>48</v>
      </c>
      <c r="M47" t="s">
        <v>34</v>
      </c>
      <c r="N47" t="str">
        <f>"        "</f>
        <v xml:space="preserve">        </v>
      </c>
      <c r="O47" t="s">
        <v>49</v>
      </c>
      <c r="P47" t="s">
        <v>50</v>
      </c>
      <c r="Q47" t="s">
        <v>51</v>
      </c>
      <c r="R47" t="s">
        <v>36</v>
      </c>
      <c r="S47" t="s">
        <v>36</v>
      </c>
      <c r="T47" t="s">
        <v>106</v>
      </c>
      <c r="U47" s="6" t="str">
        <f>"084312011      "</f>
        <v xml:space="preserve">084312011      </v>
      </c>
      <c r="V47" s="3" t="str">
        <f>"084312011      "</f>
        <v xml:space="preserve">084312011      </v>
      </c>
      <c r="W47" s="4" t="str">
        <f t="shared" si="0"/>
        <v xml:space="preserve">084312011 </v>
      </c>
      <c r="X47">
        <v>1530</v>
      </c>
      <c r="Y47">
        <v>6100</v>
      </c>
      <c r="Z47" t="s">
        <v>103</v>
      </c>
      <c r="AA47">
        <v>6726</v>
      </c>
      <c r="AB47">
        <v>0</v>
      </c>
      <c r="AC47">
        <v>3</v>
      </c>
      <c r="AD47" t="s">
        <v>104</v>
      </c>
    </row>
    <row r="48" spans="1:30" ht="45.5">
      <c r="A48" t="s">
        <v>28</v>
      </c>
      <c r="B48">
        <v>1</v>
      </c>
      <c r="C48">
        <v>6777</v>
      </c>
      <c r="D48">
        <v>0</v>
      </c>
      <c r="E48">
        <v>0</v>
      </c>
      <c r="F48">
        <v>1</v>
      </c>
      <c r="G48" t="s">
        <v>29</v>
      </c>
      <c r="H48" t="s">
        <v>30</v>
      </c>
      <c r="I48" t="s">
        <v>31</v>
      </c>
      <c r="J48" t="s">
        <v>32</v>
      </c>
      <c r="K48">
        <v>1243</v>
      </c>
      <c r="L48" t="s">
        <v>63</v>
      </c>
      <c r="M48" t="s">
        <v>34</v>
      </c>
      <c r="N48" t="str">
        <f>"08949   "</f>
        <v xml:space="preserve">08949   </v>
      </c>
      <c r="O48" t="s">
        <v>107</v>
      </c>
      <c r="P48">
        <v>26683.200000000001</v>
      </c>
      <c r="Q48">
        <v>1.63717</v>
      </c>
      <c r="R48">
        <v>43684.93</v>
      </c>
      <c r="S48" t="s">
        <v>36</v>
      </c>
      <c r="T48" t="s">
        <v>108</v>
      </c>
      <c r="U48" s="6" t="str">
        <f>"084312017      "</f>
        <v xml:space="preserve">084312017      </v>
      </c>
      <c r="V48" s="3" t="str">
        <f>"084312017      "</f>
        <v xml:space="preserve">084312017      </v>
      </c>
      <c r="W48" s="4" t="str">
        <f t="shared" si="0"/>
        <v xml:space="preserve">084312017 </v>
      </c>
      <c r="X48">
        <v>1530</v>
      </c>
      <c r="Y48">
        <v>5760</v>
      </c>
      <c r="Z48" t="s">
        <v>103</v>
      </c>
      <c r="AA48">
        <v>6726</v>
      </c>
      <c r="AB48">
        <v>0</v>
      </c>
      <c r="AC48">
        <v>6</v>
      </c>
      <c r="AD48" t="s">
        <v>104</v>
      </c>
    </row>
    <row r="49" spans="1:30" ht="45.5">
      <c r="A49" t="s">
        <v>34</v>
      </c>
      <c r="B49" t="s">
        <v>43</v>
      </c>
      <c r="C49" t="s">
        <v>44</v>
      </c>
      <c r="D49" t="s">
        <v>31</v>
      </c>
      <c r="E49" t="s">
        <v>31</v>
      </c>
      <c r="F49" t="s">
        <v>43</v>
      </c>
      <c r="G49" t="s">
        <v>45</v>
      </c>
      <c r="H49" t="s">
        <v>46</v>
      </c>
      <c r="I49" t="s">
        <v>31</v>
      </c>
      <c r="J49" t="s">
        <v>32</v>
      </c>
      <c r="K49" t="s">
        <v>47</v>
      </c>
      <c r="L49" t="s">
        <v>48</v>
      </c>
      <c r="M49" t="s">
        <v>34</v>
      </c>
      <c r="N49" t="str">
        <f>"        "</f>
        <v xml:space="preserve">        </v>
      </c>
      <c r="O49" t="s">
        <v>49</v>
      </c>
      <c r="P49" t="s">
        <v>50</v>
      </c>
      <c r="Q49" t="s">
        <v>51</v>
      </c>
      <c r="R49" t="s">
        <v>36</v>
      </c>
      <c r="S49" t="s">
        <v>36</v>
      </c>
      <c r="T49" t="s">
        <v>109</v>
      </c>
      <c r="U49" s="6" t="str">
        <f>"084312021      "</f>
        <v xml:space="preserve">084312021      </v>
      </c>
      <c r="V49" s="3" t="str">
        <f>"084312021      "</f>
        <v xml:space="preserve">084312021      </v>
      </c>
      <c r="W49" s="4" t="str">
        <f t="shared" si="0"/>
        <v xml:space="preserve">084312021 </v>
      </c>
      <c r="X49">
        <v>1530</v>
      </c>
      <c r="Y49">
        <v>5750</v>
      </c>
      <c r="Z49" t="s">
        <v>103</v>
      </c>
      <c r="AA49">
        <v>6726</v>
      </c>
      <c r="AB49">
        <v>0</v>
      </c>
      <c r="AC49">
        <v>6</v>
      </c>
      <c r="AD49" t="s">
        <v>104</v>
      </c>
    </row>
    <row r="50" spans="1:30" ht="45.5">
      <c r="A50" t="s">
        <v>34</v>
      </c>
      <c r="B50" t="s">
        <v>43</v>
      </c>
      <c r="C50" t="s">
        <v>44</v>
      </c>
      <c r="D50" t="s">
        <v>31</v>
      </c>
      <c r="E50" t="s">
        <v>31</v>
      </c>
      <c r="F50" t="s">
        <v>43</v>
      </c>
      <c r="G50" t="s">
        <v>45</v>
      </c>
      <c r="H50" t="s">
        <v>46</v>
      </c>
      <c r="I50" t="s">
        <v>31</v>
      </c>
      <c r="J50" t="s">
        <v>32</v>
      </c>
      <c r="K50" t="s">
        <v>47</v>
      </c>
      <c r="L50" t="s">
        <v>48</v>
      </c>
      <c r="M50" t="s">
        <v>34</v>
      </c>
      <c r="N50" t="str">
        <f>"        "</f>
        <v xml:space="preserve">        </v>
      </c>
      <c r="O50" t="s">
        <v>49</v>
      </c>
      <c r="P50" t="s">
        <v>50</v>
      </c>
      <c r="Q50" t="s">
        <v>51</v>
      </c>
      <c r="R50" t="s">
        <v>36</v>
      </c>
      <c r="S50" t="s">
        <v>36</v>
      </c>
      <c r="T50" t="s">
        <v>110</v>
      </c>
      <c r="U50" s="6" t="str">
        <f>"084312022      "</f>
        <v xml:space="preserve">084312022      </v>
      </c>
      <c r="V50" s="3" t="str">
        <f>"084312022      "</f>
        <v xml:space="preserve">084312022      </v>
      </c>
      <c r="W50" s="4" t="str">
        <f t="shared" si="0"/>
        <v xml:space="preserve">084312022 </v>
      </c>
      <c r="X50">
        <v>1530</v>
      </c>
      <c r="Y50">
        <v>5930</v>
      </c>
      <c r="Z50" t="s">
        <v>103</v>
      </c>
      <c r="AA50">
        <v>6726</v>
      </c>
      <c r="AB50">
        <v>0</v>
      </c>
      <c r="AC50">
        <v>6</v>
      </c>
      <c r="AD50" t="s">
        <v>104</v>
      </c>
    </row>
    <row r="51" spans="1:30" ht="45.5">
      <c r="A51" t="s">
        <v>28</v>
      </c>
      <c r="B51">
        <v>1</v>
      </c>
      <c r="C51">
        <v>6777</v>
      </c>
      <c r="D51">
        <v>0</v>
      </c>
      <c r="E51">
        <v>0</v>
      </c>
      <c r="F51">
        <v>1</v>
      </c>
      <c r="G51" t="s">
        <v>29</v>
      </c>
      <c r="H51" t="s">
        <v>30</v>
      </c>
      <c r="I51" t="s">
        <v>31</v>
      </c>
      <c r="J51" t="s">
        <v>32</v>
      </c>
      <c r="K51">
        <v>1243</v>
      </c>
      <c r="L51" t="s">
        <v>63</v>
      </c>
      <c r="M51" t="s">
        <v>34</v>
      </c>
      <c r="N51" t="str">
        <f>"10426   "</f>
        <v xml:space="preserve">10426   </v>
      </c>
      <c r="O51" t="s">
        <v>111</v>
      </c>
      <c r="P51">
        <v>18451.8</v>
      </c>
      <c r="Q51">
        <v>2.6548699999999998</v>
      </c>
      <c r="R51">
        <v>48987.13</v>
      </c>
      <c r="S51" t="s">
        <v>36</v>
      </c>
      <c r="T51" t="s">
        <v>112</v>
      </c>
      <c r="U51" s="6" t="str">
        <f>"084310001      "</f>
        <v xml:space="preserve">084310001      </v>
      </c>
      <c r="V51" s="3" t="str">
        <f>"084310001      "</f>
        <v xml:space="preserve">084310001      </v>
      </c>
      <c r="W51" s="4" t="str">
        <f t="shared" si="0"/>
        <v xml:space="preserve">084310001 </v>
      </c>
      <c r="X51">
        <v>1530</v>
      </c>
      <c r="Y51">
        <v>6160</v>
      </c>
      <c r="Z51" t="s">
        <v>113</v>
      </c>
      <c r="AA51">
        <v>6745</v>
      </c>
      <c r="AB51">
        <v>0</v>
      </c>
      <c r="AC51">
        <v>1</v>
      </c>
      <c r="AD51" t="s">
        <v>114</v>
      </c>
    </row>
    <row r="52" spans="1:30" ht="45.5">
      <c r="A52" t="s">
        <v>34</v>
      </c>
      <c r="B52" t="s">
        <v>43</v>
      </c>
      <c r="C52" t="s">
        <v>44</v>
      </c>
      <c r="D52" t="s">
        <v>31</v>
      </c>
      <c r="E52" t="s">
        <v>31</v>
      </c>
      <c r="F52" t="s">
        <v>43</v>
      </c>
      <c r="G52" t="s">
        <v>45</v>
      </c>
      <c r="H52" t="s">
        <v>46</v>
      </c>
      <c r="I52" t="s">
        <v>31</v>
      </c>
      <c r="J52" t="s">
        <v>32</v>
      </c>
      <c r="K52" t="s">
        <v>47</v>
      </c>
      <c r="L52" t="s">
        <v>48</v>
      </c>
      <c r="M52" t="s">
        <v>34</v>
      </c>
      <c r="N52" t="str">
        <f>"        "</f>
        <v xml:space="preserve">        </v>
      </c>
      <c r="O52" t="s">
        <v>49</v>
      </c>
      <c r="P52" t="s">
        <v>50</v>
      </c>
      <c r="Q52" t="s">
        <v>51</v>
      </c>
      <c r="R52" t="s">
        <v>36</v>
      </c>
      <c r="S52" t="s">
        <v>36</v>
      </c>
      <c r="T52" t="s">
        <v>115</v>
      </c>
      <c r="U52" s="6" t="str">
        <f>"084310002      "</f>
        <v xml:space="preserve">084310002      </v>
      </c>
      <c r="V52" s="3" t="str">
        <f>"084310002      "</f>
        <v xml:space="preserve">084310002      </v>
      </c>
      <c r="W52" s="4" t="str">
        <f t="shared" si="0"/>
        <v xml:space="preserve">084310002 </v>
      </c>
      <c r="X52">
        <v>1530</v>
      </c>
      <c r="Y52">
        <v>5900</v>
      </c>
      <c r="Z52" t="s">
        <v>113</v>
      </c>
      <c r="AA52">
        <v>6745</v>
      </c>
      <c r="AB52">
        <v>0</v>
      </c>
      <c r="AC52">
        <v>1</v>
      </c>
      <c r="AD52" t="s">
        <v>114</v>
      </c>
    </row>
    <row r="53" spans="1:30" ht="45.5">
      <c r="A53" t="s">
        <v>28</v>
      </c>
      <c r="B53">
        <v>1</v>
      </c>
      <c r="C53">
        <v>6778</v>
      </c>
      <c r="D53">
        <v>0</v>
      </c>
      <c r="E53">
        <v>0</v>
      </c>
      <c r="F53">
        <v>1</v>
      </c>
      <c r="G53" t="s">
        <v>29</v>
      </c>
      <c r="H53" t="s">
        <v>30</v>
      </c>
      <c r="I53" t="s">
        <v>31</v>
      </c>
      <c r="J53" t="s">
        <v>32</v>
      </c>
      <c r="K53">
        <v>1243</v>
      </c>
      <c r="L53" t="s">
        <v>63</v>
      </c>
      <c r="M53" t="s">
        <v>34</v>
      </c>
      <c r="N53" t="str">
        <f>"02513   "</f>
        <v xml:space="preserve">02513   </v>
      </c>
      <c r="O53" t="s">
        <v>116</v>
      </c>
      <c r="P53">
        <v>3290</v>
      </c>
      <c r="Q53">
        <v>2.4424800000000002</v>
      </c>
      <c r="R53">
        <v>8035.76</v>
      </c>
      <c r="S53" t="s">
        <v>36</v>
      </c>
      <c r="T53" t="s">
        <v>117</v>
      </c>
      <c r="U53" s="6" t="str">
        <f>"044316234      "</f>
        <v xml:space="preserve">044316234      </v>
      </c>
      <c r="V53" s="3" t="str">
        <f>"044316234      "</f>
        <v xml:space="preserve">044316234      </v>
      </c>
      <c r="W53" s="4" t="str">
        <f t="shared" si="0"/>
        <v xml:space="preserve">044316234 </v>
      </c>
      <c r="X53">
        <v>235</v>
      </c>
      <c r="Y53">
        <v>2000</v>
      </c>
      <c r="Z53" t="s">
        <v>59</v>
      </c>
      <c r="AA53">
        <v>6908</v>
      </c>
      <c r="AB53">
        <v>0</v>
      </c>
      <c r="AC53">
        <v>1</v>
      </c>
      <c r="AD53" t="s">
        <v>118</v>
      </c>
    </row>
    <row r="54" spans="1:30" ht="45.5">
      <c r="A54" t="s">
        <v>34</v>
      </c>
      <c r="B54" t="s">
        <v>43</v>
      </c>
      <c r="C54" t="s">
        <v>44</v>
      </c>
      <c r="D54" t="s">
        <v>31</v>
      </c>
      <c r="E54" t="s">
        <v>31</v>
      </c>
      <c r="F54" t="s">
        <v>43</v>
      </c>
      <c r="G54" t="s">
        <v>45</v>
      </c>
      <c r="H54" t="s">
        <v>46</v>
      </c>
      <c r="I54" t="s">
        <v>31</v>
      </c>
      <c r="J54" t="s">
        <v>32</v>
      </c>
      <c r="K54" t="s">
        <v>47</v>
      </c>
      <c r="L54" t="s">
        <v>48</v>
      </c>
      <c r="M54" t="s">
        <v>34</v>
      </c>
      <c r="N54" t="str">
        <f t="shared" ref="N54:N59" si="4">"        "</f>
        <v xml:space="preserve">        </v>
      </c>
      <c r="O54" t="s">
        <v>49</v>
      </c>
      <c r="P54" t="s">
        <v>50</v>
      </c>
      <c r="Q54" t="s">
        <v>51</v>
      </c>
      <c r="R54" t="s">
        <v>36</v>
      </c>
      <c r="S54" t="s">
        <v>36</v>
      </c>
      <c r="T54" t="s">
        <v>117</v>
      </c>
      <c r="U54" s="6" t="str">
        <f>"044316232      "</f>
        <v xml:space="preserve">044316232      </v>
      </c>
      <c r="V54" s="3" t="str">
        <f>"044316232      "</f>
        <v xml:space="preserve">044316232      </v>
      </c>
      <c r="W54" s="4" t="str">
        <f t="shared" si="0"/>
        <v xml:space="preserve">044316232 </v>
      </c>
      <c r="X54">
        <v>235</v>
      </c>
      <c r="Y54">
        <v>2000</v>
      </c>
      <c r="Z54" t="s">
        <v>59</v>
      </c>
      <c r="AA54">
        <v>6908</v>
      </c>
      <c r="AB54">
        <v>0</v>
      </c>
      <c r="AC54">
        <v>1</v>
      </c>
      <c r="AD54" t="s">
        <v>118</v>
      </c>
    </row>
    <row r="55" spans="1:30" ht="45.5">
      <c r="A55" t="s">
        <v>34</v>
      </c>
      <c r="B55" t="s">
        <v>43</v>
      </c>
      <c r="C55" t="s">
        <v>44</v>
      </c>
      <c r="D55" t="s">
        <v>31</v>
      </c>
      <c r="E55" t="s">
        <v>31</v>
      </c>
      <c r="F55" t="s">
        <v>43</v>
      </c>
      <c r="G55" t="s">
        <v>45</v>
      </c>
      <c r="H55" t="s">
        <v>46</v>
      </c>
      <c r="I55" t="s">
        <v>31</v>
      </c>
      <c r="J55" t="s">
        <v>32</v>
      </c>
      <c r="K55" t="s">
        <v>47</v>
      </c>
      <c r="L55" t="s">
        <v>48</v>
      </c>
      <c r="M55" t="s">
        <v>34</v>
      </c>
      <c r="N55" t="str">
        <f t="shared" si="4"/>
        <v xml:space="preserve">        </v>
      </c>
      <c r="O55" t="s">
        <v>49</v>
      </c>
      <c r="P55" t="s">
        <v>50</v>
      </c>
      <c r="Q55" t="s">
        <v>51</v>
      </c>
      <c r="R55" t="s">
        <v>36</v>
      </c>
      <c r="S55" t="s">
        <v>36</v>
      </c>
      <c r="T55" t="s">
        <v>117</v>
      </c>
      <c r="U55" s="6" t="str">
        <f>"044316233      "</f>
        <v xml:space="preserve">044316233      </v>
      </c>
      <c r="V55" s="3" t="str">
        <f>"044316233      "</f>
        <v xml:space="preserve">044316233      </v>
      </c>
      <c r="W55" s="4" t="str">
        <f t="shared" si="0"/>
        <v xml:space="preserve">044316233 </v>
      </c>
      <c r="X55">
        <v>235</v>
      </c>
      <c r="Y55">
        <v>2000</v>
      </c>
      <c r="Z55" t="s">
        <v>59</v>
      </c>
      <c r="AA55">
        <v>6908</v>
      </c>
      <c r="AB55">
        <v>0</v>
      </c>
      <c r="AC55">
        <v>1</v>
      </c>
      <c r="AD55" t="s">
        <v>118</v>
      </c>
    </row>
    <row r="56" spans="1:30" ht="45.5">
      <c r="A56" t="s">
        <v>34</v>
      </c>
      <c r="B56" t="s">
        <v>43</v>
      </c>
      <c r="C56" t="s">
        <v>44</v>
      </c>
      <c r="D56" t="s">
        <v>31</v>
      </c>
      <c r="E56" t="s">
        <v>31</v>
      </c>
      <c r="F56" t="s">
        <v>43</v>
      </c>
      <c r="G56" t="s">
        <v>45</v>
      </c>
      <c r="H56" t="s">
        <v>46</v>
      </c>
      <c r="I56" t="s">
        <v>31</v>
      </c>
      <c r="J56" t="s">
        <v>32</v>
      </c>
      <c r="K56" t="s">
        <v>47</v>
      </c>
      <c r="L56" t="s">
        <v>48</v>
      </c>
      <c r="M56" t="s">
        <v>34</v>
      </c>
      <c r="N56" t="str">
        <f t="shared" si="4"/>
        <v xml:space="preserve">        </v>
      </c>
      <c r="O56" t="s">
        <v>49</v>
      </c>
      <c r="P56" t="s">
        <v>50</v>
      </c>
      <c r="Q56" t="s">
        <v>51</v>
      </c>
      <c r="R56" t="s">
        <v>36</v>
      </c>
      <c r="S56" t="s">
        <v>36</v>
      </c>
      <c r="T56" t="s">
        <v>117</v>
      </c>
      <c r="U56" s="6" t="str">
        <f>"044316231      "</f>
        <v xml:space="preserve">044316231      </v>
      </c>
      <c r="V56" s="3" t="str">
        <f>"044316231      "</f>
        <v xml:space="preserve">044316231      </v>
      </c>
      <c r="W56" s="4" t="str">
        <f t="shared" si="0"/>
        <v xml:space="preserve">044316231 </v>
      </c>
      <c r="X56">
        <v>235</v>
      </c>
      <c r="Y56">
        <v>2000</v>
      </c>
      <c r="Z56" t="s">
        <v>59</v>
      </c>
      <c r="AA56">
        <v>6908</v>
      </c>
      <c r="AB56">
        <v>0</v>
      </c>
      <c r="AC56">
        <v>1</v>
      </c>
      <c r="AD56" t="s">
        <v>118</v>
      </c>
    </row>
    <row r="57" spans="1:30" ht="45.5">
      <c r="A57" t="s">
        <v>34</v>
      </c>
      <c r="B57" t="s">
        <v>43</v>
      </c>
      <c r="C57" t="s">
        <v>44</v>
      </c>
      <c r="D57" t="s">
        <v>31</v>
      </c>
      <c r="E57" t="s">
        <v>31</v>
      </c>
      <c r="F57" t="s">
        <v>43</v>
      </c>
      <c r="G57" t="s">
        <v>45</v>
      </c>
      <c r="H57" t="s">
        <v>46</v>
      </c>
      <c r="I57" t="s">
        <v>31</v>
      </c>
      <c r="J57" t="s">
        <v>32</v>
      </c>
      <c r="K57" t="s">
        <v>47</v>
      </c>
      <c r="L57" t="s">
        <v>48</v>
      </c>
      <c r="M57" t="s">
        <v>34</v>
      </c>
      <c r="N57" t="str">
        <f t="shared" si="4"/>
        <v xml:space="preserve">        </v>
      </c>
      <c r="O57" t="s">
        <v>49</v>
      </c>
      <c r="P57" t="s">
        <v>50</v>
      </c>
      <c r="Q57" t="s">
        <v>51</v>
      </c>
      <c r="R57" t="s">
        <v>36</v>
      </c>
      <c r="S57" t="s">
        <v>36</v>
      </c>
      <c r="T57" t="s">
        <v>117</v>
      </c>
      <c r="U57" s="6" t="str">
        <f>"044316238      "</f>
        <v xml:space="preserve">044316238      </v>
      </c>
      <c r="V57" s="3" t="str">
        <f>"044316238      "</f>
        <v xml:space="preserve">044316238      </v>
      </c>
      <c r="W57" s="4" t="str">
        <f t="shared" si="0"/>
        <v xml:space="preserve">044316238 </v>
      </c>
      <c r="X57">
        <v>235</v>
      </c>
      <c r="Y57">
        <v>2000</v>
      </c>
      <c r="Z57" t="s">
        <v>59</v>
      </c>
      <c r="AA57">
        <v>6908</v>
      </c>
      <c r="AB57">
        <v>0</v>
      </c>
      <c r="AC57">
        <v>1</v>
      </c>
      <c r="AD57" t="s">
        <v>118</v>
      </c>
    </row>
    <row r="58" spans="1:30" ht="45.5">
      <c r="A58" t="s">
        <v>34</v>
      </c>
      <c r="B58" t="s">
        <v>43</v>
      </c>
      <c r="C58" t="s">
        <v>44</v>
      </c>
      <c r="D58" t="s">
        <v>31</v>
      </c>
      <c r="E58" t="s">
        <v>31</v>
      </c>
      <c r="F58" t="s">
        <v>43</v>
      </c>
      <c r="G58" t="s">
        <v>45</v>
      </c>
      <c r="H58" t="s">
        <v>46</v>
      </c>
      <c r="I58" t="s">
        <v>31</v>
      </c>
      <c r="J58" t="s">
        <v>32</v>
      </c>
      <c r="K58" t="s">
        <v>47</v>
      </c>
      <c r="L58" t="s">
        <v>48</v>
      </c>
      <c r="M58" t="s">
        <v>34</v>
      </c>
      <c r="N58" t="str">
        <f t="shared" si="4"/>
        <v xml:space="preserve">        </v>
      </c>
      <c r="O58" t="s">
        <v>49</v>
      </c>
      <c r="P58" t="s">
        <v>50</v>
      </c>
      <c r="Q58" t="s">
        <v>51</v>
      </c>
      <c r="R58" t="s">
        <v>36</v>
      </c>
      <c r="S58" t="s">
        <v>36</v>
      </c>
      <c r="T58" t="s">
        <v>117</v>
      </c>
      <c r="U58" s="6" t="str">
        <f>"044316240      "</f>
        <v xml:space="preserve">044316240      </v>
      </c>
      <c r="V58" s="3" t="str">
        <f>"044316240      "</f>
        <v xml:space="preserve">044316240      </v>
      </c>
      <c r="W58" s="4" t="str">
        <f t="shared" si="0"/>
        <v xml:space="preserve">044316240 </v>
      </c>
      <c r="X58">
        <v>235</v>
      </c>
      <c r="Y58">
        <v>2000</v>
      </c>
      <c r="Z58" t="s">
        <v>59</v>
      </c>
      <c r="AA58">
        <v>6908</v>
      </c>
      <c r="AB58">
        <v>0</v>
      </c>
      <c r="AC58">
        <v>1</v>
      </c>
      <c r="AD58" t="s">
        <v>118</v>
      </c>
    </row>
    <row r="59" spans="1:30" ht="45.5">
      <c r="A59" t="s">
        <v>34</v>
      </c>
      <c r="B59" t="s">
        <v>43</v>
      </c>
      <c r="C59" t="s">
        <v>44</v>
      </c>
      <c r="D59" t="s">
        <v>31</v>
      </c>
      <c r="E59" t="s">
        <v>31</v>
      </c>
      <c r="F59" t="s">
        <v>43</v>
      </c>
      <c r="G59" t="s">
        <v>45</v>
      </c>
      <c r="H59" t="s">
        <v>46</v>
      </c>
      <c r="I59" t="s">
        <v>31</v>
      </c>
      <c r="J59" t="s">
        <v>32</v>
      </c>
      <c r="K59" t="s">
        <v>47</v>
      </c>
      <c r="L59" t="s">
        <v>48</v>
      </c>
      <c r="M59" t="s">
        <v>34</v>
      </c>
      <c r="N59" t="str">
        <f t="shared" si="4"/>
        <v xml:space="preserve">        </v>
      </c>
      <c r="O59" t="s">
        <v>49</v>
      </c>
      <c r="P59" t="s">
        <v>50</v>
      </c>
      <c r="Q59" t="s">
        <v>51</v>
      </c>
      <c r="R59" t="s">
        <v>36</v>
      </c>
      <c r="S59" t="s">
        <v>36</v>
      </c>
      <c r="T59" t="s">
        <v>117</v>
      </c>
      <c r="U59" s="6" t="str">
        <f>"044316239      "</f>
        <v xml:space="preserve">044316239      </v>
      </c>
      <c r="V59" s="3" t="str">
        <f>"044316239      "</f>
        <v xml:space="preserve">044316239      </v>
      </c>
      <c r="W59" s="4" t="str">
        <f t="shared" si="0"/>
        <v xml:space="preserve">044316239 </v>
      </c>
      <c r="X59">
        <v>235</v>
      </c>
      <c r="Y59">
        <v>2000</v>
      </c>
      <c r="Z59" t="s">
        <v>59</v>
      </c>
      <c r="AA59">
        <v>6908</v>
      </c>
      <c r="AB59">
        <v>0</v>
      </c>
      <c r="AC59">
        <v>1</v>
      </c>
      <c r="AD59" t="s">
        <v>118</v>
      </c>
    </row>
    <row r="60" spans="1:30" ht="45.5">
      <c r="A60" t="s">
        <v>28</v>
      </c>
      <c r="B60">
        <v>1</v>
      </c>
      <c r="C60">
        <v>6779</v>
      </c>
      <c r="D60">
        <v>0</v>
      </c>
      <c r="E60">
        <v>0</v>
      </c>
      <c r="F60">
        <v>1</v>
      </c>
      <c r="G60" t="s">
        <v>29</v>
      </c>
      <c r="H60" t="s">
        <v>30</v>
      </c>
      <c r="I60" t="s">
        <v>31</v>
      </c>
      <c r="J60" t="s">
        <v>32</v>
      </c>
      <c r="K60">
        <v>18</v>
      </c>
      <c r="L60" t="s">
        <v>119</v>
      </c>
      <c r="M60" t="s">
        <v>34</v>
      </c>
      <c r="N60" t="str">
        <f>"09187   "</f>
        <v xml:space="preserve">09187   </v>
      </c>
      <c r="O60" t="s">
        <v>120</v>
      </c>
      <c r="P60">
        <v>3056</v>
      </c>
      <c r="Q60">
        <v>3.7168199999999998</v>
      </c>
      <c r="R60">
        <v>11358.6</v>
      </c>
      <c r="S60" t="s">
        <v>36</v>
      </c>
      <c r="T60" t="s">
        <v>121</v>
      </c>
      <c r="U60" s="6" t="str">
        <f>"044316218      "</f>
        <v xml:space="preserve">044316218      </v>
      </c>
      <c r="V60" s="3" t="str">
        <f>"044316218      "</f>
        <v xml:space="preserve">044316218      </v>
      </c>
      <c r="W60" s="4" t="str">
        <f t="shared" si="0"/>
        <v xml:space="preserve">044316218 </v>
      </c>
      <c r="X60">
        <v>334</v>
      </c>
      <c r="Y60">
        <v>2000</v>
      </c>
      <c r="Z60" t="s">
        <v>59</v>
      </c>
      <c r="AA60">
        <v>6903</v>
      </c>
      <c r="AB60">
        <v>0</v>
      </c>
      <c r="AC60">
        <v>1</v>
      </c>
      <c r="AD60">
        <v>112071</v>
      </c>
    </row>
    <row r="61" spans="1:30" ht="45.5">
      <c r="A61" t="s">
        <v>34</v>
      </c>
      <c r="B61" t="s">
        <v>43</v>
      </c>
      <c r="C61" t="s">
        <v>44</v>
      </c>
      <c r="D61" t="s">
        <v>31</v>
      </c>
      <c r="E61" t="s">
        <v>31</v>
      </c>
      <c r="F61" t="s">
        <v>43</v>
      </c>
      <c r="G61" t="s">
        <v>45</v>
      </c>
      <c r="H61" t="s">
        <v>46</v>
      </c>
      <c r="I61" t="s">
        <v>31</v>
      </c>
      <c r="J61" t="s">
        <v>32</v>
      </c>
      <c r="K61" t="s">
        <v>47</v>
      </c>
      <c r="L61" t="s">
        <v>48</v>
      </c>
      <c r="M61" t="s">
        <v>34</v>
      </c>
      <c r="N61" t="str">
        <f>"        "</f>
        <v xml:space="preserve">        </v>
      </c>
      <c r="O61" t="s">
        <v>49</v>
      </c>
      <c r="P61" t="s">
        <v>50</v>
      </c>
      <c r="Q61" t="s">
        <v>51</v>
      </c>
      <c r="R61" t="s">
        <v>36</v>
      </c>
      <c r="S61" t="s">
        <v>36</v>
      </c>
      <c r="T61" t="s">
        <v>121</v>
      </c>
      <c r="U61" s="6" t="str">
        <f>"044316217      "</f>
        <v xml:space="preserve">044316217      </v>
      </c>
      <c r="V61" s="2" t="str">
        <f>"044316217      "</f>
        <v xml:space="preserve">044316217      </v>
      </c>
      <c r="W61" s="4" t="str">
        <f t="shared" si="0"/>
        <v xml:space="preserve">044316217 </v>
      </c>
      <c r="X61">
        <v>334</v>
      </c>
      <c r="Y61">
        <v>2000</v>
      </c>
      <c r="Z61" t="s">
        <v>59</v>
      </c>
      <c r="AA61">
        <v>6903</v>
      </c>
      <c r="AB61">
        <v>0</v>
      </c>
      <c r="AC61">
        <v>1</v>
      </c>
      <c r="AD61">
        <v>112071</v>
      </c>
    </row>
    <row r="62" spans="1:30" ht="45.5">
      <c r="A62" t="s">
        <v>34</v>
      </c>
      <c r="B62" t="s">
        <v>43</v>
      </c>
      <c r="C62" t="s">
        <v>44</v>
      </c>
      <c r="D62" t="s">
        <v>31</v>
      </c>
      <c r="E62" t="s">
        <v>31</v>
      </c>
      <c r="F62" t="s">
        <v>43</v>
      </c>
      <c r="G62" t="s">
        <v>45</v>
      </c>
      <c r="H62" t="s">
        <v>46</v>
      </c>
      <c r="I62" t="s">
        <v>31</v>
      </c>
      <c r="J62" t="s">
        <v>32</v>
      </c>
      <c r="K62" t="s">
        <v>47</v>
      </c>
      <c r="L62" t="s">
        <v>48</v>
      </c>
      <c r="M62" t="s">
        <v>34</v>
      </c>
      <c r="N62" t="str">
        <f>"        "</f>
        <v xml:space="preserve">        </v>
      </c>
      <c r="O62" t="s">
        <v>49</v>
      </c>
      <c r="P62" t="s">
        <v>50</v>
      </c>
      <c r="Q62" t="s">
        <v>51</v>
      </c>
      <c r="R62" t="s">
        <v>36</v>
      </c>
      <c r="S62" t="s">
        <v>36</v>
      </c>
      <c r="T62" t="s">
        <v>121</v>
      </c>
      <c r="U62" s="6" t="str">
        <f>"044316220      "</f>
        <v xml:space="preserve">044316220      </v>
      </c>
      <c r="V62" s="2" t="str">
        <f>"044316220      "</f>
        <v xml:space="preserve">044316220      </v>
      </c>
      <c r="W62" s="4" t="str">
        <f t="shared" si="0"/>
        <v xml:space="preserve">044316220 </v>
      </c>
      <c r="X62">
        <v>250</v>
      </c>
      <c r="Y62">
        <v>2000</v>
      </c>
      <c r="Z62" t="s">
        <v>59</v>
      </c>
      <c r="AA62">
        <v>6903</v>
      </c>
      <c r="AB62">
        <v>0</v>
      </c>
      <c r="AC62">
        <v>1</v>
      </c>
      <c r="AD62">
        <v>112071</v>
      </c>
    </row>
    <row r="63" spans="1:30" ht="45.5">
      <c r="A63" t="s">
        <v>34</v>
      </c>
      <c r="B63" t="s">
        <v>43</v>
      </c>
      <c r="C63" t="s">
        <v>44</v>
      </c>
      <c r="D63" t="s">
        <v>31</v>
      </c>
      <c r="E63" t="s">
        <v>31</v>
      </c>
      <c r="F63" t="s">
        <v>43</v>
      </c>
      <c r="G63" t="s">
        <v>45</v>
      </c>
      <c r="H63" t="s">
        <v>46</v>
      </c>
      <c r="I63" t="s">
        <v>31</v>
      </c>
      <c r="J63" t="s">
        <v>32</v>
      </c>
      <c r="K63" t="s">
        <v>47</v>
      </c>
      <c r="L63" t="s">
        <v>48</v>
      </c>
      <c r="M63" t="s">
        <v>34</v>
      </c>
      <c r="N63" t="str">
        <f>"        "</f>
        <v xml:space="preserve">        </v>
      </c>
      <c r="O63" t="s">
        <v>49</v>
      </c>
      <c r="P63" t="s">
        <v>50</v>
      </c>
      <c r="Q63" t="s">
        <v>51</v>
      </c>
      <c r="R63" t="s">
        <v>36</v>
      </c>
      <c r="S63" t="s">
        <v>36</v>
      </c>
      <c r="T63" t="s">
        <v>121</v>
      </c>
      <c r="U63" s="6" t="str">
        <f>"044316221      "</f>
        <v xml:space="preserve">044316221      </v>
      </c>
      <c r="V63" s="2" t="str">
        <f>"044316221      "</f>
        <v xml:space="preserve">044316221      </v>
      </c>
      <c r="W63" s="4" t="str">
        <f t="shared" si="0"/>
        <v xml:space="preserve">044316221 </v>
      </c>
      <c r="X63">
        <v>250</v>
      </c>
      <c r="Y63">
        <v>2000</v>
      </c>
      <c r="Z63" t="s">
        <v>59</v>
      </c>
      <c r="AA63">
        <v>6903</v>
      </c>
      <c r="AB63">
        <v>0</v>
      </c>
      <c r="AC63">
        <v>1</v>
      </c>
      <c r="AD63">
        <v>112071</v>
      </c>
    </row>
    <row r="64" spans="1:30" ht="45.5">
      <c r="A64" t="s">
        <v>34</v>
      </c>
      <c r="B64" t="s">
        <v>43</v>
      </c>
      <c r="C64" t="s">
        <v>44</v>
      </c>
      <c r="D64" t="s">
        <v>31</v>
      </c>
      <c r="E64" t="s">
        <v>31</v>
      </c>
      <c r="F64" t="s">
        <v>43</v>
      </c>
      <c r="G64" t="s">
        <v>45</v>
      </c>
      <c r="H64" t="s">
        <v>46</v>
      </c>
      <c r="I64" t="s">
        <v>31</v>
      </c>
      <c r="J64" t="s">
        <v>32</v>
      </c>
      <c r="K64" t="s">
        <v>47</v>
      </c>
      <c r="L64" t="s">
        <v>48</v>
      </c>
      <c r="M64" t="s">
        <v>34</v>
      </c>
      <c r="N64" t="str">
        <f>"        "</f>
        <v xml:space="preserve">        </v>
      </c>
      <c r="O64" t="s">
        <v>49</v>
      </c>
      <c r="P64" t="s">
        <v>50</v>
      </c>
      <c r="Q64" t="s">
        <v>51</v>
      </c>
      <c r="R64" t="s">
        <v>36</v>
      </c>
      <c r="S64" t="s">
        <v>36</v>
      </c>
      <c r="T64" t="s">
        <v>121</v>
      </c>
      <c r="U64" s="6" t="str">
        <f>"044316219      "</f>
        <v xml:space="preserve">044316219      </v>
      </c>
      <c r="V64" s="2" t="str">
        <f>"044316219      "</f>
        <v xml:space="preserve">044316219      </v>
      </c>
      <c r="W64" s="4" t="str">
        <f t="shared" si="0"/>
        <v xml:space="preserve">044316219 </v>
      </c>
      <c r="X64">
        <v>360</v>
      </c>
      <c r="Y64">
        <v>2000</v>
      </c>
      <c r="Z64" t="s">
        <v>59</v>
      </c>
      <c r="AA64">
        <v>6903</v>
      </c>
      <c r="AB64">
        <v>0</v>
      </c>
      <c r="AC64">
        <v>1</v>
      </c>
      <c r="AD64">
        <v>112071</v>
      </c>
    </row>
    <row r="65" spans="1:30" ht="45.5">
      <c r="A65" t="s">
        <v>28</v>
      </c>
      <c r="B65">
        <v>1</v>
      </c>
      <c r="C65">
        <v>6780</v>
      </c>
      <c r="D65">
        <v>0</v>
      </c>
      <c r="E65">
        <v>0</v>
      </c>
      <c r="F65">
        <v>1</v>
      </c>
      <c r="G65" t="s">
        <v>29</v>
      </c>
      <c r="H65" t="s">
        <v>30</v>
      </c>
      <c r="I65" t="s">
        <v>31</v>
      </c>
      <c r="J65" t="s">
        <v>32</v>
      </c>
      <c r="K65">
        <v>1117</v>
      </c>
      <c r="L65" t="s">
        <v>122</v>
      </c>
      <c r="M65" t="s">
        <v>34</v>
      </c>
      <c r="N65" t="str">
        <f>"10444   "</f>
        <v xml:space="preserve">10444   </v>
      </c>
      <c r="O65" t="s">
        <v>123</v>
      </c>
      <c r="P65">
        <v>27723.599999999999</v>
      </c>
      <c r="Q65">
        <v>1.54867</v>
      </c>
      <c r="R65">
        <v>42934.71</v>
      </c>
      <c r="S65" t="s">
        <v>36</v>
      </c>
      <c r="T65" t="s">
        <v>124</v>
      </c>
      <c r="U65" s="6" t="str">
        <f>"084187004      "</f>
        <v xml:space="preserve">084187004      </v>
      </c>
      <c r="V65" s="2" t="str">
        <f>"084187004      "</f>
        <v xml:space="preserve">084187004      </v>
      </c>
      <c r="W65" s="4" t="str">
        <f t="shared" si="0"/>
        <v xml:space="preserve">084187004 </v>
      </c>
      <c r="X65">
        <v>1530</v>
      </c>
      <c r="Y65">
        <v>6000</v>
      </c>
      <c r="Z65" t="s">
        <v>28</v>
      </c>
      <c r="AA65">
        <v>6910</v>
      </c>
      <c r="AB65">
        <v>0</v>
      </c>
      <c r="AC65">
        <v>1</v>
      </c>
      <c r="AD65" t="s">
        <v>125</v>
      </c>
    </row>
    <row r="66" spans="1:30" ht="45.5">
      <c r="A66" t="s">
        <v>34</v>
      </c>
      <c r="B66" t="s">
        <v>43</v>
      </c>
      <c r="C66" t="s">
        <v>44</v>
      </c>
      <c r="D66" t="s">
        <v>31</v>
      </c>
      <c r="E66" t="s">
        <v>31</v>
      </c>
      <c r="F66" t="s">
        <v>43</v>
      </c>
      <c r="G66" t="s">
        <v>45</v>
      </c>
      <c r="H66" t="s">
        <v>46</v>
      </c>
      <c r="I66" t="s">
        <v>31</v>
      </c>
      <c r="J66" t="s">
        <v>32</v>
      </c>
      <c r="K66" t="s">
        <v>47</v>
      </c>
      <c r="L66" t="s">
        <v>48</v>
      </c>
      <c r="M66" t="s">
        <v>34</v>
      </c>
      <c r="N66" t="str">
        <f>"        "</f>
        <v xml:space="preserve">        </v>
      </c>
      <c r="O66" t="s">
        <v>49</v>
      </c>
      <c r="P66" t="s">
        <v>50</v>
      </c>
      <c r="Q66" t="s">
        <v>51</v>
      </c>
      <c r="R66" t="s">
        <v>36</v>
      </c>
      <c r="S66" t="s">
        <v>36</v>
      </c>
      <c r="T66" t="s">
        <v>126</v>
      </c>
      <c r="U66" s="6" t="str">
        <f>"084317028      "</f>
        <v xml:space="preserve">084317028      </v>
      </c>
      <c r="V66" s="2" t="str">
        <f>"084317028      "</f>
        <v xml:space="preserve">084317028      </v>
      </c>
      <c r="W66" s="4" t="str">
        <f t="shared" ref="W66:W129" si="5">+MID(V66,1,10)</f>
        <v xml:space="preserve">084317028 </v>
      </c>
      <c r="X66">
        <v>1530</v>
      </c>
      <c r="Y66">
        <v>6120</v>
      </c>
      <c r="Z66" t="s">
        <v>28</v>
      </c>
      <c r="AA66">
        <v>6910</v>
      </c>
      <c r="AB66">
        <v>0</v>
      </c>
      <c r="AC66">
        <v>1</v>
      </c>
      <c r="AD66" t="s">
        <v>125</v>
      </c>
    </row>
    <row r="67" spans="1:30" ht="45.5">
      <c r="A67" t="s">
        <v>34</v>
      </c>
      <c r="B67" t="s">
        <v>43</v>
      </c>
      <c r="C67" t="s">
        <v>44</v>
      </c>
      <c r="D67" t="s">
        <v>31</v>
      </c>
      <c r="E67" t="s">
        <v>31</v>
      </c>
      <c r="F67" t="s">
        <v>43</v>
      </c>
      <c r="G67" t="s">
        <v>45</v>
      </c>
      <c r="H67" t="s">
        <v>46</v>
      </c>
      <c r="I67" t="s">
        <v>31</v>
      </c>
      <c r="J67" t="s">
        <v>32</v>
      </c>
      <c r="K67" t="s">
        <v>47</v>
      </c>
      <c r="L67" t="s">
        <v>48</v>
      </c>
      <c r="M67" t="s">
        <v>34</v>
      </c>
      <c r="N67" t="str">
        <f>"        "</f>
        <v xml:space="preserve">        </v>
      </c>
      <c r="O67" t="s">
        <v>49</v>
      </c>
      <c r="P67" t="s">
        <v>50</v>
      </c>
      <c r="Q67" t="s">
        <v>51</v>
      </c>
      <c r="R67" t="s">
        <v>36</v>
      </c>
      <c r="S67" t="s">
        <v>36</v>
      </c>
      <c r="T67" t="s">
        <v>127</v>
      </c>
      <c r="U67" s="6" t="str">
        <f>"084317029      "</f>
        <v xml:space="preserve">084317029      </v>
      </c>
      <c r="V67" s="2" t="str">
        <f>"084317029      "</f>
        <v xml:space="preserve">084317029      </v>
      </c>
      <c r="W67" s="4" t="str">
        <f t="shared" si="5"/>
        <v xml:space="preserve">084317029 </v>
      </c>
      <c r="X67">
        <v>1530</v>
      </c>
      <c r="Y67">
        <v>6000</v>
      </c>
      <c r="Z67" t="s">
        <v>28</v>
      </c>
      <c r="AA67">
        <v>6910</v>
      </c>
      <c r="AB67">
        <v>0</v>
      </c>
      <c r="AC67">
        <v>1</v>
      </c>
      <c r="AD67" t="s">
        <v>125</v>
      </c>
    </row>
    <row r="68" spans="1:30" ht="45.5">
      <c r="A68" t="s">
        <v>28</v>
      </c>
      <c r="B68">
        <v>1</v>
      </c>
      <c r="C68">
        <v>6781</v>
      </c>
      <c r="D68">
        <v>0</v>
      </c>
      <c r="E68">
        <v>0</v>
      </c>
      <c r="F68">
        <v>1</v>
      </c>
      <c r="G68" t="s">
        <v>29</v>
      </c>
      <c r="H68" t="s">
        <v>30</v>
      </c>
      <c r="I68" t="s">
        <v>31</v>
      </c>
      <c r="J68" t="s">
        <v>32</v>
      </c>
      <c r="K68">
        <v>1469</v>
      </c>
      <c r="L68" t="s">
        <v>128</v>
      </c>
      <c r="M68" t="s">
        <v>34</v>
      </c>
      <c r="N68" t="str">
        <f>"09980   "</f>
        <v xml:space="preserve">09980   </v>
      </c>
      <c r="O68" t="s">
        <v>129</v>
      </c>
      <c r="P68">
        <v>3024</v>
      </c>
      <c r="Q68">
        <v>2.1681400000000002</v>
      </c>
      <c r="R68">
        <v>6556.46</v>
      </c>
      <c r="S68" t="s">
        <v>36</v>
      </c>
      <c r="T68" t="s">
        <v>130</v>
      </c>
      <c r="U68" s="6" t="str">
        <f>"094316085      "</f>
        <v xml:space="preserve">094316085      </v>
      </c>
      <c r="V68" s="2" t="str">
        <f>"094316085      "</f>
        <v xml:space="preserve">094316085      </v>
      </c>
      <c r="W68" s="4" t="str">
        <f t="shared" si="5"/>
        <v xml:space="preserve">094316085 </v>
      </c>
      <c r="X68">
        <v>272</v>
      </c>
      <c r="Y68">
        <v>2000</v>
      </c>
      <c r="Z68" t="s">
        <v>59</v>
      </c>
      <c r="AA68">
        <v>6896</v>
      </c>
      <c r="AB68">
        <v>0</v>
      </c>
      <c r="AC68">
        <v>1</v>
      </c>
      <c r="AD68" t="s">
        <v>131</v>
      </c>
    </row>
    <row r="69" spans="1:30" ht="45.5">
      <c r="A69" t="s">
        <v>34</v>
      </c>
      <c r="B69" t="s">
        <v>43</v>
      </c>
      <c r="C69" t="s">
        <v>44</v>
      </c>
      <c r="D69" t="s">
        <v>31</v>
      </c>
      <c r="E69" t="s">
        <v>31</v>
      </c>
      <c r="F69" t="s">
        <v>43</v>
      </c>
      <c r="G69" t="s">
        <v>45</v>
      </c>
      <c r="H69" t="s">
        <v>46</v>
      </c>
      <c r="I69" t="s">
        <v>31</v>
      </c>
      <c r="J69" t="s">
        <v>32</v>
      </c>
      <c r="K69" t="s">
        <v>47</v>
      </c>
      <c r="L69" t="s">
        <v>48</v>
      </c>
      <c r="M69" t="s">
        <v>34</v>
      </c>
      <c r="N69" t="str">
        <f>"        "</f>
        <v xml:space="preserve">        </v>
      </c>
      <c r="O69" t="s">
        <v>49</v>
      </c>
      <c r="P69" t="s">
        <v>50</v>
      </c>
      <c r="Q69" t="s">
        <v>51</v>
      </c>
      <c r="R69" t="s">
        <v>36</v>
      </c>
      <c r="S69" t="s">
        <v>36</v>
      </c>
      <c r="T69" t="s">
        <v>130</v>
      </c>
      <c r="U69" s="6" t="str">
        <f>"094316084      "</f>
        <v xml:space="preserve">094316084      </v>
      </c>
      <c r="V69" s="2" t="str">
        <f>"094316084      "</f>
        <v xml:space="preserve">094316084      </v>
      </c>
      <c r="W69" s="4" t="str">
        <f t="shared" si="5"/>
        <v xml:space="preserve">094316084 </v>
      </c>
      <c r="X69">
        <v>212</v>
      </c>
      <c r="Y69">
        <v>2000</v>
      </c>
      <c r="Z69" t="s">
        <v>59</v>
      </c>
      <c r="AA69">
        <v>6896</v>
      </c>
      <c r="AB69">
        <v>0</v>
      </c>
      <c r="AC69">
        <v>1</v>
      </c>
      <c r="AD69" t="s">
        <v>131</v>
      </c>
    </row>
    <row r="70" spans="1:30" ht="45.5">
      <c r="A70" t="s">
        <v>34</v>
      </c>
      <c r="B70" t="s">
        <v>43</v>
      </c>
      <c r="C70" t="s">
        <v>44</v>
      </c>
      <c r="D70" t="s">
        <v>31</v>
      </c>
      <c r="E70" t="s">
        <v>31</v>
      </c>
      <c r="F70" t="s">
        <v>43</v>
      </c>
      <c r="G70" t="s">
        <v>45</v>
      </c>
      <c r="H70" t="s">
        <v>46</v>
      </c>
      <c r="I70" t="s">
        <v>31</v>
      </c>
      <c r="J70" t="s">
        <v>32</v>
      </c>
      <c r="K70" t="s">
        <v>47</v>
      </c>
      <c r="L70" t="s">
        <v>48</v>
      </c>
      <c r="M70" t="s">
        <v>34</v>
      </c>
      <c r="N70" t="str">
        <f>"        "</f>
        <v xml:space="preserve">        </v>
      </c>
      <c r="O70" t="s">
        <v>49</v>
      </c>
      <c r="P70" t="s">
        <v>50</v>
      </c>
      <c r="Q70" t="s">
        <v>51</v>
      </c>
      <c r="R70" t="s">
        <v>36</v>
      </c>
      <c r="S70" t="s">
        <v>36</v>
      </c>
      <c r="T70" t="s">
        <v>130</v>
      </c>
      <c r="U70" s="6" t="str">
        <f>"094208035      "</f>
        <v xml:space="preserve">094208035      </v>
      </c>
      <c r="V70" s="2" t="str">
        <f>"094208035      "</f>
        <v xml:space="preserve">094208035      </v>
      </c>
      <c r="W70" s="4" t="str">
        <f t="shared" si="5"/>
        <v xml:space="preserve">094208035 </v>
      </c>
      <c r="X70">
        <v>212</v>
      </c>
      <c r="Y70">
        <v>2000</v>
      </c>
      <c r="Z70" t="s">
        <v>59</v>
      </c>
      <c r="AA70">
        <v>6896</v>
      </c>
      <c r="AB70">
        <v>0</v>
      </c>
      <c r="AC70">
        <v>1</v>
      </c>
      <c r="AD70" t="s">
        <v>131</v>
      </c>
    </row>
    <row r="71" spans="1:30" ht="45.5">
      <c r="A71" t="s">
        <v>34</v>
      </c>
      <c r="B71" t="s">
        <v>43</v>
      </c>
      <c r="C71" t="s">
        <v>44</v>
      </c>
      <c r="D71" t="s">
        <v>31</v>
      </c>
      <c r="E71" t="s">
        <v>31</v>
      </c>
      <c r="F71" t="s">
        <v>43</v>
      </c>
      <c r="G71" t="s">
        <v>45</v>
      </c>
      <c r="H71" t="s">
        <v>46</v>
      </c>
      <c r="I71" t="s">
        <v>31</v>
      </c>
      <c r="J71" t="s">
        <v>32</v>
      </c>
      <c r="K71" t="s">
        <v>47</v>
      </c>
      <c r="L71" t="s">
        <v>48</v>
      </c>
      <c r="M71" t="s">
        <v>34</v>
      </c>
      <c r="N71" t="str">
        <f>"        "</f>
        <v xml:space="preserve">        </v>
      </c>
      <c r="O71" t="s">
        <v>49</v>
      </c>
      <c r="P71" t="s">
        <v>50</v>
      </c>
      <c r="Q71" t="s">
        <v>51</v>
      </c>
      <c r="R71" t="s">
        <v>36</v>
      </c>
      <c r="S71" t="s">
        <v>36</v>
      </c>
      <c r="T71" t="s">
        <v>130</v>
      </c>
      <c r="U71" s="6" t="str">
        <f>"094316088      "</f>
        <v xml:space="preserve">094316088      </v>
      </c>
      <c r="V71" s="2" t="str">
        <f>"094316088      "</f>
        <v xml:space="preserve">094316088      </v>
      </c>
      <c r="W71" s="4" t="str">
        <f t="shared" si="5"/>
        <v xml:space="preserve">094316088 </v>
      </c>
      <c r="X71">
        <v>272</v>
      </c>
      <c r="Y71">
        <v>2000</v>
      </c>
      <c r="Z71" t="s">
        <v>59</v>
      </c>
      <c r="AA71">
        <v>6896</v>
      </c>
      <c r="AB71">
        <v>0</v>
      </c>
      <c r="AC71">
        <v>1</v>
      </c>
      <c r="AD71" t="s">
        <v>131</v>
      </c>
    </row>
    <row r="72" spans="1:30" ht="45.5">
      <c r="A72" t="s">
        <v>34</v>
      </c>
      <c r="B72" t="s">
        <v>43</v>
      </c>
      <c r="C72" t="s">
        <v>44</v>
      </c>
      <c r="D72" t="s">
        <v>31</v>
      </c>
      <c r="E72" t="s">
        <v>31</v>
      </c>
      <c r="F72" t="s">
        <v>43</v>
      </c>
      <c r="G72" t="s">
        <v>45</v>
      </c>
      <c r="H72" t="s">
        <v>46</v>
      </c>
      <c r="I72" t="s">
        <v>31</v>
      </c>
      <c r="J72" t="s">
        <v>32</v>
      </c>
      <c r="K72" t="s">
        <v>47</v>
      </c>
      <c r="L72" t="s">
        <v>48</v>
      </c>
      <c r="M72" t="s">
        <v>34</v>
      </c>
      <c r="N72" t="str">
        <f>"        "</f>
        <v xml:space="preserve">        </v>
      </c>
      <c r="O72" t="s">
        <v>49</v>
      </c>
      <c r="P72" t="s">
        <v>50</v>
      </c>
      <c r="Q72" t="s">
        <v>51</v>
      </c>
      <c r="R72" t="s">
        <v>36</v>
      </c>
      <c r="S72" t="s">
        <v>36</v>
      </c>
      <c r="T72" t="s">
        <v>130</v>
      </c>
      <c r="U72" s="6" t="str">
        <f>"094316087      "</f>
        <v xml:space="preserve">094316087      </v>
      </c>
      <c r="V72" s="2" t="str">
        <f>"094316087      "</f>
        <v xml:space="preserve">094316087      </v>
      </c>
      <c r="W72" s="4" t="str">
        <f t="shared" si="5"/>
        <v xml:space="preserve">094316087 </v>
      </c>
      <c r="X72">
        <v>272</v>
      </c>
      <c r="Y72">
        <v>2000</v>
      </c>
      <c r="Z72" t="s">
        <v>59</v>
      </c>
      <c r="AA72">
        <v>6896</v>
      </c>
      <c r="AB72">
        <v>0</v>
      </c>
      <c r="AC72">
        <v>1</v>
      </c>
      <c r="AD72" t="s">
        <v>131</v>
      </c>
    </row>
    <row r="73" spans="1:30" ht="45.5">
      <c r="A73" t="s">
        <v>34</v>
      </c>
      <c r="B73" t="s">
        <v>43</v>
      </c>
      <c r="C73" t="s">
        <v>44</v>
      </c>
      <c r="D73" t="s">
        <v>31</v>
      </c>
      <c r="E73" t="s">
        <v>31</v>
      </c>
      <c r="F73" t="s">
        <v>43</v>
      </c>
      <c r="G73" t="s">
        <v>45</v>
      </c>
      <c r="H73" t="s">
        <v>46</v>
      </c>
      <c r="I73" t="s">
        <v>31</v>
      </c>
      <c r="J73" t="s">
        <v>32</v>
      </c>
      <c r="K73" t="s">
        <v>47</v>
      </c>
      <c r="L73" t="s">
        <v>48</v>
      </c>
      <c r="M73" t="s">
        <v>34</v>
      </c>
      <c r="N73" t="str">
        <f>"        "</f>
        <v xml:space="preserve">        </v>
      </c>
      <c r="O73" t="s">
        <v>49</v>
      </c>
      <c r="P73" t="s">
        <v>50</v>
      </c>
      <c r="Q73" t="s">
        <v>51</v>
      </c>
      <c r="R73" t="s">
        <v>36</v>
      </c>
      <c r="S73" t="s">
        <v>36</v>
      </c>
      <c r="T73" t="s">
        <v>130</v>
      </c>
      <c r="U73" s="6" t="str">
        <f>"094316086      "</f>
        <v xml:space="preserve">094316086      </v>
      </c>
      <c r="V73" s="2" t="str">
        <f>"094316086      "</f>
        <v xml:space="preserve">094316086      </v>
      </c>
      <c r="W73" s="4" t="str">
        <f t="shared" si="5"/>
        <v xml:space="preserve">094316086 </v>
      </c>
      <c r="X73">
        <v>272</v>
      </c>
      <c r="Y73">
        <v>2000</v>
      </c>
      <c r="Z73" t="s">
        <v>59</v>
      </c>
      <c r="AA73">
        <v>6896</v>
      </c>
      <c r="AB73">
        <v>0</v>
      </c>
      <c r="AC73">
        <v>1</v>
      </c>
      <c r="AD73" t="s">
        <v>131</v>
      </c>
    </row>
    <row r="74" spans="1:30" ht="45.5">
      <c r="A74" t="s">
        <v>28</v>
      </c>
      <c r="B74">
        <v>1</v>
      </c>
      <c r="C74">
        <v>6782</v>
      </c>
      <c r="D74">
        <v>0</v>
      </c>
      <c r="E74">
        <v>0</v>
      </c>
      <c r="F74">
        <v>1</v>
      </c>
      <c r="G74" t="s">
        <v>29</v>
      </c>
      <c r="H74" t="s">
        <v>30</v>
      </c>
      <c r="I74" t="s">
        <v>31</v>
      </c>
      <c r="J74" t="s">
        <v>32</v>
      </c>
      <c r="K74">
        <v>240</v>
      </c>
      <c r="L74" t="s">
        <v>132</v>
      </c>
      <c r="M74" t="s">
        <v>34</v>
      </c>
      <c r="N74" t="str">
        <f>"11565   "</f>
        <v xml:space="preserve">11565   </v>
      </c>
      <c r="O74" t="s">
        <v>133</v>
      </c>
      <c r="P74">
        <v>2384</v>
      </c>
      <c r="Q74">
        <v>2.1681400000000002</v>
      </c>
      <c r="R74">
        <v>5168.8500000000004</v>
      </c>
      <c r="S74" t="s">
        <v>36</v>
      </c>
      <c r="T74" t="s">
        <v>134</v>
      </c>
      <c r="U74" s="6" t="str">
        <f>"044316195      "</f>
        <v xml:space="preserve">044316195      </v>
      </c>
      <c r="V74" s="2" t="str">
        <f>"044316195      "</f>
        <v xml:space="preserve">044316195      </v>
      </c>
      <c r="W74" s="4" t="str">
        <f t="shared" si="5"/>
        <v xml:space="preserve">044316195 </v>
      </c>
      <c r="X74">
        <v>320</v>
      </c>
      <c r="Y74">
        <v>1000</v>
      </c>
      <c r="Z74" t="s">
        <v>59</v>
      </c>
      <c r="AA74">
        <v>6895</v>
      </c>
      <c r="AB74">
        <v>0</v>
      </c>
      <c r="AC74">
        <v>1</v>
      </c>
      <c r="AD74">
        <v>20241111</v>
      </c>
    </row>
    <row r="75" spans="1:30" ht="45.5">
      <c r="A75" t="s">
        <v>34</v>
      </c>
      <c r="B75" t="s">
        <v>43</v>
      </c>
      <c r="C75" t="s">
        <v>44</v>
      </c>
      <c r="D75" t="s">
        <v>31</v>
      </c>
      <c r="E75" t="s">
        <v>31</v>
      </c>
      <c r="F75" t="s">
        <v>43</v>
      </c>
      <c r="G75" t="s">
        <v>45</v>
      </c>
      <c r="H75" t="s">
        <v>46</v>
      </c>
      <c r="I75" t="s">
        <v>31</v>
      </c>
      <c r="J75" t="s">
        <v>32</v>
      </c>
      <c r="K75" t="s">
        <v>47</v>
      </c>
      <c r="L75" t="s">
        <v>48</v>
      </c>
      <c r="M75" t="s">
        <v>34</v>
      </c>
      <c r="N75" t="str">
        <f t="shared" ref="N75:N81" si="6">"        "</f>
        <v xml:space="preserve">        </v>
      </c>
      <c r="O75" t="s">
        <v>49</v>
      </c>
      <c r="P75" t="s">
        <v>50</v>
      </c>
      <c r="Q75" t="s">
        <v>51</v>
      </c>
      <c r="R75" t="s">
        <v>36</v>
      </c>
      <c r="S75" t="s">
        <v>36</v>
      </c>
      <c r="T75" t="s">
        <v>134</v>
      </c>
      <c r="U75" s="6" t="str">
        <f>"044316194      "</f>
        <v xml:space="preserve">044316194      </v>
      </c>
      <c r="V75" s="2" t="str">
        <f>"044316194      "</f>
        <v xml:space="preserve">044316194      </v>
      </c>
      <c r="W75" s="4" t="str">
        <f t="shared" si="5"/>
        <v xml:space="preserve">044316194 </v>
      </c>
      <c r="X75">
        <v>320</v>
      </c>
      <c r="Y75">
        <v>1000</v>
      </c>
      <c r="Z75" t="s">
        <v>59</v>
      </c>
      <c r="AA75">
        <v>6895</v>
      </c>
      <c r="AB75">
        <v>0</v>
      </c>
      <c r="AC75">
        <v>1</v>
      </c>
      <c r="AD75">
        <v>20241111</v>
      </c>
    </row>
    <row r="76" spans="1:30" ht="45.5">
      <c r="A76" t="s">
        <v>34</v>
      </c>
      <c r="B76" t="s">
        <v>43</v>
      </c>
      <c r="C76" t="s">
        <v>44</v>
      </c>
      <c r="D76" t="s">
        <v>31</v>
      </c>
      <c r="E76" t="s">
        <v>31</v>
      </c>
      <c r="F76" t="s">
        <v>43</v>
      </c>
      <c r="G76" t="s">
        <v>45</v>
      </c>
      <c r="H76" t="s">
        <v>46</v>
      </c>
      <c r="I76" t="s">
        <v>31</v>
      </c>
      <c r="J76" t="s">
        <v>32</v>
      </c>
      <c r="K76" t="s">
        <v>47</v>
      </c>
      <c r="L76" t="s">
        <v>48</v>
      </c>
      <c r="M76" t="s">
        <v>34</v>
      </c>
      <c r="N76" t="str">
        <f t="shared" si="6"/>
        <v xml:space="preserve">        </v>
      </c>
      <c r="O76" t="s">
        <v>49</v>
      </c>
      <c r="P76" t="s">
        <v>50</v>
      </c>
      <c r="Q76" t="s">
        <v>51</v>
      </c>
      <c r="R76" t="s">
        <v>36</v>
      </c>
      <c r="S76" t="s">
        <v>36</v>
      </c>
      <c r="T76" t="s">
        <v>134</v>
      </c>
      <c r="U76" s="6" t="str">
        <f>"044316191      "</f>
        <v xml:space="preserve">044316191      </v>
      </c>
      <c r="V76" s="2" t="str">
        <f>"044316191      "</f>
        <v xml:space="preserve">044316191      </v>
      </c>
      <c r="W76" s="4" t="str">
        <f t="shared" si="5"/>
        <v xml:space="preserve">044316191 </v>
      </c>
      <c r="X76">
        <v>240</v>
      </c>
      <c r="Y76">
        <v>1000</v>
      </c>
      <c r="Z76" t="s">
        <v>59</v>
      </c>
      <c r="AA76">
        <v>6895</v>
      </c>
      <c r="AB76">
        <v>0</v>
      </c>
      <c r="AC76">
        <v>1</v>
      </c>
      <c r="AD76">
        <v>20241111</v>
      </c>
    </row>
    <row r="77" spans="1:30" ht="45.5">
      <c r="A77" t="s">
        <v>34</v>
      </c>
      <c r="B77" t="s">
        <v>43</v>
      </c>
      <c r="C77" t="s">
        <v>44</v>
      </c>
      <c r="D77" t="s">
        <v>31</v>
      </c>
      <c r="E77" t="s">
        <v>31</v>
      </c>
      <c r="F77" t="s">
        <v>43</v>
      </c>
      <c r="G77" t="s">
        <v>45</v>
      </c>
      <c r="H77" t="s">
        <v>46</v>
      </c>
      <c r="I77" t="s">
        <v>31</v>
      </c>
      <c r="J77" t="s">
        <v>32</v>
      </c>
      <c r="K77" t="s">
        <v>47</v>
      </c>
      <c r="L77" t="s">
        <v>48</v>
      </c>
      <c r="M77" t="s">
        <v>34</v>
      </c>
      <c r="N77" t="str">
        <f t="shared" si="6"/>
        <v xml:space="preserve">        </v>
      </c>
      <c r="O77" t="s">
        <v>49</v>
      </c>
      <c r="P77" t="s">
        <v>50</v>
      </c>
      <c r="Q77" t="s">
        <v>51</v>
      </c>
      <c r="R77" t="s">
        <v>36</v>
      </c>
      <c r="S77" t="s">
        <v>36</v>
      </c>
      <c r="T77" t="s">
        <v>134</v>
      </c>
      <c r="U77" s="6" t="str">
        <f>"044316187      "</f>
        <v xml:space="preserve">044316187      </v>
      </c>
      <c r="V77" s="2" t="str">
        <f>"044316187      "</f>
        <v xml:space="preserve">044316187      </v>
      </c>
      <c r="W77" s="4" t="str">
        <f t="shared" si="5"/>
        <v xml:space="preserve">044316187 </v>
      </c>
      <c r="X77">
        <v>304</v>
      </c>
      <c r="Y77">
        <v>1000</v>
      </c>
      <c r="Z77" t="s">
        <v>59</v>
      </c>
      <c r="AA77">
        <v>6895</v>
      </c>
      <c r="AB77">
        <v>0</v>
      </c>
      <c r="AC77">
        <v>1</v>
      </c>
      <c r="AD77">
        <v>20241111</v>
      </c>
    </row>
    <row r="78" spans="1:30" ht="45.5">
      <c r="A78" t="s">
        <v>34</v>
      </c>
      <c r="B78" t="s">
        <v>43</v>
      </c>
      <c r="C78" t="s">
        <v>44</v>
      </c>
      <c r="D78" t="s">
        <v>31</v>
      </c>
      <c r="E78" t="s">
        <v>31</v>
      </c>
      <c r="F78" t="s">
        <v>43</v>
      </c>
      <c r="G78" t="s">
        <v>45</v>
      </c>
      <c r="H78" t="s">
        <v>46</v>
      </c>
      <c r="I78" t="s">
        <v>31</v>
      </c>
      <c r="J78" t="s">
        <v>32</v>
      </c>
      <c r="K78" t="s">
        <v>47</v>
      </c>
      <c r="L78" t="s">
        <v>48</v>
      </c>
      <c r="M78" t="s">
        <v>34</v>
      </c>
      <c r="N78" t="str">
        <f t="shared" si="6"/>
        <v xml:space="preserve">        </v>
      </c>
      <c r="O78" t="s">
        <v>49</v>
      </c>
      <c r="P78" t="s">
        <v>50</v>
      </c>
      <c r="Q78" t="s">
        <v>51</v>
      </c>
      <c r="R78" t="s">
        <v>36</v>
      </c>
      <c r="S78" t="s">
        <v>36</v>
      </c>
      <c r="T78" t="s">
        <v>134</v>
      </c>
      <c r="U78" s="6" t="str">
        <f>"044316190      "</f>
        <v xml:space="preserve">044316190      </v>
      </c>
      <c r="V78" s="2" t="str">
        <f>"044316190      "</f>
        <v xml:space="preserve">044316190      </v>
      </c>
      <c r="W78" s="4" t="str">
        <f t="shared" si="5"/>
        <v xml:space="preserve">044316190 </v>
      </c>
      <c r="X78">
        <v>320</v>
      </c>
      <c r="Y78">
        <v>1000</v>
      </c>
      <c r="Z78" t="s">
        <v>59</v>
      </c>
      <c r="AA78">
        <v>6895</v>
      </c>
      <c r="AB78">
        <v>0</v>
      </c>
      <c r="AC78">
        <v>1</v>
      </c>
      <c r="AD78">
        <v>20241111</v>
      </c>
    </row>
    <row r="79" spans="1:30" ht="45.5">
      <c r="A79" t="s">
        <v>34</v>
      </c>
      <c r="B79" t="s">
        <v>43</v>
      </c>
      <c r="C79" t="s">
        <v>44</v>
      </c>
      <c r="D79" t="s">
        <v>31</v>
      </c>
      <c r="E79" t="s">
        <v>31</v>
      </c>
      <c r="F79" t="s">
        <v>43</v>
      </c>
      <c r="G79" t="s">
        <v>45</v>
      </c>
      <c r="H79" t="s">
        <v>46</v>
      </c>
      <c r="I79" t="s">
        <v>31</v>
      </c>
      <c r="J79" t="s">
        <v>32</v>
      </c>
      <c r="K79" t="s">
        <v>47</v>
      </c>
      <c r="L79" t="s">
        <v>48</v>
      </c>
      <c r="M79" t="s">
        <v>34</v>
      </c>
      <c r="N79" t="str">
        <f t="shared" si="6"/>
        <v xml:space="preserve">        </v>
      </c>
      <c r="O79" t="s">
        <v>49</v>
      </c>
      <c r="P79" t="s">
        <v>50</v>
      </c>
      <c r="Q79" t="s">
        <v>51</v>
      </c>
      <c r="R79" t="s">
        <v>36</v>
      </c>
      <c r="S79" t="s">
        <v>36</v>
      </c>
      <c r="T79" t="s">
        <v>134</v>
      </c>
      <c r="U79" s="6" t="str">
        <f>"044316188      "</f>
        <v xml:space="preserve">044316188      </v>
      </c>
      <c r="V79" s="2" t="str">
        <f>"044316188      "</f>
        <v xml:space="preserve">044316188      </v>
      </c>
      <c r="W79" s="4" t="str">
        <f t="shared" si="5"/>
        <v xml:space="preserve">044316188 </v>
      </c>
      <c r="X79">
        <v>320</v>
      </c>
      <c r="Y79">
        <v>1000</v>
      </c>
      <c r="Z79" t="s">
        <v>59</v>
      </c>
      <c r="AA79">
        <v>6895</v>
      </c>
      <c r="AB79">
        <v>0</v>
      </c>
      <c r="AC79">
        <v>1</v>
      </c>
      <c r="AD79">
        <v>20241111</v>
      </c>
    </row>
    <row r="80" spans="1:30" ht="45.5">
      <c r="A80" t="s">
        <v>34</v>
      </c>
      <c r="B80" t="s">
        <v>43</v>
      </c>
      <c r="C80" t="s">
        <v>44</v>
      </c>
      <c r="D80" t="s">
        <v>31</v>
      </c>
      <c r="E80" t="s">
        <v>31</v>
      </c>
      <c r="F80" t="s">
        <v>43</v>
      </c>
      <c r="G80" t="s">
        <v>45</v>
      </c>
      <c r="H80" t="s">
        <v>46</v>
      </c>
      <c r="I80" t="s">
        <v>31</v>
      </c>
      <c r="J80" t="s">
        <v>32</v>
      </c>
      <c r="K80" t="s">
        <v>47</v>
      </c>
      <c r="L80" t="s">
        <v>48</v>
      </c>
      <c r="M80" t="s">
        <v>34</v>
      </c>
      <c r="N80" t="str">
        <f t="shared" si="6"/>
        <v xml:space="preserve">        </v>
      </c>
      <c r="O80" t="s">
        <v>49</v>
      </c>
      <c r="P80" t="s">
        <v>50</v>
      </c>
      <c r="Q80" t="s">
        <v>51</v>
      </c>
      <c r="R80" t="s">
        <v>36</v>
      </c>
      <c r="S80" t="s">
        <v>36</v>
      </c>
      <c r="T80" t="s">
        <v>134</v>
      </c>
      <c r="U80" s="6" t="str">
        <f>"044316189      "</f>
        <v xml:space="preserve">044316189      </v>
      </c>
      <c r="V80" s="2" t="str">
        <f>"044316189      "</f>
        <v xml:space="preserve">044316189      </v>
      </c>
      <c r="W80" s="4" t="str">
        <f t="shared" si="5"/>
        <v xml:space="preserve">044316189 </v>
      </c>
      <c r="X80">
        <v>320</v>
      </c>
      <c r="Y80">
        <v>1000</v>
      </c>
      <c r="Z80" t="s">
        <v>59</v>
      </c>
      <c r="AA80">
        <v>6895</v>
      </c>
      <c r="AB80">
        <v>0</v>
      </c>
      <c r="AC80">
        <v>1</v>
      </c>
      <c r="AD80">
        <v>20241111</v>
      </c>
    </row>
    <row r="81" spans="1:30" ht="45.5">
      <c r="A81" t="s">
        <v>34</v>
      </c>
      <c r="B81" t="s">
        <v>43</v>
      </c>
      <c r="C81" t="s">
        <v>44</v>
      </c>
      <c r="D81" t="s">
        <v>31</v>
      </c>
      <c r="E81" t="s">
        <v>31</v>
      </c>
      <c r="F81" t="s">
        <v>43</v>
      </c>
      <c r="G81" t="s">
        <v>45</v>
      </c>
      <c r="H81" t="s">
        <v>46</v>
      </c>
      <c r="I81" t="s">
        <v>31</v>
      </c>
      <c r="J81" t="s">
        <v>32</v>
      </c>
      <c r="K81" t="s">
        <v>47</v>
      </c>
      <c r="L81" t="s">
        <v>48</v>
      </c>
      <c r="M81" t="s">
        <v>34</v>
      </c>
      <c r="N81" t="str">
        <f t="shared" si="6"/>
        <v xml:space="preserve">        </v>
      </c>
      <c r="O81" t="s">
        <v>49</v>
      </c>
      <c r="P81" t="s">
        <v>50</v>
      </c>
      <c r="Q81" t="s">
        <v>51</v>
      </c>
      <c r="R81" t="s">
        <v>36</v>
      </c>
      <c r="S81" t="s">
        <v>36</v>
      </c>
      <c r="T81" t="s">
        <v>134</v>
      </c>
      <c r="U81" s="6" t="str">
        <f>"044316196      "</f>
        <v xml:space="preserve">044316196      </v>
      </c>
      <c r="V81" s="2" t="str">
        <f>"044316196      "</f>
        <v xml:space="preserve">044316196      </v>
      </c>
      <c r="W81" s="4" t="str">
        <f t="shared" si="5"/>
        <v xml:space="preserve">044316196 </v>
      </c>
      <c r="X81">
        <v>240</v>
      </c>
      <c r="Y81">
        <v>1000</v>
      </c>
      <c r="Z81" t="s">
        <v>59</v>
      </c>
      <c r="AA81">
        <v>6895</v>
      </c>
      <c r="AB81">
        <v>0</v>
      </c>
      <c r="AC81">
        <v>1</v>
      </c>
      <c r="AD81">
        <v>20241111</v>
      </c>
    </row>
    <row r="82" spans="1:30" ht="45.5">
      <c r="A82" t="s">
        <v>28</v>
      </c>
      <c r="B82">
        <v>1</v>
      </c>
      <c r="C82">
        <v>6783</v>
      </c>
      <c r="D82">
        <v>0</v>
      </c>
      <c r="E82">
        <v>0</v>
      </c>
      <c r="F82">
        <v>1</v>
      </c>
      <c r="G82" t="s">
        <v>29</v>
      </c>
      <c r="H82" t="s">
        <v>30</v>
      </c>
      <c r="I82" t="s">
        <v>31</v>
      </c>
      <c r="J82" t="s">
        <v>32</v>
      </c>
      <c r="K82">
        <v>257</v>
      </c>
      <c r="L82" t="s">
        <v>135</v>
      </c>
      <c r="M82" t="s">
        <v>34</v>
      </c>
      <c r="N82" t="str">
        <f>"11565   "</f>
        <v xml:space="preserve">11565   </v>
      </c>
      <c r="O82" t="s">
        <v>133</v>
      </c>
      <c r="P82">
        <v>900</v>
      </c>
      <c r="Q82">
        <v>2.3451300000000002</v>
      </c>
      <c r="R82">
        <v>2110.62</v>
      </c>
      <c r="S82" t="s">
        <v>36</v>
      </c>
      <c r="T82" t="s">
        <v>136</v>
      </c>
      <c r="U82" s="6" t="str">
        <f>"044316183      "</f>
        <v xml:space="preserve">044316183      </v>
      </c>
      <c r="V82" s="2" t="str">
        <f>"044316183      "</f>
        <v xml:space="preserve">044316183      </v>
      </c>
      <c r="W82" s="4" t="str">
        <f t="shared" si="5"/>
        <v xml:space="preserve">044316183 </v>
      </c>
      <c r="X82">
        <v>225</v>
      </c>
      <c r="Y82">
        <v>2000</v>
      </c>
      <c r="Z82" t="s">
        <v>59</v>
      </c>
      <c r="AA82">
        <v>6892</v>
      </c>
      <c r="AB82">
        <v>0</v>
      </c>
      <c r="AC82">
        <v>1</v>
      </c>
      <c r="AD82">
        <v>20241111</v>
      </c>
    </row>
    <row r="83" spans="1:30" ht="45.5">
      <c r="A83" t="s">
        <v>34</v>
      </c>
      <c r="B83" t="s">
        <v>43</v>
      </c>
      <c r="C83" t="s">
        <v>44</v>
      </c>
      <c r="D83" t="s">
        <v>31</v>
      </c>
      <c r="E83" t="s">
        <v>31</v>
      </c>
      <c r="F83" t="s">
        <v>43</v>
      </c>
      <c r="G83" t="s">
        <v>45</v>
      </c>
      <c r="H83" t="s">
        <v>46</v>
      </c>
      <c r="I83" t="s">
        <v>31</v>
      </c>
      <c r="J83" t="s">
        <v>32</v>
      </c>
      <c r="K83" t="s">
        <v>47</v>
      </c>
      <c r="L83" t="s">
        <v>48</v>
      </c>
      <c r="M83" t="s">
        <v>34</v>
      </c>
      <c r="N83" t="str">
        <f>"        "</f>
        <v xml:space="preserve">        </v>
      </c>
      <c r="O83" t="s">
        <v>49</v>
      </c>
      <c r="P83" t="s">
        <v>50</v>
      </c>
      <c r="Q83" t="s">
        <v>51</v>
      </c>
      <c r="R83" t="s">
        <v>36</v>
      </c>
      <c r="S83" t="s">
        <v>36</v>
      </c>
      <c r="T83" t="s">
        <v>136</v>
      </c>
      <c r="U83" s="6" t="str">
        <f>"044316184      "</f>
        <v xml:space="preserve">044316184      </v>
      </c>
      <c r="V83" s="2" t="str">
        <f>"044316184      "</f>
        <v xml:space="preserve">044316184      </v>
      </c>
      <c r="W83" s="4" t="str">
        <f t="shared" si="5"/>
        <v xml:space="preserve">044316184 </v>
      </c>
      <c r="X83">
        <v>225</v>
      </c>
      <c r="Y83">
        <v>2000</v>
      </c>
      <c r="Z83" t="s">
        <v>59</v>
      </c>
      <c r="AA83">
        <v>6892</v>
      </c>
      <c r="AB83">
        <v>0</v>
      </c>
      <c r="AC83">
        <v>1</v>
      </c>
      <c r="AD83">
        <v>20241111</v>
      </c>
    </row>
    <row r="84" spans="1:30" ht="45.5">
      <c r="A84" t="s">
        <v>28</v>
      </c>
      <c r="B84">
        <v>1</v>
      </c>
      <c r="C84">
        <v>6784</v>
      </c>
      <c r="D84">
        <v>0</v>
      </c>
      <c r="E84">
        <v>0</v>
      </c>
      <c r="F84">
        <v>2</v>
      </c>
      <c r="G84" t="s">
        <v>56</v>
      </c>
      <c r="H84" t="s">
        <v>30</v>
      </c>
      <c r="I84" t="s">
        <v>31</v>
      </c>
      <c r="J84" t="s">
        <v>32</v>
      </c>
      <c r="K84">
        <v>1521</v>
      </c>
      <c r="L84" t="s">
        <v>137</v>
      </c>
      <c r="M84" t="s">
        <v>34</v>
      </c>
      <c r="N84" t="str">
        <f>"09200   "</f>
        <v xml:space="preserve">09200   </v>
      </c>
      <c r="O84" t="s">
        <v>138</v>
      </c>
      <c r="P84">
        <v>220</v>
      </c>
      <c r="Q84" t="s">
        <v>51</v>
      </c>
      <c r="R84" t="s">
        <v>36</v>
      </c>
      <c r="S84" t="s">
        <v>36</v>
      </c>
      <c r="T84" t="s">
        <v>139</v>
      </c>
      <c r="U84" s="6" t="str">
        <f>"044289150      "</f>
        <v xml:space="preserve">044289150      </v>
      </c>
      <c r="V84" s="2" t="str">
        <f>"044289150      "</f>
        <v xml:space="preserve">044289150      </v>
      </c>
      <c r="W84" s="4" t="str">
        <f t="shared" si="5"/>
        <v xml:space="preserve">044289150 </v>
      </c>
      <c r="X84">
        <v>220</v>
      </c>
      <c r="Y84">
        <v>1000</v>
      </c>
      <c r="Z84" t="s">
        <v>103</v>
      </c>
      <c r="AA84">
        <v>6735</v>
      </c>
      <c r="AB84">
        <v>0</v>
      </c>
      <c r="AC84">
        <v>1</v>
      </c>
      <c r="AD84" t="s">
        <v>140</v>
      </c>
    </row>
    <row r="85" spans="1:30" ht="45.5">
      <c r="A85" t="s">
        <v>28</v>
      </c>
      <c r="B85">
        <v>1</v>
      </c>
      <c r="C85">
        <v>6785</v>
      </c>
      <c r="D85">
        <v>0</v>
      </c>
      <c r="E85">
        <v>0</v>
      </c>
      <c r="F85">
        <v>1</v>
      </c>
      <c r="G85" t="s">
        <v>29</v>
      </c>
      <c r="H85" t="s">
        <v>30</v>
      </c>
      <c r="I85" t="s">
        <v>31</v>
      </c>
      <c r="J85" t="s">
        <v>32</v>
      </c>
      <c r="K85">
        <v>421</v>
      </c>
      <c r="L85" t="s">
        <v>141</v>
      </c>
      <c r="M85" t="s">
        <v>34</v>
      </c>
      <c r="N85" t="str">
        <f>"12749   "</f>
        <v xml:space="preserve">12749   </v>
      </c>
      <c r="O85" t="s">
        <v>142</v>
      </c>
      <c r="P85">
        <v>6149</v>
      </c>
      <c r="Q85">
        <v>1.5929199999999999</v>
      </c>
      <c r="R85">
        <v>9794.8700000000008</v>
      </c>
      <c r="S85" t="s">
        <v>36</v>
      </c>
      <c r="T85" t="s">
        <v>143</v>
      </c>
      <c r="U85" s="6" t="str">
        <f>"044317135      "</f>
        <v xml:space="preserve">044317135      </v>
      </c>
      <c r="V85" s="2" t="str">
        <f>"044317135      "</f>
        <v xml:space="preserve">044317135      </v>
      </c>
      <c r="W85" s="4" t="str">
        <f t="shared" si="5"/>
        <v xml:space="preserve">044317135 </v>
      </c>
      <c r="X85">
        <v>123</v>
      </c>
      <c r="Y85">
        <v>1000</v>
      </c>
      <c r="Z85" t="s">
        <v>28</v>
      </c>
      <c r="AA85">
        <v>6911</v>
      </c>
      <c r="AB85">
        <v>0</v>
      </c>
      <c r="AC85">
        <v>1</v>
      </c>
      <c r="AD85">
        <v>20241112</v>
      </c>
    </row>
    <row r="86" spans="1:30" ht="45.5">
      <c r="A86" t="s">
        <v>34</v>
      </c>
      <c r="B86" t="s">
        <v>43</v>
      </c>
      <c r="C86" t="s">
        <v>44</v>
      </c>
      <c r="D86" t="s">
        <v>31</v>
      </c>
      <c r="E86" t="s">
        <v>31</v>
      </c>
      <c r="F86" t="s">
        <v>43</v>
      </c>
      <c r="G86" t="s">
        <v>45</v>
      </c>
      <c r="H86" t="s">
        <v>46</v>
      </c>
      <c r="I86" t="s">
        <v>31</v>
      </c>
      <c r="J86" t="s">
        <v>32</v>
      </c>
      <c r="K86" t="s">
        <v>47</v>
      </c>
      <c r="L86" t="s">
        <v>48</v>
      </c>
      <c r="M86" t="s">
        <v>34</v>
      </c>
      <c r="N86" t="str">
        <f t="shared" ref="N86:N133" si="7">"        "</f>
        <v xml:space="preserve">        </v>
      </c>
      <c r="O86" t="s">
        <v>49</v>
      </c>
      <c r="P86" t="s">
        <v>50</v>
      </c>
      <c r="Q86" t="s">
        <v>51</v>
      </c>
      <c r="R86" t="s">
        <v>36</v>
      </c>
      <c r="S86" t="s">
        <v>36</v>
      </c>
      <c r="T86" t="s">
        <v>143</v>
      </c>
      <c r="U86" s="6" t="str">
        <f>"044317126      "</f>
        <v xml:space="preserve">044317126      </v>
      </c>
      <c r="V86" s="2" t="str">
        <f>"044317126      "</f>
        <v xml:space="preserve">044317126      </v>
      </c>
      <c r="W86" s="4" t="str">
        <f t="shared" si="5"/>
        <v xml:space="preserve">044317126 </v>
      </c>
      <c r="X86">
        <v>123</v>
      </c>
      <c r="Y86">
        <v>1000</v>
      </c>
      <c r="Z86" t="s">
        <v>28</v>
      </c>
      <c r="AA86">
        <v>6911</v>
      </c>
      <c r="AB86">
        <v>0</v>
      </c>
      <c r="AC86">
        <v>1</v>
      </c>
      <c r="AD86">
        <v>20241112</v>
      </c>
    </row>
    <row r="87" spans="1:30" ht="45.5">
      <c r="A87" t="s">
        <v>34</v>
      </c>
      <c r="B87" t="s">
        <v>43</v>
      </c>
      <c r="C87" t="s">
        <v>44</v>
      </c>
      <c r="D87" t="s">
        <v>31</v>
      </c>
      <c r="E87" t="s">
        <v>31</v>
      </c>
      <c r="F87" t="s">
        <v>43</v>
      </c>
      <c r="G87" t="s">
        <v>45</v>
      </c>
      <c r="H87" t="s">
        <v>46</v>
      </c>
      <c r="I87" t="s">
        <v>31</v>
      </c>
      <c r="J87" t="s">
        <v>32</v>
      </c>
      <c r="K87" t="s">
        <v>47</v>
      </c>
      <c r="L87" t="s">
        <v>48</v>
      </c>
      <c r="M87" t="s">
        <v>34</v>
      </c>
      <c r="N87" t="str">
        <f t="shared" si="7"/>
        <v xml:space="preserve">        </v>
      </c>
      <c r="O87" t="s">
        <v>49</v>
      </c>
      <c r="P87" t="s">
        <v>50</v>
      </c>
      <c r="Q87" t="s">
        <v>51</v>
      </c>
      <c r="R87" t="s">
        <v>36</v>
      </c>
      <c r="S87" t="s">
        <v>36</v>
      </c>
      <c r="T87" t="s">
        <v>143</v>
      </c>
      <c r="U87" s="6" t="str">
        <f>"044317124      "</f>
        <v xml:space="preserve">044317124      </v>
      </c>
      <c r="V87" s="2" t="str">
        <f>"044317124      "</f>
        <v xml:space="preserve">044317124      </v>
      </c>
      <c r="W87" s="4" t="str">
        <f t="shared" si="5"/>
        <v xml:space="preserve">044317124 </v>
      </c>
      <c r="X87">
        <v>123</v>
      </c>
      <c r="Y87">
        <v>1000</v>
      </c>
      <c r="Z87" t="s">
        <v>28</v>
      </c>
      <c r="AA87">
        <v>6911</v>
      </c>
      <c r="AB87">
        <v>0</v>
      </c>
      <c r="AC87">
        <v>1</v>
      </c>
      <c r="AD87">
        <v>20241112</v>
      </c>
    </row>
    <row r="88" spans="1:30" ht="45.5">
      <c r="A88" t="s">
        <v>34</v>
      </c>
      <c r="B88" t="s">
        <v>43</v>
      </c>
      <c r="C88" t="s">
        <v>44</v>
      </c>
      <c r="D88" t="s">
        <v>31</v>
      </c>
      <c r="E88" t="s">
        <v>31</v>
      </c>
      <c r="F88" t="s">
        <v>43</v>
      </c>
      <c r="G88" t="s">
        <v>45</v>
      </c>
      <c r="H88" t="s">
        <v>46</v>
      </c>
      <c r="I88" t="s">
        <v>31</v>
      </c>
      <c r="J88" t="s">
        <v>32</v>
      </c>
      <c r="K88" t="s">
        <v>47</v>
      </c>
      <c r="L88" t="s">
        <v>48</v>
      </c>
      <c r="M88" t="s">
        <v>34</v>
      </c>
      <c r="N88" t="str">
        <f t="shared" si="7"/>
        <v xml:space="preserve">        </v>
      </c>
      <c r="O88" t="s">
        <v>49</v>
      </c>
      <c r="P88" t="s">
        <v>50</v>
      </c>
      <c r="Q88" t="s">
        <v>51</v>
      </c>
      <c r="R88" t="s">
        <v>36</v>
      </c>
      <c r="S88" t="s">
        <v>36</v>
      </c>
      <c r="T88" t="s">
        <v>143</v>
      </c>
      <c r="U88" s="6" t="str">
        <f>"044317123      "</f>
        <v xml:space="preserve">044317123      </v>
      </c>
      <c r="V88" s="2" t="str">
        <f>"044317123      "</f>
        <v xml:space="preserve">044317123      </v>
      </c>
      <c r="W88" s="4" t="str">
        <f t="shared" si="5"/>
        <v xml:space="preserve">044317123 </v>
      </c>
      <c r="X88">
        <v>123</v>
      </c>
      <c r="Y88">
        <v>1000</v>
      </c>
      <c r="Z88" t="s">
        <v>28</v>
      </c>
      <c r="AA88">
        <v>6911</v>
      </c>
      <c r="AB88">
        <v>0</v>
      </c>
      <c r="AC88">
        <v>1</v>
      </c>
      <c r="AD88">
        <v>20241112</v>
      </c>
    </row>
    <row r="89" spans="1:30" ht="45.5">
      <c r="A89" t="s">
        <v>34</v>
      </c>
      <c r="B89" t="s">
        <v>43</v>
      </c>
      <c r="C89" t="s">
        <v>44</v>
      </c>
      <c r="D89" t="s">
        <v>31</v>
      </c>
      <c r="E89" t="s">
        <v>31</v>
      </c>
      <c r="F89" t="s">
        <v>43</v>
      </c>
      <c r="G89" t="s">
        <v>45</v>
      </c>
      <c r="H89" t="s">
        <v>46</v>
      </c>
      <c r="I89" t="s">
        <v>31</v>
      </c>
      <c r="J89" t="s">
        <v>32</v>
      </c>
      <c r="K89" t="s">
        <v>47</v>
      </c>
      <c r="L89" t="s">
        <v>48</v>
      </c>
      <c r="M89" t="s">
        <v>34</v>
      </c>
      <c r="N89" t="str">
        <f t="shared" si="7"/>
        <v xml:space="preserve">        </v>
      </c>
      <c r="O89" t="s">
        <v>49</v>
      </c>
      <c r="P89" t="s">
        <v>50</v>
      </c>
      <c r="Q89" t="s">
        <v>51</v>
      </c>
      <c r="R89" t="s">
        <v>36</v>
      </c>
      <c r="S89" t="s">
        <v>36</v>
      </c>
      <c r="T89" t="s">
        <v>143</v>
      </c>
      <c r="U89" s="6" t="str">
        <f>"044317118      "</f>
        <v xml:space="preserve">044317118      </v>
      </c>
      <c r="V89" s="2" t="str">
        <f>"044317118      "</f>
        <v xml:space="preserve">044317118      </v>
      </c>
      <c r="W89" s="4" t="str">
        <f t="shared" si="5"/>
        <v xml:space="preserve">044317118 </v>
      </c>
      <c r="X89">
        <v>123</v>
      </c>
      <c r="Y89">
        <v>1000</v>
      </c>
      <c r="Z89" t="s">
        <v>28</v>
      </c>
      <c r="AA89">
        <v>6911</v>
      </c>
      <c r="AB89">
        <v>0</v>
      </c>
      <c r="AC89">
        <v>1</v>
      </c>
      <c r="AD89">
        <v>20241112</v>
      </c>
    </row>
    <row r="90" spans="1:30" ht="45.5">
      <c r="A90" t="s">
        <v>34</v>
      </c>
      <c r="B90" t="s">
        <v>43</v>
      </c>
      <c r="C90" t="s">
        <v>44</v>
      </c>
      <c r="D90" t="s">
        <v>31</v>
      </c>
      <c r="E90" t="s">
        <v>31</v>
      </c>
      <c r="F90" t="s">
        <v>43</v>
      </c>
      <c r="G90" t="s">
        <v>45</v>
      </c>
      <c r="H90" t="s">
        <v>46</v>
      </c>
      <c r="I90" t="s">
        <v>31</v>
      </c>
      <c r="J90" t="s">
        <v>32</v>
      </c>
      <c r="K90" t="s">
        <v>47</v>
      </c>
      <c r="L90" t="s">
        <v>48</v>
      </c>
      <c r="M90" t="s">
        <v>34</v>
      </c>
      <c r="N90" t="str">
        <f t="shared" si="7"/>
        <v xml:space="preserve">        </v>
      </c>
      <c r="O90" t="s">
        <v>49</v>
      </c>
      <c r="P90" t="s">
        <v>50</v>
      </c>
      <c r="Q90" t="s">
        <v>51</v>
      </c>
      <c r="R90" t="s">
        <v>36</v>
      </c>
      <c r="S90" t="s">
        <v>36</v>
      </c>
      <c r="T90" t="s">
        <v>143</v>
      </c>
      <c r="U90" s="6" t="str">
        <f>"044317111      "</f>
        <v xml:space="preserve">044317111      </v>
      </c>
      <c r="V90" s="2" t="str">
        <f>"044317111      "</f>
        <v xml:space="preserve">044317111      </v>
      </c>
      <c r="W90" s="4" t="str">
        <f t="shared" si="5"/>
        <v xml:space="preserve">044317111 </v>
      </c>
      <c r="X90">
        <v>123</v>
      </c>
      <c r="Y90">
        <v>1000</v>
      </c>
      <c r="Z90" t="s">
        <v>28</v>
      </c>
      <c r="AA90">
        <v>6911</v>
      </c>
      <c r="AB90">
        <v>0</v>
      </c>
      <c r="AC90">
        <v>1</v>
      </c>
      <c r="AD90">
        <v>20241112</v>
      </c>
    </row>
    <row r="91" spans="1:30" ht="45.5">
      <c r="A91" t="s">
        <v>34</v>
      </c>
      <c r="B91" t="s">
        <v>43</v>
      </c>
      <c r="C91" t="s">
        <v>44</v>
      </c>
      <c r="D91" t="s">
        <v>31</v>
      </c>
      <c r="E91" t="s">
        <v>31</v>
      </c>
      <c r="F91" t="s">
        <v>43</v>
      </c>
      <c r="G91" t="s">
        <v>45</v>
      </c>
      <c r="H91" t="s">
        <v>46</v>
      </c>
      <c r="I91" t="s">
        <v>31</v>
      </c>
      <c r="J91" t="s">
        <v>32</v>
      </c>
      <c r="K91" t="s">
        <v>47</v>
      </c>
      <c r="L91" t="s">
        <v>48</v>
      </c>
      <c r="M91" t="s">
        <v>34</v>
      </c>
      <c r="N91" t="str">
        <f t="shared" si="7"/>
        <v xml:space="preserve">        </v>
      </c>
      <c r="O91" t="s">
        <v>49</v>
      </c>
      <c r="P91" t="s">
        <v>50</v>
      </c>
      <c r="Q91" t="s">
        <v>51</v>
      </c>
      <c r="R91" t="s">
        <v>36</v>
      </c>
      <c r="S91" t="s">
        <v>36</v>
      </c>
      <c r="T91" t="s">
        <v>143</v>
      </c>
      <c r="U91" s="6" t="str">
        <f>"044317099      "</f>
        <v xml:space="preserve">044317099      </v>
      </c>
      <c r="V91" s="2" t="str">
        <f>"044317099      "</f>
        <v xml:space="preserve">044317099      </v>
      </c>
      <c r="W91" s="4" t="str">
        <f t="shared" si="5"/>
        <v xml:space="preserve">044317099 </v>
      </c>
      <c r="X91">
        <v>123</v>
      </c>
      <c r="Y91">
        <v>1000</v>
      </c>
      <c r="Z91" t="s">
        <v>28</v>
      </c>
      <c r="AA91">
        <v>6911</v>
      </c>
      <c r="AB91">
        <v>0</v>
      </c>
      <c r="AC91">
        <v>1</v>
      </c>
      <c r="AD91">
        <v>20241112</v>
      </c>
    </row>
    <row r="92" spans="1:30" ht="45.5">
      <c r="A92" t="s">
        <v>34</v>
      </c>
      <c r="B92" t="s">
        <v>43</v>
      </c>
      <c r="C92" t="s">
        <v>44</v>
      </c>
      <c r="D92" t="s">
        <v>31</v>
      </c>
      <c r="E92" t="s">
        <v>31</v>
      </c>
      <c r="F92" t="s">
        <v>43</v>
      </c>
      <c r="G92" t="s">
        <v>45</v>
      </c>
      <c r="H92" t="s">
        <v>46</v>
      </c>
      <c r="I92" t="s">
        <v>31</v>
      </c>
      <c r="J92" t="s">
        <v>32</v>
      </c>
      <c r="K92" t="s">
        <v>47</v>
      </c>
      <c r="L92" t="s">
        <v>48</v>
      </c>
      <c r="M92" t="s">
        <v>34</v>
      </c>
      <c r="N92" t="str">
        <f t="shared" si="7"/>
        <v xml:space="preserve">        </v>
      </c>
      <c r="O92" t="s">
        <v>49</v>
      </c>
      <c r="P92" t="s">
        <v>50</v>
      </c>
      <c r="Q92" t="s">
        <v>51</v>
      </c>
      <c r="R92" t="s">
        <v>36</v>
      </c>
      <c r="S92" t="s">
        <v>36</v>
      </c>
      <c r="T92" t="s">
        <v>143</v>
      </c>
      <c r="U92" s="6" t="str">
        <f>"044317097      "</f>
        <v xml:space="preserve">044317097      </v>
      </c>
      <c r="V92" s="2" t="str">
        <f>"044317097      "</f>
        <v xml:space="preserve">044317097      </v>
      </c>
      <c r="W92" s="4" t="str">
        <f t="shared" si="5"/>
        <v xml:space="preserve">044317097 </v>
      </c>
      <c r="X92">
        <v>123</v>
      </c>
      <c r="Y92">
        <v>1000</v>
      </c>
      <c r="Z92" t="s">
        <v>28</v>
      </c>
      <c r="AA92">
        <v>6911</v>
      </c>
      <c r="AB92">
        <v>0</v>
      </c>
      <c r="AC92">
        <v>1</v>
      </c>
      <c r="AD92">
        <v>20241112</v>
      </c>
    </row>
    <row r="93" spans="1:30" ht="45.5">
      <c r="A93" t="s">
        <v>34</v>
      </c>
      <c r="B93" t="s">
        <v>43</v>
      </c>
      <c r="C93" t="s">
        <v>44</v>
      </c>
      <c r="D93" t="s">
        <v>31</v>
      </c>
      <c r="E93" t="s">
        <v>31</v>
      </c>
      <c r="F93" t="s">
        <v>43</v>
      </c>
      <c r="G93" t="s">
        <v>45</v>
      </c>
      <c r="H93" t="s">
        <v>46</v>
      </c>
      <c r="I93" t="s">
        <v>31</v>
      </c>
      <c r="J93" t="s">
        <v>32</v>
      </c>
      <c r="K93" t="s">
        <v>47</v>
      </c>
      <c r="L93" t="s">
        <v>48</v>
      </c>
      <c r="M93" t="s">
        <v>34</v>
      </c>
      <c r="N93" t="str">
        <f t="shared" si="7"/>
        <v xml:space="preserve">        </v>
      </c>
      <c r="O93" t="s">
        <v>49</v>
      </c>
      <c r="P93" t="s">
        <v>50</v>
      </c>
      <c r="Q93" t="s">
        <v>51</v>
      </c>
      <c r="R93" t="s">
        <v>36</v>
      </c>
      <c r="S93" t="s">
        <v>36</v>
      </c>
      <c r="T93" t="s">
        <v>143</v>
      </c>
      <c r="U93" s="6" t="str">
        <f>"044317098      "</f>
        <v xml:space="preserve">044317098      </v>
      </c>
      <c r="V93" s="2" t="str">
        <f>"044317098      "</f>
        <v xml:space="preserve">044317098      </v>
      </c>
      <c r="W93" s="4" t="str">
        <f t="shared" si="5"/>
        <v xml:space="preserve">044317098 </v>
      </c>
      <c r="X93">
        <v>123</v>
      </c>
      <c r="Y93">
        <v>1000</v>
      </c>
      <c r="Z93" t="s">
        <v>28</v>
      </c>
      <c r="AA93">
        <v>6911</v>
      </c>
      <c r="AB93">
        <v>0</v>
      </c>
      <c r="AC93">
        <v>1</v>
      </c>
      <c r="AD93">
        <v>20241112</v>
      </c>
    </row>
    <row r="94" spans="1:30" ht="45.5">
      <c r="A94" t="s">
        <v>34</v>
      </c>
      <c r="B94" t="s">
        <v>43</v>
      </c>
      <c r="C94" t="s">
        <v>44</v>
      </c>
      <c r="D94" t="s">
        <v>31</v>
      </c>
      <c r="E94" t="s">
        <v>31</v>
      </c>
      <c r="F94" t="s">
        <v>43</v>
      </c>
      <c r="G94" t="s">
        <v>45</v>
      </c>
      <c r="H94" t="s">
        <v>46</v>
      </c>
      <c r="I94" t="s">
        <v>31</v>
      </c>
      <c r="J94" t="s">
        <v>32</v>
      </c>
      <c r="K94" t="s">
        <v>47</v>
      </c>
      <c r="L94" t="s">
        <v>48</v>
      </c>
      <c r="M94" t="s">
        <v>34</v>
      </c>
      <c r="N94" t="str">
        <f t="shared" si="7"/>
        <v xml:space="preserve">        </v>
      </c>
      <c r="O94" t="s">
        <v>49</v>
      </c>
      <c r="P94" t="s">
        <v>50</v>
      </c>
      <c r="Q94" t="s">
        <v>51</v>
      </c>
      <c r="R94" t="s">
        <v>36</v>
      </c>
      <c r="S94" t="s">
        <v>36</v>
      </c>
      <c r="T94" t="s">
        <v>143</v>
      </c>
      <c r="U94" s="6" t="str">
        <f>"044317100      "</f>
        <v xml:space="preserve">044317100      </v>
      </c>
      <c r="V94" s="2" t="str">
        <f>"044317100      "</f>
        <v xml:space="preserve">044317100      </v>
      </c>
      <c r="W94" s="4" t="str">
        <f t="shared" si="5"/>
        <v xml:space="preserve">044317100 </v>
      </c>
      <c r="X94">
        <v>123</v>
      </c>
      <c r="Y94">
        <v>1000</v>
      </c>
      <c r="Z94" t="s">
        <v>28</v>
      </c>
      <c r="AA94">
        <v>6911</v>
      </c>
      <c r="AB94">
        <v>0</v>
      </c>
      <c r="AC94">
        <v>1</v>
      </c>
      <c r="AD94">
        <v>20241112</v>
      </c>
    </row>
    <row r="95" spans="1:30" ht="45.5">
      <c r="A95" t="s">
        <v>34</v>
      </c>
      <c r="B95" t="s">
        <v>43</v>
      </c>
      <c r="C95" t="s">
        <v>44</v>
      </c>
      <c r="D95" t="s">
        <v>31</v>
      </c>
      <c r="E95" t="s">
        <v>31</v>
      </c>
      <c r="F95" t="s">
        <v>43</v>
      </c>
      <c r="G95" t="s">
        <v>45</v>
      </c>
      <c r="H95" t="s">
        <v>46</v>
      </c>
      <c r="I95" t="s">
        <v>31</v>
      </c>
      <c r="J95" t="s">
        <v>32</v>
      </c>
      <c r="K95" t="s">
        <v>47</v>
      </c>
      <c r="L95" t="s">
        <v>48</v>
      </c>
      <c r="M95" t="s">
        <v>34</v>
      </c>
      <c r="N95" t="str">
        <f t="shared" si="7"/>
        <v xml:space="preserve">        </v>
      </c>
      <c r="O95" t="s">
        <v>49</v>
      </c>
      <c r="P95" t="s">
        <v>50</v>
      </c>
      <c r="Q95" t="s">
        <v>51</v>
      </c>
      <c r="R95" t="s">
        <v>36</v>
      </c>
      <c r="S95" t="s">
        <v>36</v>
      </c>
      <c r="T95" t="s">
        <v>143</v>
      </c>
      <c r="U95" s="6" t="str">
        <f>"044317109      "</f>
        <v xml:space="preserve">044317109      </v>
      </c>
      <c r="V95" s="2" t="str">
        <f>"044317109      "</f>
        <v xml:space="preserve">044317109      </v>
      </c>
      <c r="W95" s="4" t="str">
        <f t="shared" si="5"/>
        <v xml:space="preserve">044317109 </v>
      </c>
      <c r="X95">
        <v>123</v>
      </c>
      <c r="Y95">
        <v>1000</v>
      </c>
      <c r="Z95" t="s">
        <v>28</v>
      </c>
      <c r="AA95">
        <v>6911</v>
      </c>
      <c r="AB95">
        <v>0</v>
      </c>
      <c r="AC95">
        <v>1</v>
      </c>
      <c r="AD95">
        <v>20241112</v>
      </c>
    </row>
    <row r="96" spans="1:30" ht="45.5">
      <c r="A96" t="s">
        <v>34</v>
      </c>
      <c r="B96" t="s">
        <v>43</v>
      </c>
      <c r="C96" t="s">
        <v>44</v>
      </c>
      <c r="D96" t="s">
        <v>31</v>
      </c>
      <c r="E96" t="s">
        <v>31</v>
      </c>
      <c r="F96" t="s">
        <v>43</v>
      </c>
      <c r="G96" t="s">
        <v>45</v>
      </c>
      <c r="H96" t="s">
        <v>46</v>
      </c>
      <c r="I96" t="s">
        <v>31</v>
      </c>
      <c r="J96" t="s">
        <v>32</v>
      </c>
      <c r="K96" t="s">
        <v>47</v>
      </c>
      <c r="L96" t="s">
        <v>48</v>
      </c>
      <c r="M96" t="s">
        <v>34</v>
      </c>
      <c r="N96" t="str">
        <f t="shared" si="7"/>
        <v xml:space="preserve">        </v>
      </c>
      <c r="O96" t="s">
        <v>49</v>
      </c>
      <c r="P96" t="s">
        <v>50</v>
      </c>
      <c r="Q96" t="s">
        <v>51</v>
      </c>
      <c r="R96" t="s">
        <v>36</v>
      </c>
      <c r="S96" t="s">
        <v>36</v>
      </c>
      <c r="T96" t="s">
        <v>143</v>
      </c>
      <c r="U96" s="6" t="str">
        <f>"044317112      "</f>
        <v xml:space="preserve">044317112      </v>
      </c>
      <c r="V96" s="2" t="str">
        <f>"044317112      "</f>
        <v xml:space="preserve">044317112      </v>
      </c>
      <c r="W96" s="4" t="str">
        <f t="shared" si="5"/>
        <v xml:space="preserve">044317112 </v>
      </c>
      <c r="X96">
        <v>123</v>
      </c>
      <c r="Y96">
        <v>1000</v>
      </c>
      <c r="Z96" t="s">
        <v>28</v>
      </c>
      <c r="AA96">
        <v>6911</v>
      </c>
      <c r="AB96">
        <v>0</v>
      </c>
      <c r="AC96">
        <v>1</v>
      </c>
      <c r="AD96">
        <v>20241112</v>
      </c>
    </row>
    <row r="97" spans="1:30" ht="45.5">
      <c r="A97" t="s">
        <v>34</v>
      </c>
      <c r="B97" t="s">
        <v>43</v>
      </c>
      <c r="C97" t="s">
        <v>44</v>
      </c>
      <c r="D97" t="s">
        <v>31</v>
      </c>
      <c r="E97" t="s">
        <v>31</v>
      </c>
      <c r="F97" t="s">
        <v>43</v>
      </c>
      <c r="G97" t="s">
        <v>45</v>
      </c>
      <c r="H97" t="s">
        <v>46</v>
      </c>
      <c r="I97" t="s">
        <v>31</v>
      </c>
      <c r="J97" t="s">
        <v>32</v>
      </c>
      <c r="K97" t="s">
        <v>47</v>
      </c>
      <c r="L97" t="s">
        <v>48</v>
      </c>
      <c r="M97" t="s">
        <v>34</v>
      </c>
      <c r="N97" t="str">
        <f t="shared" si="7"/>
        <v xml:space="preserve">        </v>
      </c>
      <c r="O97" t="s">
        <v>49</v>
      </c>
      <c r="P97" t="s">
        <v>50</v>
      </c>
      <c r="Q97" t="s">
        <v>51</v>
      </c>
      <c r="R97" t="s">
        <v>36</v>
      </c>
      <c r="S97" t="s">
        <v>36</v>
      </c>
      <c r="T97" t="s">
        <v>143</v>
      </c>
      <c r="U97" s="6" t="str">
        <f>"044317113      "</f>
        <v xml:space="preserve">044317113      </v>
      </c>
      <c r="V97" s="2" t="str">
        <f>"044317113      "</f>
        <v xml:space="preserve">044317113      </v>
      </c>
      <c r="W97" s="4" t="str">
        <f t="shared" si="5"/>
        <v xml:space="preserve">044317113 </v>
      </c>
      <c r="X97">
        <v>123</v>
      </c>
      <c r="Y97">
        <v>1000</v>
      </c>
      <c r="Z97" t="s">
        <v>28</v>
      </c>
      <c r="AA97">
        <v>6911</v>
      </c>
      <c r="AB97">
        <v>0</v>
      </c>
      <c r="AC97">
        <v>1</v>
      </c>
      <c r="AD97">
        <v>20241112</v>
      </c>
    </row>
    <row r="98" spans="1:30" ht="45.5">
      <c r="A98" t="s">
        <v>34</v>
      </c>
      <c r="B98" t="s">
        <v>43</v>
      </c>
      <c r="C98" t="s">
        <v>44</v>
      </c>
      <c r="D98" t="s">
        <v>31</v>
      </c>
      <c r="E98" t="s">
        <v>31</v>
      </c>
      <c r="F98" t="s">
        <v>43</v>
      </c>
      <c r="G98" t="s">
        <v>45</v>
      </c>
      <c r="H98" t="s">
        <v>46</v>
      </c>
      <c r="I98" t="s">
        <v>31</v>
      </c>
      <c r="J98" t="s">
        <v>32</v>
      </c>
      <c r="K98" t="s">
        <v>47</v>
      </c>
      <c r="L98" t="s">
        <v>48</v>
      </c>
      <c r="M98" t="s">
        <v>34</v>
      </c>
      <c r="N98" t="str">
        <f t="shared" si="7"/>
        <v xml:space="preserve">        </v>
      </c>
      <c r="O98" t="s">
        <v>49</v>
      </c>
      <c r="P98" t="s">
        <v>50</v>
      </c>
      <c r="Q98" t="s">
        <v>51</v>
      </c>
      <c r="R98" t="s">
        <v>36</v>
      </c>
      <c r="S98" t="s">
        <v>36</v>
      </c>
      <c r="T98" t="s">
        <v>143</v>
      </c>
      <c r="U98" s="6" t="str">
        <f>"044317122      "</f>
        <v xml:space="preserve">044317122      </v>
      </c>
      <c r="V98" s="2" t="str">
        <f>"044317122      "</f>
        <v xml:space="preserve">044317122      </v>
      </c>
      <c r="W98" s="4" t="str">
        <f t="shared" si="5"/>
        <v xml:space="preserve">044317122 </v>
      </c>
      <c r="X98">
        <v>123</v>
      </c>
      <c r="Y98">
        <v>1000</v>
      </c>
      <c r="Z98" t="s">
        <v>28</v>
      </c>
      <c r="AA98">
        <v>6911</v>
      </c>
      <c r="AB98">
        <v>0</v>
      </c>
      <c r="AC98">
        <v>1</v>
      </c>
      <c r="AD98">
        <v>20241112</v>
      </c>
    </row>
    <row r="99" spans="1:30" ht="45.5">
      <c r="A99" t="s">
        <v>34</v>
      </c>
      <c r="B99" t="s">
        <v>43</v>
      </c>
      <c r="C99" t="s">
        <v>44</v>
      </c>
      <c r="D99" t="s">
        <v>31</v>
      </c>
      <c r="E99" t="s">
        <v>31</v>
      </c>
      <c r="F99" t="s">
        <v>43</v>
      </c>
      <c r="G99" t="s">
        <v>45</v>
      </c>
      <c r="H99" t="s">
        <v>46</v>
      </c>
      <c r="I99" t="s">
        <v>31</v>
      </c>
      <c r="J99" t="s">
        <v>32</v>
      </c>
      <c r="K99" t="s">
        <v>47</v>
      </c>
      <c r="L99" t="s">
        <v>48</v>
      </c>
      <c r="M99" t="s">
        <v>34</v>
      </c>
      <c r="N99" t="str">
        <f t="shared" si="7"/>
        <v xml:space="preserve">        </v>
      </c>
      <c r="O99" t="s">
        <v>49</v>
      </c>
      <c r="P99" t="s">
        <v>50</v>
      </c>
      <c r="Q99" t="s">
        <v>51</v>
      </c>
      <c r="R99" t="s">
        <v>36</v>
      </c>
      <c r="S99" t="s">
        <v>36</v>
      </c>
      <c r="T99" t="s">
        <v>143</v>
      </c>
      <c r="U99" s="6" t="str">
        <f>"044317127      "</f>
        <v xml:space="preserve">044317127      </v>
      </c>
      <c r="V99" s="2" t="str">
        <f>"044317127      "</f>
        <v xml:space="preserve">044317127      </v>
      </c>
      <c r="W99" s="4" t="str">
        <f t="shared" si="5"/>
        <v xml:space="preserve">044317127 </v>
      </c>
      <c r="X99">
        <v>123</v>
      </c>
      <c r="Y99">
        <v>1000</v>
      </c>
      <c r="Z99" t="s">
        <v>28</v>
      </c>
      <c r="AA99">
        <v>6911</v>
      </c>
      <c r="AB99">
        <v>0</v>
      </c>
      <c r="AC99">
        <v>1</v>
      </c>
      <c r="AD99">
        <v>20241112</v>
      </c>
    </row>
    <row r="100" spans="1:30" ht="45.5">
      <c r="A100" t="s">
        <v>34</v>
      </c>
      <c r="B100" t="s">
        <v>43</v>
      </c>
      <c r="C100" t="s">
        <v>44</v>
      </c>
      <c r="D100" t="s">
        <v>31</v>
      </c>
      <c r="E100" t="s">
        <v>31</v>
      </c>
      <c r="F100" t="s">
        <v>43</v>
      </c>
      <c r="G100" t="s">
        <v>45</v>
      </c>
      <c r="H100" t="s">
        <v>46</v>
      </c>
      <c r="I100" t="s">
        <v>31</v>
      </c>
      <c r="J100" t="s">
        <v>32</v>
      </c>
      <c r="K100" t="s">
        <v>47</v>
      </c>
      <c r="L100" t="s">
        <v>48</v>
      </c>
      <c r="M100" t="s">
        <v>34</v>
      </c>
      <c r="N100" t="str">
        <f t="shared" si="7"/>
        <v xml:space="preserve">        </v>
      </c>
      <c r="O100" t="s">
        <v>49</v>
      </c>
      <c r="P100" t="s">
        <v>50</v>
      </c>
      <c r="Q100" t="s">
        <v>51</v>
      </c>
      <c r="R100" t="s">
        <v>36</v>
      </c>
      <c r="S100" t="s">
        <v>36</v>
      </c>
      <c r="T100" t="s">
        <v>143</v>
      </c>
      <c r="U100" s="6" t="str">
        <f>"044317134      "</f>
        <v xml:space="preserve">044317134      </v>
      </c>
      <c r="V100" s="2" t="str">
        <f>"044317134      "</f>
        <v xml:space="preserve">044317134      </v>
      </c>
      <c r="W100" s="4" t="str">
        <f t="shared" si="5"/>
        <v xml:space="preserve">044317134 </v>
      </c>
      <c r="X100">
        <v>123</v>
      </c>
      <c r="Y100">
        <v>1000</v>
      </c>
      <c r="Z100" t="s">
        <v>28</v>
      </c>
      <c r="AA100">
        <v>6911</v>
      </c>
      <c r="AB100">
        <v>0</v>
      </c>
      <c r="AC100">
        <v>1</v>
      </c>
      <c r="AD100">
        <v>20241112</v>
      </c>
    </row>
    <row r="101" spans="1:30" ht="45.5">
      <c r="A101" t="s">
        <v>34</v>
      </c>
      <c r="B101" t="s">
        <v>43</v>
      </c>
      <c r="C101" t="s">
        <v>44</v>
      </c>
      <c r="D101" t="s">
        <v>31</v>
      </c>
      <c r="E101" t="s">
        <v>31</v>
      </c>
      <c r="F101" t="s">
        <v>43</v>
      </c>
      <c r="G101" t="s">
        <v>45</v>
      </c>
      <c r="H101" t="s">
        <v>46</v>
      </c>
      <c r="I101" t="s">
        <v>31</v>
      </c>
      <c r="J101" t="s">
        <v>32</v>
      </c>
      <c r="K101" t="s">
        <v>47</v>
      </c>
      <c r="L101" t="s">
        <v>48</v>
      </c>
      <c r="M101" t="s">
        <v>34</v>
      </c>
      <c r="N101" t="str">
        <f t="shared" si="7"/>
        <v xml:space="preserve">        </v>
      </c>
      <c r="O101" t="s">
        <v>49</v>
      </c>
      <c r="P101" t="s">
        <v>50</v>
      </c>
      <c r="Q101" t="s">
        <v>51</v>
      </c>
      <c r="R101" t="s">
        <v>36</v>
      </c>
      <c r="S101" t="s">
        <v>36</v>
      </c>
      <c r="T101" t="s">
        <v>143</v>
      </c>
      <c r="U101" s="6" t="str">
        <f>"044317133      "</f>
        <v xml:space="preserve">044317133      </v>
      </c>
      <c r="V101" s="2" t="str">
        <f>"044317133      "</f>
        <v xml:space="preserve">044317133      </v>
      </c>
      <c r="W101" s="4" t="str">
        <f t="shared" si="5"/>
        <v xml:space="preserve">044317133 </v>
      </c>
      <c r="X101">
        <v>123</v>
      </c>
      <c r="Y101">
        <v>1000</v>
      </c>
      <c r="Z101" t="s">
        <v>28</v>
      </c>
      <c r="AA101">
        <v>6911</v>
      </c>
      <c r="AB101">
        <v>0</v>
      </c>
      <c r="AC101">
        <v>1</v>
      </c>
      <c r="AD101">
        <v>20241112</v>
      </c>
    </row>
    <row r="102" spans="1:30" ht="45.5">
      <c r="A102" t="s">
        <v>34</v>
      </c>
      <c r="B102" t="s">
        <v>43</v>
      </c>
      <c r="C102" t="s">
        <v>44</v>
      </c>
      <c r="D102" t="s">
        <v>31</v>
      </c>
      <c r="E102" t="s">
        <v>31</v>
      </c>
      <c r="F102" t="s">
        <v>43</v>
      </c>
      <c r="G102" t="s">
        <v>45</v>
      </c>
      <c r="H102" t="s">
        <v>46</v>
      </c>
      <c r="I102" t="s">
        <v>31</v>
      </c>
      <c r="J102" t="s">
        <v>32</v>
      </c>
      <c r="K102" t="s">
        <v>47</v>
      </c>
      <c r="L102" t="s">
        <v>48</v>
      </c>
      <c r="M102" t="s">
        <v>34</v>
      </c>
      <c r="N102" t="str">
        <f t="shared" si="7"/>
        <v xml:space="preserve">        </v>
      </c>
      <c r="O102" t="s">
        <v>49</v>
      </c>
      <c r="P102" t="s">
        <v>50</v>
      </c>
      <c r="Q102" t="s">
        <v>51</v>
      </c>
      <c r="R102" t="s">
        <v>36</v>
      </c>
      <c r="S102" t="s">
        <v>36</v>
      </c>
      <c r="T102" t="s">
        <v>143</v>
      </c>
      <c r="U102" s="6" t="str">
        <f>"044317130      "</f>
        <v xml:space="preserve">044317130      </v>
      </c>
      <c r="V102" s="2" t="str">
        <f>"044317130      "</f>
        <v xml:space="preserve">044317130      </v>
      </c>
      <c r="W102" s="4" t="str">
        <f t="shared" si="5"/>
        <v xml:space="preserve">044317130 </v>
      </c>
      <c r="X102">
        <v>123</v>
      </c>
      <c r="Y102">
        <v>1000</v>
      </c>
      <c r="Z102" t="s">
        <v>28</v>
      </c>
      <c r="AA102">
        <v>6911</v>
      </c>
      <c r="AB102">
        <v>0</v>
      </c>
      <c r="AC102">
        <v>1</v>
      </c>
      <c r="AD102">
        <v>20241112</v>
      </c>
    </row>
    <row r="103" spans="1:30" ht="45.5">
      <c r="A103" t="s">
        <v>34</v>
      </c>
      <c r="B103" t="s">
        <v>43</v>
      </c>
      <c r="C103" t="s">
        <v>44</v>
      </c>
      <c r="D103" t="s">
        <v>31</v>
      </c>
      <c r="E103" t="s">
        <v>31</v>
      </c>
      <c r="F103" t="s">
        <v>43</v>
      </c>
      <c r="G103" t="s">
        <v>45</v>
      </c>
      <c r="H103" t="s">
        <v>46</v>
      </c>
      <c r="I103" t="s">
        <v>31</v>
      </c>
      <c r="J103" t="s">
        <v>32</v>
      </c>
      <c r="K103" t="s">
        <v>47</v>
      </c>
      <c r="L103" t="s">
        <v>48</v>
      </c>
      <c r="M103" t="s">
        <v>34</v>
      </c>
      <c r="N103" t="str">
        <f t="shared" si="7"/>
        <v xml:space="preserve">        </v>
      </c>
      <c r="O103" t="s">
        <v>49</v>
      </c>
      <c r="P103" t="s">
        <v>50</v>
      </c>
      <c r="Q103" t="s">
        <v>51</v>
      </c>
      <c r="R103" t="s">
        <v>36</v>
      </c>
      <c r="S103" t="s">
        <v>36</v>
      </c>
      <c r="T103" t="s">
        <v>143</v>
      </c>
      <c r="U103" s="6" t="str">
        <f>"044317125      "</f>
        <v xml:space="preserve">044317125      </v>
      </c>
      <c r="V103" s="2" t="str">
        <f>"044317125      "</f>
        <v xml:space="preserve">044317125      </v>
      </c>
      <c r="W103" s="4" t="str">
        <f t="shared" si="5"/>
        <v xml:space="preserve">044317125 </v>
      </c>
      <c r="X103">
        <v>123</v>
      </c>
      <c r="Y103">
        <v>1000</v>
      </c>
      <c r="Z103" t="s">
        <v>28</v>
      </c>
      <c r="AA103">
        <v>6911</v>
      </c>
      <c r="AB103">
        <v>0</v>
      </c>
      <c r="AC103">
        <v>1</v>
      </c>
      <c r="AD103">
        <v>20241112</v>
      </c>
    </row>
    <row r="104" spans="1:30" ht="45.5">
      <c r="A104" t="s">
        <v>34</v>
      </c>
      <c r="B104" t="s">
        <v>43</v>
      </c>
      <c r="C104" t="s">
        <v>44</v>
      </c>
      <c r="D104" t="s">
        <v>31</v>
      </c>
      <c r="E104" t="s">
        <v>31</v>
      </c>
      <c r="F104" t="s">
        <v>43</v>
      </c>
      <c r="G104" t="s">
        <v>45</v>
      </c>
      <c r="H104" t="s">
        <v>46</v>
      </c>
      <c r="I104" t="s">
        <v>31</v>
      </c>
      <c r="J104" t="s">
        <v>32</v>
      </c>
      <c r="K104" t="s">
        <v>47</v>
      </c>
      <c r="L104" t="s">
        <v>48</v>
      </c>
      <c r="M104" t="s">
        <v>34</v>
      </c>
      <c r="N104" t="str">
        <f t="shared" si="7"/>
        <v xml:space="preserve">        </v>
      </c>
      <c r="O104" t="s">
        <v>49</v>
      </c>
      <c r="P104" t="s">
        <v>50</v>
      </c>
      <c r="Q104" t="s">
        <v>51</v>
      </c>
      <c r="R104" t="s">
        <v>36</v>
      </c>
      <c r="S104" t="s">
        <v>36</v>
      </c>
      <c r="T104" t="s">
        <v>143</v>
      </c>
      <c r="U104" s="6" t="str">
        <f>"044317121      "</f>
        <v xml:space="preserve">044317121      </v>
      </c>
      <c r="V104" s="2" t="str">
        <f>"044317121      "</f>
        <v xml:space="preserve">044317121      </v>
      </c>
      <c r="W104" s="4" t="str">
        <f t="shared" si="5"/>
        <v xml:space="preserve">044317121 </v>
      </c>
      <c r="X104">
        <v>123</v>
      </c>
      <c r="Y104">
        <v>1000</v>
      </c>
      <c r="Z104" t="s">
        <v>28</v>
      </c>
      <c r="AA104">
        <v>6911</v>
      </c>
      <c r="AB104">
        <v>0</v>
      </c>
      <c r="AC104">
        <v>1</v>
      </c>
      <c r="AD104">
        <v>20241112</v>
      </c>
    </row>
    <row r="105" spans="1:30" ht="45.5">
      <c r="A105" t="s">
        <v>34</v>
      </c>
      <c r="B105" t="s">
        <v>43</v>
      </c>
      <c r="C105" t="s">
        <v>44</v>
      </c>
      <c r="D105" t="s">
        <v>31</v>
      </c>
      <c r="E105" t="s">
        <v>31</v>
      </c>
      <c r="F105" t="s">
        <v>43</v>
      </c>
      <c r="G105" t="s">
        <v>45</v>
      </c>
      <c r="H105" t="s">
        <v>46</v>
      </c>
      <c r="I105" t="s">
        <v>31</v>
      </c>
      <c r="J105" t="s">
        <v>32</v>
      </c>
      <c r="K105" t="s">
        <v>47</v>
      </c>
      <c r="L105" t="s">
        <v>48</v>
      </c>
      <c r="M105" t="s">
        <v>34</v>
      </c>
      <c r="N105" t="str">
        <f t="shared" si="7"/>
        <v xml:space="preserve">        </v>
      </c>
      <c r="O105" t="s">
        <v>49</v>
      </c>
      <c r="P105" t="s">
        <v>50</v>
      </c>
      <c r="Q105" t="s">
        <v>51</v>
      </c>
      <c r="R105" t="s">
        <v>36</v>
      </c>
      <c r="S105" t="s">
        <v>36</v>
      </c>
      <c r="T105" t="s">
        <v>143</v>
      </c>
      <c r="U105" s="6" t="str">
        <f>"044317117      "</f>
        <v xml:space="preserve">044317117      </v>
      </c>
      <c r="V105" s="2" t="str">
        <f>"044317117      "</f>
        <v xml:space="preserve">044317117      </v>
      </c>
      <c r="W105" s="4" t="str">
        <f t="shared" si="5"/>
        <v xml:space="preserve">044317117 </v>
      </c>
      <c r="X105">
        <v>123</v>
      </c>
      <c r="Y105">
        <v>1000</v>
      </c>
      <c r="Z105" t="s">
        <v>28</v>
      </c>
      <c r="AA105">
        <v>6911</v>
      </c>
      <c r="AB105">
        <v>0</v>
      </c>
      <c r="AC105">
        <v>1</v>
      </c>
      <c r="AD105">
        <v>20241112</v>
      </c>
    </row>
    <row r="106" spans="1:30" ht="45.5">
      <c r="A106" t="s">
        <v>34</v>
      </c>
      <c r="B106" t="s">
        <v>43</v>
      </c>
      <c r="C106" t="s">
        <v>44</v>
      </c>
      <c r="D106" t="s">
        <v>31</v>
      </c>
      <c r="E106" t="s">
        <v>31</v>
      </c>
      <c r="F106" t="s">
        <v>43</v>
      </c>
      <c r="G106" t="s">
        <v>45</v>
      </c>
      <c r="H106" t="s">
        <v>46</v>
      </c>
      <c r="I106" t="s">
        <v>31</v>
      </c>
      <c r="J106" t="s">
        <v>32</v>
      </c>
      <c r="K106" t="s">
        <v>47</v>
      </c>
      <c r="L106" t="s">
        <v>48</v>
      </c>
      <c r="M106" t="s">
        <v>34</v>
      </c>
      <c r="N106" t="str">
        <f t="shared" si="7"/>
        <v xml:space="preserve">        </v>
      </c>
      <c r="O106" t="s">
        <v>49</v>
      </c>
      <c r="P106" t="s">
        <v>50</v>
      </c>
      <c r="Q106" t="s">
        <v>51</v>
      </c>
      <c r="R106" t="s">
        <v>36</v>
      </c>
      <c r="S106" t="s">
        <v>36</v>
      </c>
      <c r="T106" t="s">
        <v>143</v>
      </c>
      <c r="U106" s="6" t="str">
        <f>"044317110      "</f>
        <v xml:space="preserve">044317110      </v>
      </c>
      <c r="V106" s="2" t="str">
        <f>"044317110      "</f>
        <v xml:space="preserve">044317110      </v>
      </c>
      <c r="W106" s="4" t="str">
        <f t="shared" si="5"/>
        <v xml:space="preserve">044317110 </v>
      </c>
      <c r="X106">
        <v>123</v>
      </c>
      <c r="Y106">
        <v>1000</v>
      </c>
      <c r="Z106" t="s">
        <v>28</v>
      </c>
      <c r="AA106">
        <v>6911</v>
      </c>
      <c r="AB106">
        <v>0</v>
      </c>
      <c r="AC106">
        <v>1</v>
      </c>
      <c r="AD106">
        <v>20241112</v>
      </c>
    </row>
    <row r="107" spans="1:30" ht="45.5">
      <c r="A107" t="s">
        <v>34</v>
      </c>
      <c r="B107" t="s">
        <v>43</v>
      </c>
      <c r="C107" t="s">
        <v>44</v>
      </c>
      <c r="D107" t="s">
        <v>31</v>
      </c>
      <c r="E107" t="s">
        <v>31</v>
      </c>
      <c r="F107" t="s">
        <v>43</v>
      </c>
      <c r="G107" t="s">
        <v>45</v>
      </c>
      <c r="H107" t="s">
        <v>46</v>
      </c>
      <c r="I107" t="s">
        <v>31</v>
      </c>
      <c r="J107" t="s">
        <v>32</v>
      </c>
      <c r="K107" t="s">
        <v>47</v>
      </c>
      <c r="L107" t="s">
        <v>48</v>
      </c>
      <c r="M107" t="s">
        <v>34</v>
      </c>
      <c r="N107" t="str">
        <f t="shared" si="7"/>
        <v xml:space="preserve">        </v>
      </c>
      <c r="O107" t="s">
        <v>49</v>
      </c>
      <c r="P107" t="s">
        <v>50</v>
      </c>
      <c r="Q107" t="s">
        <v>51</v>
      </c>
      <c r="R107" t="s">
        <v>36</v>
      </c>
      <c r="S107" t="s">
        <v>36</v>
      </c>
      <c r="T107" t="s">
        <v>143</v>
      </c>
      <c r="U107" s="6" t="str">
        <f>"044317106      "</f>
        <v xml:space="preserve">044317106      </v>
      </c>
      <c r="V107" s="2" t="str">
        <f>"044317106      "</f>
        <v xml:space="preserve">044317106      </v>
      </c>
      <c r="W107" s="4" t="str">
        <f t="shared" si="5"/>
        <v xml:space="preserve">044317106 </v>
      </c>
      <c r="X107">
        <v>123</v>
      </c>
      <c r="Y107">
        <v>1000</v>
      </c>
      <c r="Z107" t="s">
        <v>28</v>
      </c>
      <c r="AA107">
        <v>6911</v>
      </c>
      <c r="AB107">
        <v>0</v>
      </c>
      <c r="AC107">
        <v>1</v>
      </c>
      <c r="AD107">
        <v>20241112</v>
      </c>
    </row>
    <row r="108" spans="1:30" ht="45.5">
      <c r="A108" t="s">
        <v>34</v>
      </c>
      <c r="B108" t="s">
        <v>43</v>
      </c>
      <c r="C108" t="s">
        <v>44</v>
      </c>
      <c r="D108" t="s">
        <v>31</v>
      </c>
      <c r="E108" t="s">
        <v>31</v>
      </c>
      <c r="F108" t="s">
        <v>43</v>
      </c>
      <c r="G108" t="s">
        <v>45</v>
      </c>
      <c r="H108" t="s">
        <v>46</v>
      </c>
      <c r="I108" t="s">
        <v>31</v>
      </c>
      <c r="J108" t="s">
        <v>32</v>
      </c>
      <c r="K108" t="s">
        <v>47</v>
      </c>
      <c r="L108" t="s">
        <v>48</v>
      </c>
      <c r="M108" t="s">
        <v>34</v>
      </c>
      <c r="N108" t="str">
        <f t="shared" si="7"/>
        <v xml:space="preserve">        </v>
      </c>
      <c r="O108" t="s">
        <v>49</v>
      </c>
      <c r="P108" t="s">
        <v>50</v>
      </c>
      <c r="Q108" t="s">
        <v>51</v>
      </c>
      <c r="R108" t="s">
        <v>36</v>
      </c>
      <c r="S108" t="s">
        <v>36</v>
      </c>
      <c r="T108" t="s">
        <v>143</v>
      </c>
      <c r="U108" s="6" t="str">
        <f>"044317105      "</f>
        <v xml:space="preserve">044317105      </v>
      </c>
      <c r="V108" s="2" t="str">
        <f>"044317105      "</f>
        <v xml:space="preserve">044317105      </v>
      </c>
      <c r="W108" s="4" t="str">
        <f t="shared" si="5"/>
        <v xml:space="preserve">044317105 </v>
      </c>
      <c r="X108">
        <v>123</v>
      </c>
      <c r="Y108">
        <v>1000</v>
      </c>
      <c r="Z108" t="s">
        <v>28</v>
      </c>
      <c r="AA108">
        <v>6911</v>
      </c>
      <c r="AB108">
        <v>0</v>
      </c>
      <c r="AC108">
        <v>1</v>
      </c>
      <c r="AD108">
        <v>20241112</v>
      </c>
    </row>
    <row r="109" spans="1:30" ht="45.5">
      <c r="A109" t="s">
        <v>34</v>
      </c>
      <c r="B109" t="s">
        <v>43</v>
      </c>
      <c r="C109" t="s">
        <v>44</v>
      </c>
      <c r="D109" t="s">
        <v>31</v>
      </c>
      <c r="E109" t="s">
        <v>31</v>
      </c>
      <c r="F109" t="s">
        <v>43</v>
      </c>
      <c r="G109" t="s">
        <v>45</v>
      </c>
      <c r="H109" t="s">
        <v>46</v>
      </c>
      <c r="I109" t="s">
        <v>31</v>
      </c>
      <c r="J109" t="s">
        <v>32</v>
      </c>
      <c r="K109" t="s">
        <v>47</v>
      </c>
      <c r="L109" t="s">
        <v>48</v>
      </c>
      <c r="M109" t="s">
        <v>34</v>
      </c>
      <c r="N109" t="str">
        <f t="shared" si="7"/>
        <v xml:space="preserve">        </v>
      </c>
      <c r="O109" t="s">
        <v>49</v>
      </c>
      <c r="P109" t="s">
        <v>50</v>
      </c>
      <c r="Q109" t="s">
        <v>51</v>
      </c>
      <c r="R109" t="s">
        <v>36</v>
      </c>
      <c r="S109" t="s">
        <v>36</v>
      </c>
      <c r="T109" t="s">
        <v>143</v>
      </c>
      <c r="U109" s="6" t="str">
        <f>"044317141      "</f>
        <v xml:space="preserve">044317141      </v>
      </c>
      <c r="V109" s="2" t="str">
        <f>"044317141      "</f>
        <v xml:space="preserve">044317141      </v>
      </c>
      <c r="W109" s="4" t="str">
        <f t="shared" si="5"/>
        <v xml:space="preserve">044317141 </v>
      </c>
      <c r="X109">
        <v>123</v>
      </c>
      <c r="Y109">
        <v>1000</v>
      </c>
      <c r="Z109" t="s">
        <v>28</v>
      </c>
      <c r="AA109">
        <v>6911</v>
      </c>
      <c r="AB109">
        <v>0</v>
      </c>
      <c r="AC109">
        <v>1</v>
      </c>
      <c r="AD109">
        <v>20241112</v>
      </c>
    </row>
    <row r="110" spans="1:30" ht="45.5">
      <c r="A110" t="s">
        <v>34</v>
      </c>
      <c r="B110" t="s">
        <v>43</v>
      </c>
      <c r="C110" t="s">
        <v>44</v>
      </c>
      <c r="D110" t="s">
        <v>31</v>
      </c>
      <c r="E110" t="s">
        <v>31</v>
      </c>
      <c r="F110" t="s">
        <v>43</v>
      </c>
      <c r="G110" t="s">
        <v>45</v>
      </c>
      <c r="H110" t="s">
        <v>46</v>
      </c>
      <c r="I110" t="s">
        <v>31</v>
      </c>
      <c r="J110" t="s">
        <v>32</v>
      </c>
      <c r="K110" t="s">
        <v>47</v>
      </c>
      <c r="L110" t="s">
        <v>48</v>
      </c>
      <c r="M110" t="s">
        <v>34</v>
      </c>
      <c r="N110" t="str">
        <f t="shared" si="7"/>
        <v xml:space="preserve">        </v>
      </c>
      <c r="O110" t="s">
        <v>49</v>
      </c>
      <c r="P110" t="s">
        <v>50</v>
      </c>
      <c r="Q110" t="s">
        <v>51</v>
      </c>
      <c r="R110" t="s">
        <v>36</v>
      </c>
      <c r="S110" t="s">
        <v>36</v>
      </c>
      <c r="T110" t="s">
        <v>143</v>
      </c>
      <c r="U110" s="6" t="str">
        <f>"044317139      "</f>
        <v xml:space="preserve">044317139      </v>
      </c>
      <c r="V110" s="2" t="str">
        <f>"044317139      "</f>
        <v xml:space="preserve">044317139      </v>
      </c>
      <c r="W110" s="4" t="str">
        <f t="shared" si="5"/>
        <v xml:space="preserve">044317139 </v>
      </c>
      <c r="X110">
        <v>123</v>
      </c>
      <c r="Y110">
        <v>1000</v>
      </c>
      <c r="Z110" t="s">
        <v>28</v>
      </c>
      <c r="AA110">
        <v>6911</v>
      </c>
      <c r="AB110">
        <v>0</v>
      </c>
      <c r="AC110">
        <v>1</v>
      </c>
      <c r="AD110">
        <v>20241112</v>
      </c>
    </row>
    <row r="111" spans="1:30" ht="45.5">
      <c r="A111" t="s">
        <v>34</v>
      </c>
      <c r="B111" t="s">
        <v>43</v>
      </c>
      <c r="C111" t="s">
        <v>44</v>
      </c>
      <c r="D111" t="s">
        <v>31</v>
      </c>
      <c r="E111" t="s">
        <v>31</v>
      </c>
      <c r="F111" t="s">
        <v>43</v>
      </c>
      <c r="G111" t="s">
        <v>45</v>
      </c>
      <c r="H111" t="s">
        <v>46</v>
      </c>
      <c r="I111" t="s">
        <v>31</v>
      </c>
      <c r="J111" t="s">
        <v>32</v>
      </c>
      <c r="K111" t="s">
        <v>47</v>
      </c>
      <c r="L111" t="s">
        <v>48</v>
      </c>
      <c r="M111" t="s">
        <v>34</v>
      </c>
      <c r="N111" t="str">
        <f t="shared" si="7"/>
        <v xml:space="preserve">        </v>
      </c>
      <c r="O111" t="s">
        <v>49</v>
      </c>
      <c r="P111" t="s">
        <v>50</v>
      </c>
      <c r="Q111" t="s">
        <v>51</v>
      </c>
      <c r="R111" t="s">
        <v>36</v>
      </c>
      <c r="S111" t="s">
        <v>36</v>
      </c>
      <c r="T111" t="s">
        <v>143</v>
      </c>
      <c r="U111" s="6" t="str">
        <f>"044317137      "</f>
        <v xml:space="preserve">044317137      </v>
      </c>
      <c r="V111" s="2" t="str">
        <f>"044317137      "</f>
        <v xml:space="preserve">044317137      </v>
      </c>
      <c r="W111" s="4" t="str">
        <f t="shared" si="5"/>
        <v xml:space="preserve">044317137 </v>
      </c>
      <c r="X111">
        <v>123</v>
      </c>
      <c r="Y111">
        <v>1000</v>
      </c>
      <c r="Z111" t="s">
        <v>28</v>
      </c>
      <c r="AA111">
        <v>6911</v>
      </c>
      <c r="AB111">
        <v>0</v>
      </c>
      <c r="AC111">
        <v>1</v>
      </c>
      <c r="AD111">
        <v>20241112</v>
      </c>
    </row>
    <row r="112" spans="1:30" ht="45.5">
      <c r="A112" t="s">
        <v>34</v>
      </c>
      <c r="B112" t="s">
        <v>43</v>
      </c>
      <c r="C112" t="s">
        <v>44</v>
      </c>
      <c r="D112" t="s">
        <v>31</v>
      </c>
      <c r="E112" t="s">
        <v>31</v>
      </c>
      <c r="F112" t="s">
        <v>43</v>
      </c>
      <c r="G112" t="s">
        <v>45</v>
      </c>
      <c r="H112" t="s">
        <v>46</v>
      </c>
      <c r="I112" t="s">
        <v>31</v>
      </c>
      <c r="J112" t="s">
        <v>32</v>
      </c>
      <c r="K112" t="s">
        <v>47</v>
      </c>
      <c r="L112" t="s">
        <v>48</v>
      </c>
      <c r="M112" t="s">
        <v>34</v>
      </c>
      <c r="N112" t="str">
        <f t="shared" si="7"/>
        <v xml:space="preserve">        </v>
      </c>
      <c r="O112" t="s">
        <v>49</v>
      </c>
      <c r="P112" t="s">
        <v>50</v>
      </c>
      <c r="Q112" t="s">
        <v>51</v>
      </c>
      <c r="R112" t="s">
        <v>36</v>
      </c>
      <c r="S112" t="s">
        <v>36</v>
      </c>
      <c r="T112" t="s">
        <v>143</v>
      </c>
      <c r="U112" s="6" t="str">
        <f>"044317129      "</f>
        <v xml:space="preserve">044317129      </v>
      </c>
      <c r="V112" s="2" t="str">
        <f>"044317129      "</f>
        <v xml:space="preserve">044317129      </v>
      </c>
      <c r="W112" s="4" t="str">
        <f t="shared" si="5"/>
        <v xml:space="preserve">044317129 </v>
      </c>
      <c r="X112">
        <v>123</v>
      </c>
      <c r="Y112">
        <v>1000</v>
      </c>
      <c r="Z112" t="s">
        <v>28</v>
      </c>
      <c r="AA112">
        <v>6911</v>
      </c>
      <c r="AB112">
        <v>0</v>
      </c>
      <c r="AC112">
        <v>1</v>
      </c>
      <c r="AD112">
        <v>20241112</v>
      </c>
    </row>
    <row r="113" spans="1:30" ht="45.5">
      <c r="A113" t="s">
        <v>34</v>
      </c>
      <c r="B113" t="s">
        <v>43</v>
      </c>
      <c r="C113" t="s">
        <v>44</v>
      </c>
      <c r="D113" t="s">
        <v>31</v>
      </c>
      <c r="E113" t="s">
        <v>31</v>
      </c>
      <c r="F113" t="s">
        <v>43</v>
      </c>
      <c r="G113" t="s">
        <v>45</v>
      </c>
      <c r="H113" t="s">
        <v>46</v>
      </c>
      <c r="I113" t="s">
        <v>31</v>
      </c>
      <c r="J113" t="s">
        <v>32</v>
      </c>
      <c r="K113" t="s">
        <v>47</v>
      </c>
      <c r="L113" t="s">
        <v>48</v>
      </c>
      <c r="M113" t="s">
        <v>34</v>
      </c>
      <c r="N113" t="str">
        <f t="shared" si="7"/>
        <v xml:space="preserve">        </v>
      </c>
      <c r="O113" t="s">
        <v>49</v>
      </c>
      <c r="P113" t="s">
        <v>50</v>
      </c>
      <c r="Q113" t="s">
        <v>51</v>
      </c>
      <c r="R113" t="s">
        <v>36</v>
      </c>
      <c r="S113" t="s">
        <v>36</v>
      </c>
      <c r="T113" t="s">
        <v>143</v>
      </c>
      <c r="U113" s="6" t="str">
        <f>"044317116      "</f>
        <v xml:space="preserve">044317116      </v>
      </c>
      <c r="V113" s="2" t="str">
        <f>"044317116      "</f>
        <v xml:space="preserve">044317116      </v>
      </c>
      <c r="W113" s="4" t="str">
        <f t="shared" si="5"/>
        <v xml:space="preserve">044317116 </v>
      </c>
      <c r="X113">
        <v>123</v>
      </c>
      <c r="Y113">
        <v>1000</v>
      </c>
      <c r="Z113" t="s">
        <v>28</v>
      </c>
      <c r="AA113">
        <v>6911</v>
      </c>
      <c r="AB113">
        <v>0</v>
      </c>
      <c r="AC113">
        <v>1</v>
      </c>
      <c r="AD113">
        <v>20241112</v>
      </c>
    </row>
    <row r="114" spans="1:30" ht="45.5">
      <c r="A114" t="s">
        <v>34</v>
      </c>
      <c r="B114" t="s">
        <v>43</v>
      </c>
      <c r="C114" t="s">
        <v>44</v>
      </c>
      <c r="D114" t="s">
        <v>31</v>
      </c>
      <c r="E114" t="s">
        <v>31</v>
      </c>
      <c r="F114" t="s">
        <v>43</v>
      </c>
      <c r="G114" t="s">
        <v>45</v>
      </c>
      <c r="H114" t="s">
        <v>46</v>
      </c>
      <c r="I114" t="s">
        <v>31</v>
      </c>
      <c r="J114" t="s">
        <v>32</v>
      </c>
      <c r="K114" t="s">
        <v>47</v>
      </c>
      <c r="L114" t="s">
        <v>48</v>
      </c>
      <c r="M114" t="s">
        <v>34</v>
      </c>
      <c r="N114" t="str">
        <f t="shared" si="7"/>
        <v xml:space="preserve">        </v>
      </c>
      <c r="O114" t="s">
        <v>49</v>
      </c>
      <c r="P114" t="s">
        <v>50</v>
      </c>
      <c r="Q114" t="s">
        <v>51</v>
      </c>
      <c r="R114" t="s">
        <v>36</v>
      </c>
      <c r="S114" t="s">
        <v>36</v>
      </c>
      <c r="T114" t="s">
        <v>143</v>
      </c>
      <c r="U114" s="6" t="str">
        <f>"044317115      "</f>
        <v xml:space="preserve">044317115      </v>
      </c>
      <c r="V114" s="2" t="str">
        <f>"044317115      "</f>
        <v xml:space="preserve">044317115      </v>
      </c>
      <c r="W114" s="4" t="str">
        <f t="shared" si="5"/>
        <v xml:space="preserve">044317115 </v>
      </c>
      <c r="X114">
        <v>123</v>
      </c>
      <c r="Y114">
        <v>1000</v>
      </c>
      <c r="Z114" t="s">
        <v>28</v>
      </c>
      <c r="AA114">
        <v>6911</v>
      </c>
      <c r="AB114">
        <v>0</v>
      </c>
      <c r="AC114">
        <v>1</v>
      </c>
      <c r="AD114">
        <v>20241112</v>
      </c>
    </row>
    <row r="115" spans="1:30" ht="45.5">
      <c r="A115" t="s">
        <v>34</v>
      </c>
      <c r="B115" t="s">
        <v>43</v>
      </c>
      <c r="C115" t="s">
        <v>44</v>
      </c>
      <c r="D115" t="s">
        <v>31</v>
      </c>
      <c r="E115" t="s">
        <v>31</v>
      </c>
      <c r="F115" t="s">
        <v>43</v>
      </c>
      <c r="G115" t="s">
        <v>45</v>
      </c>
      <c r="H115" t="s">
        <v>46</v>
      </c>
      <c r="I115" t="s">
        <v>31</v>
      </c>
      <c r="J115" t="s">
        <v>32</v>
      </c>
      <c r="K115" t="s">
        <v>47</v>
      </c>
      <c r="L115" t="s">
        <v>48</v>
      </c>
      <c r="M115" t="s">
        <v>34</v>
      </c>
      <c r="N115" t="str">
        <f t="shared" si="7"/>
        <v xml:space="preserve">        </v>
      </c>
      <c r="O115" t="s">
        <v>49</v>
      </c>
      <c r="P115" t="s">
        <v>50</v>
      </c>
      <c r="Q115" t="s">
        <v>51</v>
      </c>
      <c r="R115" t="s">
        <v>36</v>
      </c>
      <c r="S115" t="s">
        <v>36</v>
      </c>
      <c r="T115" t="s">
        <v>143</v>
      </c>
      <c r="U115" s="6" t="str">
        <f>"044317104      "</f>
        <v xml:space="preserve">044317104      </v>
      </c>
      <c r="V115" s="2" t="str">
        <f>"044317104      "</f>
        <v xml:space="preserve">044317104      </v>
      </c>
      <c r="W115" s="4" t="str">
        <f t="shared" si="5"/>
        <v xml:space="preserve">044317104 </v>
      </c>
      <c r="X115">
        <v>123</v>
      </c>
      <c r="Y115">
        <v>1000</v>
      </c>
      <c r="Z115" t="s">
        <v>28</v>
      </c>
      <c r="AA115">
        <v>6911</v>
      </c>
      <c r="AB115">
        <v>0</v>
      </c>
      <c r="AC115">
        <v>1</v>
      </c>
      <c r="AD115">
        <v>20241112</v>
      </c>
    </row>
    <row r="116" spans="1:30" ht="45.5">
      <c r="A116" t="s">
        <v>34</v>
      </c>
      <c r="B116" t="s">
        <v>43</v>
      </c>
      <c r="C116" t="s">
        <v>44</v>
      </c>
      <c r="D116" t="s">
        <v>31</v>
      </c>
      <c r="E116" t="s">
        <v>31</v>
      </c>
      <c r="F116" t="s">
        <v>43</v>
      </c>
      <c r="G116" t="s">
        <v>45</v>
      </c>
      <c r="H116" t="s">
        <v>46</v>
      </c>
      <c r="I116" t="s">
        <v>31</v>
      </c>
      <c r="J116" t="s">
        <v>32</v>
      </c>
      <c r="K116" t="s">
        <v>47</v>
      </c>
      <c r="L116" t="s">
        <v>48</v>
      </c>
      <c r="M116" t="s">
        <v>34</v>
      </c>
      <c r="N116" t="str">
        <f t="shared" si="7"/>
        <v xml:space="preserve">        </v>
      </c>
      <c r="O116" t="s">
        <v>49</v>
      </c>
      <c r="P116" t="s">
        <v>50</v>
      </c>
      <c r="Q116" t="s">
        <v>51</v>
      </c>
      <c r="R116" t="s">
        <v>36</v>
      </c>
      <c r="S116" t="s">
        <v>36</v>
      </c>
      <c r="T116" t="s">
        <v>143</v>
      </c>
      <c r="U116" s="6" t="str">
        <f>"044317102      "</f>
        <v xml:space="preserve">044317102      </v>
      </c>
      <c r="V116" s="2" t="str">
        <f>"044317102      "</f>
        <v xml:space="preserve">044317102      </v>
      </c>
      <c r="W116" s="4" t="str">
        <f t="shared" si="5"/>
        <v xml:space="preserve">044317102 </v>
      </c>
      <c r="X116">
        <v>123</v>
      </c>
      <c r="Y116">
        <v>1000</v>
      </c>
      <c r="Z116" t="s">
        <v>28</v>
      </c>
      <c r="AA116">
        <v>6911</v>
      </c>
      <c r="AB116">
        <v>0</v>
      </c>
      <c r="AC116">
        <v>1</v>
      </c>
      <c r="AD116">
        <v>20241112</v>
      </c>
    </row>
    <row r="117" spans="1:30" ht="45.5">
      <c r="A117" t="s">
        <v>34</v>
      </c>
      <c r="B117" t="s">
        <v>43</v>
      </c>
      <c r="C117" t="s">
        <v>44</v>
      </c>
      <c r="D117" t="s">
        <v>31</v>
      </c>
      <c r="E117" t="s">
        <v>31</v>
      </c>
      <c r="F117" t="s">
        <v>43</v>
      </c>
      <c r="G117" t="s">
        <v>45</v>
      </c>
      <c r="H117" t="s">
        <v>46</v>
      </c>
      <c r="I117" t="s">
        <v>31</v>
      </c>
      <c r="J117" t="s">
        <v>32</v>
      </c>
      <c r="K117" t="s">
        <v>47</v>
      </c>
      <c r="L117" t="s">
        <v>48</v>
      </c>
      <c r="M117" t="s">
        <v>34</v>
      </c>
      <c r="N117" t="str">
        <f t="shared" si="7"/>
        <v xml:space="preserve">        </v>
      </c>
      <c r="O117" t="s">
        <v>49</v>
      </c>
      <c r="P117" t="s">
        <v>50</v>
      </c>
      <c r="Q117" t="s">
        <v>51</v>
      </c>
      <c r="R117" t="s">
        <v>36</v>
      </c>
      <c r="S117" t="s">
        <v>36</v>
      </c>
      <c r="T117" t="s">
        <v>143</v>
      </c>
      <c r="U117" s="6" t="str">
        <f>"044317140      "</f>
        <v xml:space="preserve">044317140      </v>
      </c>
      <c r="V117" s="2" t="str">
        <f>"044317140      "</f>
        <v xml:space="preserve">044317140      </v>
      </c>
      <c r="W117" s="4" t="str">
        <f t="shared" si="5"/>
        <v xml:space="preserve">044317140 </v>
      </c>
      <c r="X117">
        <v>123</v>
      </c>
      <c r="Y117">
        <v>1000</v>
      </c>
      <c r="Z117" t="s">
        <v>28</v>
      </c>
      <c r="AA117">
        <v>6911</v>
      </c>
      <c r="AB117">
        <v>0</v>
      </c>
      <c r="AC117">
        <v>1</v>
      </c>
      <c r="AD117">
        <v>20241112</v>
      </c>
    </row>
    <row r="118" spans="1:30" ht="45.5">
      <c r="A118" t="s">
        <v>34</v>
      </c>
      <c r="B118" t="s">
        <v>43</v>
      </c>
      <c r="C118" t="s">
        <v>44</v>
      </c>
      <c r="D118" t="s">
        <v>31</v>
      </c>
      <c r="E118" t="s">
        <v>31</v>
      </c>
      <c r="F118" t="s">
        <v>43</v>
      </c>
      <c r="G118" t="s">
        <v>45</v>
      </c>
      <c r="H118" t="s">
        <v>46</v>
      </c>
      <c r="I118" t="s">
        <v>31</v>
      </c>
      <c r="J118" t="s">
        <v>32</v>
      </c>
      <c r="K118" t="s">
        <v>47</v>
      </c>
      <c r="L118" t="s">
        <v>48</v>
      </c>
      <c r="M118" t="s">
        <v>34</v>
      </c>
      <c r="N118" t="str">
        <f t="shared" si="7"/>
        <v xml:space="preserve">        </v>
      </c>
      <c r="O118" t="s">
        <v>49</v>
      </c>
      <c r="P118" t="s">
        <v>50</v>
      </c>
      <c r="Q118" t="s">
        <v>51</v>
      </c>
      <c r="R118" t="s">
        <v>36</v>
      </c>
      <c r="S118" t="s">
        <v>36</v>
      </c>
      <c r="T118" t="s">
        <v>143</v>
      </c>
      <c r="U118" s="6" t="str">
        <f>"044317138      "</f>
        <v xml:space="preserve">044317138      </v>
      </c>
      <c r="V118" s="2" t="str">
        <f>"044317138      "</f>
        <v xml:space="preserve">044317138      </v>
      </c>
      <c r="W118" s="4" t="str">
        <f t="shared" si="5"/>
        <v xml:space="preserve">044317138 </v>
      </c>
      <c r="X118">
        <v>123</v>
      </c>
      <c r="Y118">
        <v>1000</v>
      </c>
      <c r="Z118" t="s">
        <v>28</v>
      </c>
      <c r="AA118">
        <v>6911</v>
      </c>
      <c r="AB118">
        <v>0</v>
      </c>
      <c r="AC118">
        <v>1</v>
      </c>
      <c r="AD118">
        <v>20241112</v>
      </c>
    </row>
    <row r="119" spans="1:30" ht="45.5">
      <c r="A119" t="s">
        <v>34</v>
      </c>
      <c r="B119" t="s">
        <v>43</v>
      </c>
      <c r="C119" t="s">
        <v>44</v>
      </c>
      <c r="D119" t="s">
        <v>31</v>
      </c>
      <c r="E119" t="s">
        <v>31</v>
      </c>
      <c r="F119" t="s">
        <v>43</v>
      </c>
      <c r="G119" t="s">
        <v>45</v>
      </c>
      <c r="H119" t="s">
        <v>46</v>
      </c>
      <c r="I119" t="s">
        <v>31</v>
      </c>
      <c r="J119" t="s">
        <v>32</v>
      </c>
      <c r="K119" t="s">
        <v>47</v>
      </c>
      <c r="L119" t="s">
        <v>48</v>
      </c>
      <c r="M119" t="s">
        <v>34</v>
      </c>
      <c r="N119" t="str">
        <f t="shared" si="7"/>
        <v xml:space="preserve">        </v>
      </c>
      <c r="O119" t="s">
        <v>49</v>
      </c>
      <c r="P119" t="s">
        <v>50</v>
      </c>
      <c r="Q119" t="s">
        <v>51</v>
      </c>
      <c r="R119" t="s">
        <v>36</v>
      </c>
      <c r="S119" t="s">
        <v>36</v>
      </c>
      <c r="T119" t="s">
        <v>143</v>
      </c>
      <c r="U119" s="6" t="str">
        <f>"044316178      "</f>
        <v xml:space="preserve">044316178      </v>
      </c>
      <c r="V119" s="2" t="str">
        <f>"044316178      "</f>
        <v xml:space="preserve">044316178      </v>
      </c>
      <c r="W119" s="4" t="str">
        <f t="shared" si="5"/>
        <v xml:space="preserve">044316178 </v>
      </c>
      <c r="X119">
        <v>123</v>
      </c>
      <c r="Y119">
        <v>1000</v>
      </c>
      <c r="Z119" t="s">
        <v>28</v>
      </c>
      <c r="AA119">
        <v>6911</v>
      </c>
      <c r="AB119">
        <v>0</v>
      </c>
      <c r="AC119">
        <v>1</v>
      </c>
      <c r="AD119">
        <v>20241112</v>
      </c>
    </row>
    <row r="120" spans="1:30" ht="45.5">
      <c r="A120" t="s">
        <v>34</v>
      </c>
      <c r="B120" t="s">
        <v>43</v>
      </c>
      <c r="C120" t="s">
        <v>44</v>
      </c>
      <c r="D120" t="s">
        <v>31</v>
      </c>
      <c r="E120" t="s">
        <v>31</v>
      </c>
      <c r="F120" t="s">
        <v>43</v>
      </c>
      <c r="G120" t="s">
        <v>45</v>
      </c>
      <c r="H120" t="s">
        <v>46</v>
      </c>
      <c r="I120" t="s">
        <v>31</v>
      </c>
      <c r="J120" t="s">
        <v>32</v>
      </c>
      <c r="K120" t="s">
        <v>47</v>
      </c>
      <c r="L120" t="s">
        <v>48</v>
      </c>
      <c r="M120" t="s">
        <v>34</v>
      </c>
      <c r="N120" t="str">
        <f t="shared" si="7"/>
        <v xml:space="preserve">        </v>
      </c>
      <c r="O120" t="s">
        <v>49</v>
      </c>
      <c r="P120" t="s">
        <v>50</v>
      </c>
      <c r="Q120" t="s">
        <v>51</v>
      </c>
      <c r="R120" t="s">
        <v>36</v>
      </c>
      <c r="S120" t="s">
        <v>36</v>
      </c>
      <c r="T120" t="s">
        <v>143</v>
      </c>
      <c r="U120" s="6" t="str">
        <f>"044317114      "</f>
        <v xml:space="preserve">044317114      </v>
      </c>
      <c r="V120" s="2" t="str">
        <f>"044317114      "</f>
        <v xml:space="preserve">044317114      </v>
      </c>
      <c r="W120" s="4" t="str">
        <f t="shared" si="5"/>
        <v xml:space="preserve">044317114 </v>
      </c>
      <c r="X120">
        <v>123</v>
      </c>
      <c r="Y120">
        <v>1000</v>
      </c>
      <c r="Z120" t="s">
        <v>28</v>
      </c>
      <c r="AA120">
        <v>6911</v>
      </c>
      <c r="AB120">
        <v>0</v>
      </c>
      <c r="AC120">
        <v>1</v>
      </c>
      <c r="AD120">
        <v>20241112</v>
      </c>
    </row>
    <row r="121" spans="1:30" ht="45.5">
      <c r="A121" t="s">
        <v>34</v>
      </c>
      <c r="B121" t="s">
        <v>43</v>
      </c>
      <c r="C121" t="s">
        <v>44</v>
      </c>
      <c r="D121" t="s">
        <v>31</v>
      </c>
      <c r="E121" t="s">
        <v>31</v>
      </c>
      <c r="F121" t="s">
        <v>43</v>
      </c>
      <c r="G121" t="s">
        <v>45</v>
      </c>
      <c r="H121" t="s">
        <v>46</v>
      </c>
      <c r="I121" t="s">
        <v>31</v>
      </c>
      <c r="J121" t="s">
        <v>32</v>
      </c>
      <c r="K121" t="s">
        <v>47</v>
      </c>
      <c r="L121" t="s">
        <v>48</v>
      </c>
      <c r="M121" t="s">
        <v>34</v>
      </c>
      <c r="N121" t="str">
        <f t="shared" si="7"/>
        <v xml:space="preserve">        </v>
      </c>
      <c r="O121" t="s">
        <v>49</v>
      </c>
      <c r="P121" t="s">
        <v>50</v>
      </c>
      <c r="Q121" t="s">
        <v>51</v>
      </c>
      <c r="R121" t="s">
        <v>36</v>
      </c>
      <c r="S121" t="s">
        <v>36</v>
      </c>
      <c r="T121" t="s">
        <v>143</v>
      </c>
      <c r="U121" s="6" t="str">
        <f>"044317103      "</f>
        <v xml:space="preserve">044317103      </v>
      </c>
      <c r="V121" s="2" t="str">
        <f>"044317103      "</f>
        <v xml:space="preserve">044317103      </v>
      </c>
      <c r="W121" s="4" t="str">
        <f t="shared" si="5"/>
        <v xml:space="preserve">044317103 </v>
      </c>
      <c r="X121">
        <v>123</v>
      </c>
      <c r="Y121">
        <v>1000</v>
      </c>
      <c r="Z121" t="s">
        <v>28</v>
      </c>
      <c r="AA121">
        <v>6911</v>
      </c>
      <c r="AB121">
        <v>0</v>
      </c>
      <c r="AC121">
        <v>1</v>
      </c>
      <c r="AD121">
        <v>20241112</v>
      </c>
    </row>
    <row r="122" spans="1:30" ht="45.5">
      <c r="A122" t="s">
        <v>34</v>
      </c>
      <c r="B122" t="s">
        <v>43</v>
      </c>
      <c r="C122" t="s">
        <v>44</v>
      </c>
      <c r="D122" t="s">
        <v>31</v>
      </c>
      <c r="E122" t="s">
        <v>31</v>
      </c>
      <c r="F122" t="s">
        <v>43</v>
      </c>
      <c r="G122" t="s">
        <v>45</v>
      </c>
      <c r="H122" t="s">
        <v>46</v>
      </c>
      <c r="I122" t="s">
        <v>31</v>
      </c>
      <c r="J122" t="s">
        <v>32</v>
      </c>
      <c r="K122" t="s">
        <v>47</v>
      </c>
      <c r="L122" t="s">
        <v>48</v>
      </c>
      <c r="M122" t="s">
        <v>34</v>
      </c>
      <c r="N122" t="str">
        <f t="shared" si="7"/>
        <v xml:space="preserve">        </v>
      </c>
      <c r="O122" t="s">
        <v>49</v>
      </c>
      <c r="P122" t="s">
        <v>50</v>
      </c>
      <c r="Q122" t="s">
        <v>51</v>
      </c>
      <c r="R122" t="s">
        <v>36</v>
      </c>
      <c r="S122" t="s">
        <v>36</v>
      </c>
      <c r="T122" t="s">
        <v>143</v>
      </c>
      <c r="U122" s="6" t="str">
        <f>"044317101      "</f>
        <v xml:space="preserve">044317101      </v>
      </c>
      <c r="V122" s="2" t="str">
        <f>"044317101      "</f>
        <v xml:space="preserve">044317101      </v>
      </c>
      <c r="W122" s="4" t="str">
        <f t="shared" si="5"/>
        <v xml:space="preserve">044317101 </v>
      </c>
      <c r="X122">
        <v>123</v>
      </c>
      <c r="Y122">
        <v>1000</v>
      </c>
      <c r="Z122" t="s">
        <v>28</v>
      </c>
      <c r="AA122">
        <v>6911</v>
      </c>
      <c r="AB122">
        <v>0</v>
      </c>
      <c r="AC122">
        <v>1</v>
      </c>
      <c r="AD122">
        <v>20241112</v>
      </c>
    </row>
    <row r="123" spans="1:30" ht="45.5">
      <c r="A123" t="s">
        <v>34</v>
      </c>
      <c r="B123" t="s">
        <v>43</v>
      </c>
      <c r="C123" t="s">
        <v>44</v>
      </c>
      <c r="D123" t="s">
        <v>31</v>
      </c>
      <c r="E123" t="s">
        <v>31</v>
      </c>
      <c r="F123" t="s">
        <v>43</v>
      </c>
      <c r="G123" t="s">
        <v>45</v>
      </c>
      <c r="H123" t="s">
        <v>46</v>
      </c>
      <c r="I123" t="s">
        <v>31</v>
      </c>
      <c r="J123" t="s">
        <v>32</v>
      </c>
      <c r="K123" t="s">
        <v>47</v>
      </c>
      <c r="L123" t="s">
        <v>48</v>
      </c>
      <c r="M123" t="s">
        <v>34</v>
      </c>
      <c r="N123" t="str">
        <f t="shared" si="7"/>
        <v xml:space="preserve">        </v>
      </c>
      <c r="O123" t="s">
        <v>49</v>
      </c>
      <c r="P123" t="s">
        <v>50</v>
      </c>
      <c r="Q123" t="s">
        <v>51</v>
      </c>
      <c r="R123" t="s">
        <v>36</v>
      </c>
      <c r="S123" t="s">
        <v>36</v>
      </c>
      <c r="T123" t="s">
        <v>143</v>
      </c>
      <c r="U123" s="6" t="str">
        <f>"044317128      "</f>
        <v xml:space="preserve">044317128      </v>
      </c>
      <c r="V123" s="2" t="str">
        <f>"044317128      "</f>
        <v xml:space="preserve">044317128      </v>
      </c>
      <c r="W123" s="4" t="str">
        <f t="shared" si="5"/>
        <v xml:space="preserve">044317128 </v>
      </c>
      <c r="X123">
        <v>123</v>
      </c>
      <c r="Y123">
        <v>1000</v>
      </c>
      <c r="Z123" t="s">
        <v>28</v>
      </c>
      <c r="AA123">
        <v>6911</v>
      </c>
      <c r="AB123">
        <v>0</v>
      </c>
      <c r="AC123">
        <v>1</v>
      </c>
      <c r="AD123">
        <v>20241112</v>
      </c>
    </row>
    <row r="124" spans="1:30" ht="45.5">
      <c r="A124" t="s">
        <v>34</v>
      </c>
      <c r="B124" t="s">
        <v>43</v>
      </c>
      <c r="C124" t="s">
        <v>44</v>
      </c>
      <c r="D124" t="s">
        <v>31</v>
      </c>
      <c r="E124" t="s">
        <v>31</v>
      </c>
      <c r="F124" t="s">
        <v>43</v>
      </c>
      <c r="G124" t="s">
        <v>45</v>
      </c>
      <c r="H124" t="s">
        <v>46</v>
      </c>
      <c r="I124" t="s">
        <v>31</v>
      </c>
      <c r="J124" t="s">
        <v>32</v>
      </c>
      <c r="K124" t="s">
        <v>47</v>
      </c>
      <c r="L124" t="s">
        <v>48</v>
      </c>
      <c r="M124" t="s">
        <v>34</v>
      </c>
      <c r="N124" t="str">
        <f t="shared" si="7"/>
        <v xml:space="preserve">        </v>
      </c>
      <c r="O124" t="s">
        <v>49</v>
      </c>
      <c r="P124" t="s">
        <v>50</v>
      </c>
      <c r="Q124" t="s">
        <v>51</v>
      </c>
      <c r="R124" t="s">
        <v>36</v>
      </c>
      <c r="S124" t="s">
        <v>36</v>
      </c>
      <c r="T124" t="s">
        <v>143</v>
      </c>
      <c r="U124" s="6" t="str">
        <f>"044317136      "</f>
        <v xml:space="preserve">044317136      </v>
      </c>
      <c r="V124" s="2" t="str">
        <f>"044317136      "</f>
        <v xml:space="preserve">044317136      </v>
      </c>
      <c r="W124" s="4" t="str">
        <f t="shared" si="5"/>
        <v xml:space="preserve">044317136 </v>
      </c>
      <c r="X124">
        <v>123</v>
      </c>
      <c r="Y124">
        <v>1000</v>
      </c>
      <c r="Z124" t="s">
        <v>28</v>
      </c>
      <c r="AA124">
        <v>6911</v>
      </c>
      <c r="AB124">
        <v>0</v>
      </c>
      <c r="AC124">
        <v>1</v>
      </c>
      <c r="AD124">
        <v>20241112</v>
      </c>
    </row>
    <row r="125" spans="1:30" ht="45.5">
      <c r="A125" t="s">
        <v>34</v>
      </c>
      <c r="B125" t="s">
        <v>43</v>
      </c>
      <c r="C125" t="s">
        <v>44</v>
      </c>
      <c r="D125" t="s">
        <v>31</v>
      </c>
      <c r="E125" t="s">
        <v>31</v>
      </c>
      <c r="F125" t="s">
        <v>43</v>
      </c>
      <c r="G125" t="s">
        <v>45</v>
      </c>
      <c r="H125" t="s">
        <v>46</v>
      </c>
      <c r="I125" t="s">
        <v>31</v>
      </c>
      <c r="J125" t="s">
        <v>32</v>
      </c>
      <c r="K125" t="s">
        <v>47</v>
      </c>
      <c r="L125" t="s">
        <v>48</v>
      </c>
      <c r="M125" t="s">
        <v>34</v>
      </c>
      <c r="N125" t="str">
        <f t="shared" si="7"/>
        <v xml:space="preserve">        </v>
      </c>
      <c r="O125" t="s">
        <v>49</v>
      </c>
      <c r="P125" t="s">
        <v>50</v>
      </c>
      <c r="Q125" t="s">
        <v>51</v>
      </c>
      <c r="R125" t="s">
        <v>36</v>
      </c>
      <c r="S125" t="s">
        <v>36</v>
      </c>
      <c r="T125" t="s">
        <v>144</v>
      </c>
      <c r="U125" s="6" t="str">
        <f>"044317142      "</f>
        <v xml:space="preserve">044317142      </v>
      </c>
      <c r="V125" s="2" t="str">
        <f>"044317142      "</f>
        <v xml:space="preserve">044317142      </v>
      </c>
      <c r="W125" s="4" t="str">
        <f t="shared" si="5"/>
        <v xml:space="preserve">044317142 </v>
      </c>
      <c r="X125">
        <v>123</v>
      </c>
      <c r="Y125">
        <v>1000</v>
      </c>
      <c r="Z125" t="s">
        <v>28</v>
      </c>
      <c r="AA125">
        <v>6911</v>
      </c>
      <c r="AB125">
        <v>0</v>
      </c>
      <c r="AC125">
        <v>1</v>
      </c>
      <c r="AD125">
        <v>20241112</v>
      </c>
    </row>
    <row r="126" spans="1:30" ht="45.5">
      <c r="A126" t="s">
        <v>34</v>
      </c>
      <c r="B126" t="s">
        <v>43</v>
      </c>
      <c r="C126" t="s">
        <v>44</v>
      </c>
      <c r="D126" t="s">
        <v>31</v>
      </c>
      <c r="E126" t="s">
        <v>31</v>
      </c>
      <c r="F126" t="s">
        <v>43</v>
      </c>
      <c r="G126" t="s">
        <v>45</v>
      </c>
      <c r="H126" t="s">
        <v>46</v>
      </c>
      <c r="I126" t="s">
        <v>31</v>
      </c>
      <c r="J126" t="s">
        <v>32</v>
      </c>
      <c r="K126" t="s">
        <v>47</v>
      </c>
      <c r="L126" t="s">
        <v>48</v>
      </c>
      <c r="M126" t="s">
        <v>34</v>
      </c>
      <c r="N126" t="str">
        <f t="shared" si="7"/>
        <v xml:space="preserve">        </v>
      </c>
      <c r="O126" t="s">
        <v>49</v>
      </c>
      <c r="P126" t="s">
        <v>50</v>
      </c>
      <c r="Q126" t="s">
        <v>51</v>
      </c>
      <c r="R126" t="s">
        <v>36</v>
      </c>
      <c r="S126" t="s">
        <v>36</v>
      </c>
      <c r="T126" t="s">
        <v>144</v>
      </c>
      <c r="U126" s="6" t="str">
        <f>"044296121      "</f>
        <v xml:space="preserve">044296121      </v>
      </c>
      <c r="V126" s="2" t="str">
        <f>"044296121      "</f>
        <v xml:space="preserve">044296121      </v>
      </c>
      <c r="W126" s="4" t="str">
        <f t="shared" si="5"/>
        <v xml:space="preserve">044296121 </v>
      </c>
      <c r="X126">
        <v>145</v>
      </c>
      <c r="Y126">
        <v>1000</v>
      </c>
      <c r="Z126" t="s">
        <v>28</v>
      </c>
      <c r="AA126">
        <v>6911</v>
      </c>
      <c r="AB126">
        <v>0</v>
      </c>
      <c r="AC126">
        <v>1</v>
      </c>
      <c r="AD126">
        <v>20241112</v>
      </c>
    </row>
    <row r="127" spans="1:30" ht="45.5">
      <c r="A127" t="s">
        <v>34</v>
      </c>
      <c r="B127" t="s">
        <v>43</v>
      </c>
      <c r="C127" t="s">
        <v>44</v>
      </c>
      <c r="D127" t="s">
        <v>31</v>
      </c>
      <c r="E127" t="s">
        <v>31</v>
      </c>
      <c r="F127" t="s">
        <v>43</v>
      </c>
      <c r="G127" t="s">
        <v>45</v>
      </c>
      <c r="H127" t="s">
        <v>46</v>
      </c>
      <c r="I127" t="s">
        <v>31</v>
      </c>
      <c r="J127" t="s">
        <v>32</v>
      </c>
      <c r="K127" t="s">
        <v>47</v>
      </c>
      <c r="L127" t="s">
        <v>48</v>
      </c>
      <c r="M127" t="s">
        <v>34</v>
      </c>
      <c r="N127" t="str">
        <f t="shared" si="7"/>
        <v xml:space="preserve">        </v>
      </c>
      <c r="O127" t="s">
        <v>49</v>
      </c>
      <c r="P127" t="s">
        <v>50</v>
      </c>
      <c r="Q127" t="s">
        <v>51</v>
      </c>
      <c r="R127" t="s">
        <v>36</v>
      </c>
      <c r="S127" t="s">
        <v>36</v>
      </c>
      <c r="T127" t="s">
        <v>144</v>
      </c>
      <c r="U127" s="6" t="str">
        <f>"044317143      "</f>
        <v xml:space="preserve">044317143      </v>
      </c>
      <c r="V127" s="2" t="str">
        <f>"044317143      "</f>
        <v xml:space="preserve">044317143      </v>
      </c>
      <c r="W127" s="4" t="str">
        <f t="shared" si="5"/>
        <v xml:space="preserve">044317143 </v>
      </c>
      <c r="X127">
        <v>136</v>
      </c>
      <c r="Y127">
        <v>1000</v>
      </c>
      <c r="Z127" t="s">
        <v>28</v>
      </c>
      <c r="AA127">
        <v>6911</v>
      </c>
      <c r="AB127">
        <v>0</v>
      </c>
      <c r="AC127">
        <v>1</v>
      </c>
      <c r="AD127">
        <v>20241112</v>
      </c>
    </row>
    <row r="128" spans="1:30" ht="45.5">
      <c r="A128" t="s">
        <v>34</v>
      </c>
      <c r="B128" t="s">
        <v>43</v>
      </c>
      <c r="C128" t="s">
        <v>44</v>
      </c>
      <c r="D128" t="s">
        <v>31</v>
      </c>
      <c r="E128" t="s">
        <v>31</v>
      </c>
      <c r="F128" t="s">
        <v>43</v>
      </c>
      <c r="G128" t="s">
        <v>45</v>
      </c>
      <c r="H128" t="s">
        <v>46</v>
      </c>
      <c r="I128" t="s">
        <v>31</v>
      </c>
      <c r="J128" t="s">
        <v>32</v>
      </c>
      <c r="K128" t="s">
        <v>47</v>
      </c>
      <c r="L128" t="s">
        <v>48</v>
      </c>
      <c r="M128" t="s">
        <v>34</v>
      </c>
      <c r="N128" t="str">
        <f t="shared" si="7"/>
        <v xml:space="preserve">        </v>
      </c>
      <c r="O128" t="s">
        <v>49</v>
      </c>
      <c r="P128" t="s">
        <v>50</v>
      </c>
      <c r="Q128" t="s">
        <v>51</v>
      </c>
      <c r="R128" t="s">
        <v>36</v>
      </c>
      <c r="S128" t="s">
        <v>36</v>
      </c>
      <c r="T128" t="s">
        <v>144</v>
      </c>
      <c r="U128" s="6" t="str">
        <f>"044317107      "</f>
        <v xml:space="preserve">044317107      </v>
      </c>
      <c r="V128" s="2" t="str">
        <f>"044317107      "</f>
        <v xml:space="preserve">044317107      </v>
      </c>
      <c r="W128" s="4" t="str">
        <f t="shared" si="5"/>
        <v xml:space="preserve">044317107 </v>
      </c>
      <c r="X128">
        <v>136</v>
      </c>
      <c r="Y128">
        <v>1000</v>
      </c>
      <c r="Z128" t="s">
        <v>28</v>
      </c>
      <c r="AA128">
        <v>6911</v>
      </c>
      <c r="AB128">
        <v>0</v>
      </c>
      <c r="AC128">
        <v>1</v>
      </c>
      <c r="AD128">
        <v>20241112</v>
      </c>
    </row>
    <row r="129" spans="1:30" ht="45.5">
      <c r="A129" t="s">
        <v>34</v>
      </c>
      <c r="B129" t="s">
        <v>43</v>
      </c>
      <c r="C129" t="s">
        <v>44</v>
      </c>
      <c r="D129" t="s">
        <v>31</v>
      </c>
      <c r="E129" t="s">
        <v>31</v>
      </c>
      <c r="F129" t="s">
        <v>43</v>
      </c>
      <c r="G129" t="s">
        <v>45</v>
      </c>
      <c r="H129" t="s">
        <v>46</v>
      </c>
      <c r="I129" t="s">
        <v>31</v>
      </c>
      <c r="J129" t="s">
        <v>32</v>
      </c>
      <c r="K129" t="s">
        <v>47</v>
      </c>
      <c r="L129" t="s">
        <v>48</v>
      </c>
      <c r="M129" t="s">
        <v>34</v>
      </c>
      <c r="N129" t="str">
        <f t="shared" si="7"/>
        <v xml:space="preserve">        </v>
      </c>
      <c r="O129" t="s">
        <v>49</v>
      </c>
      <c r="P129" t="s">
        <v>50</v>
      </c>
      <c r="Q129" t="s">
        <v>51</v>
      </c>
      <c r="R129" t="s">
        <v>36</v>
      </c>
      <c r="S129" t="s">
        <v>36</v>
      </c>
      <c r="T129" t="s">
        <v>144</v>
      </c>
      <c r="U129" s="6" t="str">
        <f>"044296120      "</f>
        <v xml:space="preserve">044296120      </v>
      </c>
      <c r="V129" s="2" t="str">
        <f>"044296120      "</f>
        <v xml:space="preserve">044296120      </v>
      </c>
      <c r="W129" s="4" t="str">
        <f t="shared" si="5"/>
        <v xml:space="preserve">044296120 </v>
      </c>
      <c r="X129">
        <v>145</v>
      </c>
      <c r="Y129">
        <v>1000</v>
      </c>
      <c r="Z129" t="s">
        <v>28</v>
      </c>
      <c r="AA129">
        <v>6911</v>
      </c>
      <c r="AB129">
        <v>0</v>
      </c>
      <c r="AC129">
        <v>1</v>
      </c>
      <c r="AD129">
        <v>20241112</v>
      </c>
    </row>
    <row r="130" spans="1:30" ht="45.5">
      <c r="A130" t="s">
        <v>34</v>
      </c>
      <c r="B130" t="s">
        <v>43</v>
      </c>
      <c r="C130" t="s">
        <v>44</v>
      </c>
      <c r="D130" t="s">
        <v>31</v>
      </c>
      <c r="E130" t="s">
        <v>31</v>
      </c>
      <c r="F130" t="s">
        <v>43</v>
      </c>
      <c r="G130" t="s">
        <v>45</v>
      </c>
      <c r="H130" t="s">
        <v>46</v>
      </c>
      <c r="I130" t="s">
        <v>31</v>
      </c>
      <c r="J130" t="s">
        <v>32</v>
      </c>
      <c r="K130" t="s">
        <v>47</v>
      </c>
      <c r="L130" t="s">
        <v>48</v>
      </c>
      <c r="M130" t="s">
        <v>34</v>
      </c>
      <c r="N130" t="str">
        <f t="shared" si="7"/>
        <v xml:space="preserve">        </v>
      </c>
      <c r="O130" t="s">
        <v>49</v>
      </c>
      <c r="P130" t="s">
        <v>50</v>
      </c>
      <c r="Q130" t="s">
        <v>51</v>
      </c>
      <c r="R130" t="s">
        <v>36</v>
      </c>
      <c r="S130" t="s">
        <v>36</v>
      </c>
      <c r="T130" t="s">
        <v>144</v>
      </c>
      <c r="U130" s="6" t="str">
        <f>"094306051      "</f>
        <v xml:space="preserve">094306051      </v>
      </c>
      <c r="V130" s="2" t="str">
        <f>"094306051      "</f>
        <v xml:space="preserve">094306051      </v>
      </c>
      <c r="W130" s="4" t="str">
        <f t="shared" ref="W130:W193" si="8">+MID(V130,1,10)</f>
        <v xml:space="preserve">094306051 </v>
      </c>
      <c r="X130">
        <v>136</v>
      </c>
      <c r="Y130">
        <v>1000</v>
      </c>
      <c r="Z130" t="s">
        <v>28</v>
      </c>
      <c r="AA130">
        <v>6911</v>
      </c>
      <c r="AB130">
        <v>0</v>
      </c>
      <c r="AC130">
        <v>1</v>
      </c>
      <c r="AD130">
        <v>20241112</v>
      </c>
    </row>
    <row r="131" spans="1:30" ht="45.5">
      <c r="A131" t="s">
        <v>34</v>
      </c>
      <c r="B131" t="s">
        <v>43</v>
      </c>
      <c r="C131" t="s">
        <v>44</v>
      </c>
      <c r="D131" t="s">
        <v>31</v>
      </c>
      <c r="E131" t="s">
        <v>31</v>
      </c>
      <c r="F131" t="s">
        <v>43</v>
      </c>
      <c r="G131" t="s">
        <v>45</v>
      </c>
      <c r="H131" t="s">
        <v>46</v>
      </c>
      <c r="I131" t="s">
        <v>31</v>
      </c>
      <c r="J131" t="s">
        <v>32</v>
      </c>
      <c r="K131" t="s">
        <v>47</v>
      </c>
      <c r="L131" t="s">
        <v>48</v>
      </c>
      <c r="M131" t="s">
        <v>34</v>
      </c>
      <c r="N131" t="str">
        <f t="shared" si="7"/>
        <v xml:space="preserve">        </v>
      </c>
      <c r="O131" t="s">
        <v>49</v>
      </c>
      <c r="P131" t="s">
        <v>50</v>
      </c>
      <c r="Q131" t="s">
        <v>51</v>
      </c>
      <c r="R131" t="s">
        <v>36</v>
      </c>
      <c r="S131" t="s">
        <v>36</v>
      </c>
      <c r="T131" t="s">
        <v>144</v>
      </c>
      <c r="U131" s="6" t="str">
        <f>"094306049      "</f>
        <v xml:space="preserve">094306049      </v>
      </c>
      <c r="V131" s="2" t="str">
        <f>"094306049      "</f>
        <v xml:space="preserve">094306049      </v>
      </c>
      <c r="W131" s="4" t="str">
        <f t="shared" si="8"/>
        <v xml:space="preserve">094306049 </v>
      </c>
      <c r="X131">
        <v>136</v>
      </c>
      <c r="Y131">
        <v>1000</v>
      </c>
      <c r="Z131" t="s">
        <v>28</v>
      </c>
      <c r="AA131">
        <v>6911</v>
      </c>
      <c r="AB131">
        <v>0</v>
      </c>
      <c r="AC131">
        <v>1</v>
      </c>
      <c r="AD131">
        <v>20241112</v>
      </c>
    </row>
    <row r="132" spans="1:30" ht="45.5">
      <c r="A132" t="s">
        <v>34</v>
      </c>
      <c r="B132" t="s">
        <v>43</v>
      </c>
      <c r="C132" t="s">
        <v>44</v>
      </c>
      <c r="D132" t="s">
        <v>31</v>
      </c>
      <c r="E132" t="s">
        <v>31</v>
      </c>
      <c r="F132" t="s">
        <v>43</v>
      </c>
      <c r="G132" t="s">
        <v>45</v>
      </c>
      <c r="H132" t="s">
        <v>46</v>
      </c>
      <c r="I132" t="s">
        <v>31</v>
      </c>
      <c r="J132" t="s">
        <v>32</v>
      </c>
      <c r="K132" t="s">
        <v>47</v>
      </c>
      <c r="L132" t="s">
        <v>48</v>
      </c>
      <c r="M132" t="s">
        <v>34</v>
      </c>
      <c r="N132" t="str">
        <f t="shared" si="7"/>
        <v xml:space="preserve">        </v>
      </c>
      <c r="O132" t="s">
        <v>49</v>
      </c>
      <c r="P132" t="s">
        <v>50</v>
      </c>
      <c r="Q132" t="s">
        <v>51</v>
      </c>
      <c r="R132" t="s">
        <v>36</v>
      </c>
      <c r="S132" t="s">
        <v>36</v>
      </c>
      <c r="T132" t="s">
        <v>144</v>
      </c>
      <c r="U132" s="6" t="str">
        <f>"044317131      "</f>
        <v xml:space="preserve">044317131      </v>
      </c>
      <c r="V132" s="2" t="str">
        <f>"044317131      "</f>
        <v xml:space="preserve">044317131      </v>
      </c>
      <c r="W132" s="4" t="str">
        <f t="shared" si="8"/>
        <v xml:space="preserve">044317131 </v>
      </c>
      <c r="X132">
        <v>136</v>
      </c>
      <c r="Y132">
        <v>1000</v>
      </c>
      <c r="Z132" t="s">
        <v>28</v>
      </c>
      <c r="AA132">
        <v>6911</v>
      </c>
      <c r="AB132">
        <v>0</v>
      </c>
      <c r="AC132">
        <v>1</v>
      </c>
      <c r="AD132">
        <v>20241112</v>
      </c>
    </row>
    <row r="133" spans="1:30" ht="45.5">
      <c r="A133" t="s">
        <v>34</v>
      </c>
      <c r="B133" t="s">
        <v>43</v>
      </c>
      <c r="C133" t="s">
        <v>44</v>
      </c>
      <c r="D133" t="s">
        <v>31</v>
      </c>
      <c r="E133" t="s">
        <v>31</v>
      </c>
      <c r="F133" t="s">
        <v>43</v>
      </c>
      <c r="G133" t="s">
        <v>45</v>
      </c>
      <c r="H133" t="s">
        <v>46</v>
      </c>
      <c r="I133" t="s">
        <v>31</v>
      </c>
      <c r="J133" t="s">
        <v>32</v>
      </c>
      <c r="K133" t="s">
        <v>47</v>
      </c>
      <c r="L133" t="s">
        <v>48</v>
      </c>
      <c r="M133" t="s">
        <v>34</v>
      </c>
      <c r="N133" t="str">
        <f t="shared" si="7"/>
        <v xml:space="preserve">        </v>
      </c>
      <c r="O133" t="s">
        <v>49</v>
      </c>
      <c r="P133" t="s">
        <v>50</v>
      </c>
      <c r="Q133" t="s">
        <v>51</v>
      </c>
      <c r="R133" t="s">
        <v>36</v>
      </c>
      <c r="S133" t="s">
        <v>36</v>
      </c>
      <c r="T133" t="s">
        <v>144</v>
      </c>
      <c r="U133" s="6" t="str">
        <f>"044317119      "</f>
        <v xml:space="preserve">044317119      </v>
      </c>
      <c r="V133" s="2" t="str">
        <f>"044317119      "</f>
        <v xml:space="preserve">044317119      </v>
      </c>
      <c r="W133" s="4" t="str">
        <f t="shared" si="8"/>
        <v xml:space="preserve">044317119 </v>
      </c>
      <c r="X133">
        <v>136</v>
      </c>
      <c r="Y133">
        <v>1000</v>
      </c>
      <c r="Z133" t="s">
        <v>28</v>
      </c>
      <c r="AA133">
        <v>6911</v>
      </c>
      <c r="AB133">
        <v>0</v>
      </c>
      <c r="AC133">
        <v>1</v>
      </c>
      <c r="AD133">
        <v>20241112</v>
      </c>
    </row>
    <row r="134" spans="1:30" ht="45.5">
      <c r="A134" t="s">
        <v>28</v>
      </c>
      <c r="B134">
        <v>1</v>
      </c>
      <c r="C134">
        <v>6786</v>
      </c>
      <c r="D134">
        <v>0</v>
      </c>
      <c r="E134">
        <v>0</v>
      </c>
      <c r="F134">
        <v>1</v>
      </c>
      <c r="G134" t="s">
        <v>29</v>
      </c>
      <c r="H134" t="s">
        <v>30</v>
      </c>
      <c r="I134" t="s">
        <v>31</v>
      </c>
      <c r="J134" t="s">
        <v>32</v>
      </c>
      <c r="K134">
        <v>114</v>
      </c>
      <c r="L134" t="s">
        <v>145</v>
      </c>
      <c r="M134" t="s">
        <v>34</v>
      </c>
      <c r="N134" t="str">
        <f>"13604   "</f>
        <v xml:space="preserve">13604   </v>
      </c>
      <c r="O134" t="s">
        <v>146</v>
      </c>
      <c r="P134">
        <v>1680</v>
      </c>
      <c r="Q134">
        <v>3.3628300000000002</v>
      </c>
      <c r="R134">
        <v>5649.55</v>
      </c>
      <c r="S134" t="s">
        <v>36</v>
      </c>
      <c r="T134" t="s">
        <v>147</v>
      </c>
      <c r="U134" s="6" t="str">
        <f>"054255016      "</f>
        <v xml:space="preserve">054255016      </v>
      </c>
      <c r="V134" s="2" t="str">
        <f>"054255016      "</f>
        <v xml:space="preserve">054255016      </v>
      </c>
      <c r="W134" s="4" t="str">
        <f t="shared" si="8"/>
        <v xml:space="preserve">054255016 </v>
      </c>
      <c r="X134">
        <v>280</v>
      </c>
      <c r="Y134">
        <v>3000</v>
      </c>
      <c r="Z134" t="s">
        <v>148</v>
      </c>
      <c r="AA134">
        <v>5568</v>
      </c>
      <c r="AB134">
        <v>0</v>
      </c>
      <c r="AC134">
        <v>1</v>
      </c>
      <c r="AD134">
        <v>20240911</v>
      </c>
    </row>
    <row r="135" spans="1:30" ht="45.5">
      <c r="A135" t="s">
        <v>34</v>
      </c>
      <c r="B135" t="s">
        <v>43</v>
      </c>
      <c r="C135" t="s">
        <v>44</v>
      </c>
      <c r="D135" t="s">
        <v>31</v>
      </c>
      <c r="E135" t="s">
        <v>31</v>
      </c>
      <c r="F135" t="s">
        <v>43</v>
      </c>
      <c r="G135" t="s">
        <v>45</v>
      </c>
      <c r="H135" t="s">
        <v>46</v>
      </c>
      <c r="I135" t="s">
        <v>31</v>
      </c>
      <c r="J135" t="s">
        <v>32</v>
      </c>
      <c r="K135" t="s">
        <v>47</v>
      </c>
      <c r="L135" t="s">
        <v>48</v>
      </c>
      <c r="M135" t="s">
        <v>34</v>
      </c>
      <c r="N135" t="str">
        <f>"        "</f>
        <v xml:space="preserve">        </v>
      </c>
      <c r="O135" t="s">
        <v>49</v>
      </c>
      <c r="P135" t="s">
        <v>50</v>
      </c>
      <c r="Q135" t="s">
        <v>51</v>
      </c>
      <c r="R135" t="s">
        <v>36</v>
      </c>
      <c r="S135" t="s">
        <v>36</v>
      </c>
      <c r="T135" t="s">
        <v>147</v>
      </c>
      <c r="U135" s="6" t="str">
        <f>"054255015      "</f>
        <v xml:space="preserve">054255015      </v>
      </c>
      <c r="V135" s="2" t="str">
        <f>"054255015      "</f>
        <v xml:space="preserve">054255015      </v>
      </c>
      <c r="W135" s="4" t="str">
        <f t="shared" si="8"/>
        <v xml:space="preserve">054255015 </v>
      </c>
      <c r="X135">
        <v>280</v>
      </c>
      <c r="Y135">
        <v>3000</v>
      </c>
      <c r="Z135" t="s">
        <v>148</v>
      </c>
      <c r="AA135">
        <v>5568</v>
      </c>
      <c r="AB135">
        <v>0</v>
      </c>
      <c r="AC135">
        <v>1</v>
      </c>
      <c r="AD135">
        <v>20240911</v>
      </c>
    </row>
    <row r="136" spans="1:30" ht="45.5">
      <c r="A136" t="s">
        <v>28</v>
      </c>
      <c r="B136">
        <v>1</v>
      </c>
      <c r="C136">
        <v>6786</v>
      </c>
      <c r="D136">
        <v>0</v>
      </c>
      <c r="E136">
        <v>0</v>
      </c>
      <c r="F136">
        <v>1</v>
      </c>
      <c r="G136" t="s">
        <v>29</v>
      </c>
      <c r="H136" t="s">
        <v>30</v>
      </c>
      <c r="I136" t="s">
        <v>31</v>
      </c>
      <c r="J136" t="s">
        <v>32</v>
      </c>
      <c r="K136">
        <v>114</v>
      </c>
      <c r="L136" t="s">
        <v>145</v>
      </c>
      <c r="M136" t="s">
        <v>34</v>
      </c>
      <c r="N136" t="str">
        <f>"13604   "</f>
        <v xml:space="preserve">13604   </v>
      </c>
      <c r="O136" t="s">
        <v>146</v>
      </c>
      <c r="P136">
        <v>4180.3999999999996</v>
      </c>
      <c r="Q136">
        <v>3.3628300000000002</v>
      </c>
      <c r="R136">
        <v>14057.97</v>
      </c>
      <c r="S136" t="s">
        <v>36</v>
      </c>
      <c r="T136" t="s">
        <v>149</v>
      </c>
      <c r="U136" s="6" t="str">
        <f>"094255044      "</f>
        <v xml:space="preserve">094255044      </v>
      </c>
      <c r="V136" s="2" t="str">
        <f>"094255044      "</f>
        <v xml:space="preserve">094255044      </v>
      </c>
      <c r="W136" s="4" t="str">
        <f t="shared" si="8"/>
        <v xml:space="preserve">094255044 </v>
      </c>
      <c r="X136">
        <v>280</v>
      </c>
      <c r="Y136">
        <v>2960</v>
      </c>
      <c r="Z136" t="s">
        <v>150</v>
      </c>
      <c r="AA136">
        <v>5871</v>
      </c>
      <c r="AB136">
        <v>0</v>
      </c>
      <c r="AC136">
        <v>1</v>
      </c>
      <c r="AD136">
        <v>20240924</v>
      </c>
    </row>
    <row r="137" spans="1:30" ht="45.5">
      <c r="A137" t="s">
        <v>34</v>
      </c>
      <c r="B137" t="s">
        <v>43</v>
      </c>
      <c r="C137" t="s">
        <v>44</v>
      </c>
      <c r="D137" t="s">
        <v>31</v>
      </c>
      <c r="E137" t="s">
        <v>31</v>
      </c>
      <c r="F137" t="s">
        <v>43</v>
      </c>
      <c r="G137" t="s">
        <v>45</v>
      </c>
      <c r="H137" t="s">
        <v>46</v>
      </c>
      <c r="I137" t="s">
        <v>31</v>
      </c>
      <c r="J137" t="s">
        <v>32</v>
      </c>
      <c r="K137" t="s">
        <v>47</v>
      </c>
      <c r="L137" t="s">
        <v>48</v>
      </c>
      <c r="M137" t="s">
        <v>34</v>
      </c>
      <c r="N137" t="str">
        <f>"        "</f>
        <v xml:space="preserve">        </v>
      </c>
      <c r="O137" t="s">
        <v>49</v>
      </c>
      <c r="P137" t="s">
        <v>50</v>
      </c>
      <c r="Q137" t="s">
        <v>51</v>
      </c>
      <c r="R137" t="s">
        <v>36</v>
      </c>
      <c r="S137" t="s">
        <v>36</v>
      </c>
      <c r="T137" t="s">
        <v>149</v>
      </c>
      <c r="U137" s="6" t="str">
        <f>"094255043      "</f>
        <v xml:space="preserve">094255043      </v>
      </c>
      <c r="V137" s="2" t="str">
        <f>"094255043      "</f>
        <v xml:space="preserve">094255043      </v>
      </c>
      <c r="W137" s="4" t="str">
        <f t="shared" si="8"/>
        <v xml:space="preserve">094255043 </v>
      </c>
      <c r="X137">
        <v>280</v>
      </c>
      <c r="Y137">
        <v>2970</v>
      </c>
      <c r="Z137" t="s">
        <v>150</v>
      </c>
      <c r="AA137">
        <v>5871</v>
      </c>
      <c r="AB137">
        <v>0</v>
      </c>
      <c r="AC137">
        <v>1</v>
      </c>
      <c r="AD137">
        <v>20240924</v>
      </c>
    </row>
    <row r="138" spans="1:30" ht="45.5">
      <c r="A138" t="s">
        <v>34</v>
      </c>
      <c r="B138" t="s">
        <v>43</v>
      </c>
      <c r="C138" t="s">
        <v>44</v>
      </c>
      <c r="D138" t="s">
        <v>31</v>
      </c>
      <c r="E138" t="s">
        <v>31</v>
      </c>
      <c r="F138" t="s">
        <v>43</v>
      </c>
      <c r="G138" t="s">
        <v>45</v>
      </c>
      <c r="H138" t="s">
        <v>46</v>
      </c>
      <c r="I138" t="s">
        <v>31</v>
      </c>
      <c r="J138" t="s">
        <v>32</v>
      </c>
      <c r="K138" t="s">
        <v>47</v>
      </c>
      <c r="L138" t="s">
        <v>48</v>
      </c>
      <c r="M138" t="s">
        <v>34</v>
      </c>
      <c r="N138" t="str">
        <f>"        "</f>
        <v xml:space="preserve">        </v>
      </c>
      <c r="O138" t="s">
        <v>49</v>
      </c>
      <c r="P138" t="s">
        <v>50</v>
      </c>
      <c r="Q138" t="s">
        <v>51</v>
      </c>
      <c r="R138" t="s">
        <v>36</v>
      </c>
      <c r="S138" t="s">
        <v>36</v>
      </c>
      <c r="T138" t="s">
        <v>151</v>
      </c>
      <c r="U138" s="6" t="str">
        <f>"094268092      "</f>
        <v xml:space="preserve">094268092      </v>
      </c>
      <c r="V138" s="2" t="str">
        <f>"094268092      "</f>
        <v xml:space="preserve">094268092      </v>
      </c>
      <c r="W138" s="4" t="str">
        <f t="shared" si="8"/>
        <v xml:space="preserve">094268092 </v>
      </c>
      <c r="X138">
        <v>280</v>
      </c>
      <c r="Y138">
        <v>3000</v>
      </c>
      <c r="Z138" t="s">
        <v>150</v>
      </c>
      <c r="AA138">
        <v>5871</v>
      </c>
      <c r="AB138">
        <v>0</v>
      </c>
      <c r="AC138">
        <v>1</v>
      </c>
      <c r="AD138">
        <v>20240924</v>
      </c>
    </row>
    <row r="139" spans="1:30" ht="45.5">
      <c r="A139" t="s">
        <v>34</v>
      </c>
      <c r="B139" t="s">
        <v>43</v>
      </c>
      <c r="C139" t="s">
        <v>44</v>
      </c>
      <c r="D139" t="s">
        <v>31</v>
      </c>
      <c r="E139" t="s">
        <v>31</v>
      </c>
      <c r="F139" t="s">
        <v>43</v>
      </c>
      <c r="G139" t="s">
        <v>45</v>
      </c>
      <c r="H139" t="s">
        <v>46</v>
      </c>
      <c r="I139" t="s">
        <v>31</v>
      </c>
      <c r="J139" t="s">
        <v>32</v>
      </c>
      <c r="K139" t="s">
        <v>47</v>
      </c>
      <c r="L139" t="s">
        <v>48</v>
      </c>
      <c r="M139" t="s">
        <v>34</v>
      </c>
      <c r="N139" t="str">
        <f>"        "</f>
        <v xml:space="preserve">        </v>
      </c>
      <c r="O139" t="s">
        <v>49</v>
      </c>
      <c r="P139" t="s">
        <v>50</v>
      </c>
      <c r="Q139" t="s">
        <v>51</v>
      </c>
      <c r="R139" t="s">
        <v>36</v>
      </c>
      <c r="S139" t="s">
        <v>36</v>
      </c>
      <c r="T139" t="s">
        <v>151</v>
      </c>
      <c r="U139" s="6" t="str">
        <f>"054268145      "</f>
        <v xml:space="preserve">054268145      </v>
      </c>
      <c r="V139" s="2" t="str">
        <f>"054268145      "</f>
        <v xml:space="preserve">054268145      </v>
      </c>
      <c r="W139" s="4" t="str">
        <f t="shared" si="8"/>
        <v xml:space="preserve">054268145 </v>
      </c>
      <c r="X139">
        <v>280</v>
      </c>
      <c r="Y139">
        <v>3000</v>
      </c>
      <c r="Z139" t="s">
        <v>150</v>
      </c>
      <c r="AA139">
        <v>5871</v>
      </c>
      <c r="AB139">
        <v>0</v>
      </c>
      <c r="AC139">
        <v>1</v>
      </c>
      <c r="AD139">
        <v>20240924</v>
      </c>
    </row>
    <row r="140" spans="1:30" ht="45.5">
      <c r="A140" t="s">
        <v>34</v>
      </c>
      <c r="B140" t="s">
        <v>43</v>
      </c>
      <c r="C140" t="s">
        <v>44</v>
      </c>
      <c r="D140" t="s">
        <v>31</v>
      </c>
      <c r="E140" t="s">
        <v>31</v>
      </c>
      <c r="F140" t="s">
        <v>43</v>
      </c>
      <c r="G140" t="s">
        <v>45</v>
      </c>
      <c r="H140" t="s">
        <v>46</v>
      </c>
      <c r="I140" t="s">
        <v>31</v>
      </c>
      <c r="J140" t="s">
        <v>32</v>
      </c>
      <c r="K140" t="s">
        <v>47</v>
      </c>
      <c r="L140" t="s">
        <v>48</v>
      </c>
      <c r="M140" t="s">
        <v>34</v>
      </c>
      <c r="N140" t="str">
        <f>"        "</f>
        <v xml:space="preserve">        </v>
      </c>
      <c r="O140" t="s">
        <v>49</v>
      </c>
      <c r="P140" t="s">
        <v>50</v>
      </c>
      <c r="Q140" t="s">
        <v>51</v>
      </c>
      <c r="R140" t="s">
        <v>36</v>
      </c>
      <c r="S140" t="s">
        <v>36</v>
      </c>
      <c r="T140" t="s">
        <v>151</v>
      </c>
      <c r="U140" s="6" t="str">
        <f>"054268146      "</f>
        <v xml:space="preserve">054268146      </v>
      </c>
      <c r="V140" s="2" t="str">
        <f>"054268146      "</f>
        <v xml:space="preserve">054268146      </v>
      </c>
      <c r="W140" s="4" t="str">
        <f t="shared" si="8"/>
        <v xml:space="preserve">054268146 </v>
      </c>
      <c r="X140">
        <v>280</v>
      </c>
      <c r="Y140">
        <v>3000</v>
      </c>
      <c r="Z140" t="s">
        <v>150</v>
      </c>
      <c r="AA140">
        <v>5871</v>
      </c>
      <c r="AB140">
        <v>0</v>
      </c>
      <c r="AC140">
        <v>1</v>
      </c>
      <c r="AD140">
        <v>20240924</v>
      </c>
    </row>
    <row r="141" spans="1:30" ht="45.5">
      <c r="A141" t="s">
        <v>28</v>
      </c>
      <c r="B141">
        <v>1</v>
      </c>
      <c r="C141">
        <v>6786</v>
      </c>
      <c r="D141">
        <v>0</v>
      </c>
      <c r="E141">
        <v>0</v>
      </c>
      <c r="F141">
        <v>1</v>
      </c>
      <c r="G141" t="s">
        <v>29</v>
      </c>
      <c r="H141" t="s">
        <v>30</v>
      </c>
      <c r="I141" t="s">
        <v>31</v>
      </c>
      <c r="J141" t="s">
        <v>32</v>
      </c>
      <c r="K141">
        <v>114</v>
      </c>
      <c r="L141" t="s">
        <v>145</v>
      </c>
      <c r="M141" t="s">
        <v>34</v>
      </c>
      <c r="N141" t="str">
        <f>"10974   "</f>
        <v xml:space="preserve">10974   </v>
      </c>
      <c r="O141" t="s">
        <v>152</v>
      </c>
      <c r="P141">
        <v>1980</v>
      </c>
      <c r="Q141">
        <v>4.0708000000000002</v>
      </c>
      <c r="R141">
        <v>8060.18</v>
      </c>
      <c r="S141" t="s">
        <v>36</v>
      </c>
      <c r="T141" t="s">
        <v>153</v>
      </c>
      <c r="U141" s="6" t="str">
        <f>"044269184      "</f>
        <v xml:space="preserve">044269184      </v>
      </c>
      <c r="V141" s="2" t="str">
        <f>"044269184      "</f>
        <v xml:space="preserve">044269184      </v>
      </c>
      <c r="W141" s="4" t="str">
        <f t="shared" si="8"/>
        <v xml:space="preserve">044269184 </v>
      </c>
      <c r="X141">
        <v>330</v>
      </c>
      <c r="Y141">
        <v>2000</v>
      </c>
      <c r="Z141" t="s">
        <v>154</v>
      </c>
      <c r="AA141">
        <v>5907</v>
      </c>
      <c r="AB141">
        <v>0</v>
      </c>
      <c r="AC141">
        <v>1</v>
      </c>
      <c r="AD141">
        <v>20240925</v>
      </c>
    </row>
    <row r="142" spans="1:30" ht="45.5">
      <c r="A142" t="s">
        <v>34</v>
      </c>
      <c r="B142" t="s">
        <v>43</v>
      </c>
      <c r="C142" t="s">
        <v>44</v>
      </c>
      <c r="D142" t="s">
        <v>31</v>
      </c>
      <c r="E142" t="s">
        <v>31</v>
      </c>
      <c r="F142" t="s">
        <v>43</v>
      </c>
      <c r="G142" t="s">
        <v>45</v>
      </c>
      <c r="H142" t="s">
        <v>46</v>
      </c>
      <c r="I142" t="s">
        <v>31</v>
      </c>
      <c r="J142" t="s">
        <v>32</v>
      </c>
      <c r="K142" t="s">
        <v>47</v>
      </c>
      <c r="L142" t="s">
        <v>48</v>
      </c>
      <c r="M142" t="s">
        <v>34</v>
      </c>
      <c r="N142" t="str">
        <f>"        "</f>
        <v xml:space="preserve">        </v>
      </c>
      <c r="O142" t="s">
        <v>49</v>
      </c>
      <c r="P142" t="s">
        <v>50</v>
      </c>
      <c r="Q142" t="s">
        <v>51</v>
      </c>
      <c r="R142" t="s">
        <v>36</v>
      </c>
      <c r="S142" t="s">
        <v>36</v>
      </c>
      <c r="T142" t="s">
        <v>153</v>
      </c>
      <c r="U142" s="6" t="str">
        <f>"044269185      "</f>
        <v xml:space="preserve">044269185      </v>
      </c>
      <c r="V142" s="2" t="str">
        <f>"044269185      "</f>
        <v xml:space="preserve">044269185      </v>
      </c>
      <c r="W142" s="4" t="str">
        <f t="shared" si="8"/>
        <v xml:space="preserve">044269185 </v>
      </c>
      <c r="X142">
        <v>330</v>
      </c>
      <c r="Y142">
        <v>2000</v>
      </c>
      <c r="Z142" t="s">
        <v>154</v>
      </c>
      <c r="AA142">
        <v>5907</v>
      </c>
      <c r="AB142">
        <v>0</v>
      </c>
      <c r="AC142">
        <v>1</v>
      </c>
      <c r="AD142">
        <v>20240925</v>
      </c>
    </row>
    <row r="143" spans="1:30" ht="45.5">
      <c r="A143" t="s">
        <v>34</v>
      </c>
      <c r="B143" t="s">
        <v>43</v>
      </c>
      <c r="C143" t="s">
        <v>44</v>
      </c>
      <c r="D143" t="s">
        <v>31</v>
      </c>
      <c r="E143" t="s">
        <v>31</v>
      </c>
      <c r="F143" t="s">
        <v>43</v>
      </c>
      <c r="G143" t="s">
        <v>45</v>
      </c>
      <c r="H143" t="s">
        <v>46</v>
      </c>
      <c r="I143" t="s">
        <v>31</v>
      </c>
      <c r="J143" t="s">
        <v>32</v>
      </c>
      <c r="K143" t="s">
        <v>47</v>
      </c>
      <c r="L143" t="s">
        <v>48</v>
      </c>
      <c r="M143" t="s">
        <v>34</v>
      </c>
      <c r="N143" t="str">
        <f>"        "</f>
        <v xml:space="preserve">        </v>
      </c>
      <c r="O143" t="s">
        <v>49</v>
      </c>
      <c r="P143" t="s">
        <v>50</v>
      </c>
      <c r="Q143" t="s">
        <v>51</v>
      </c>
      <c r="R143" t="s">
        <v>36</v>
      </c>
      <c r="S143" t="s">
        <v>36</v>
      </c>
      <c r="T143" t="s">
        <v>153</v>
      </c>
      <c r="U143" s="6" t="str">
        <f>"044269183      "</f>
        <v xml:space="preserve">044269183      </v>
      </c>
      <c r="V143" s="2" t="str">
        <f>"044269183      "</f>
        <v xml:space="preserve">044269183      </v>
      </c>
      <c r="W143" s="4" t="str">
        <f t="shared" si="8"/>
        <v xml:space="preserve">044269183 </v>
      </c>
      <c r="X143">
        <v>330</v>
      </c>
      <c r="Y143">
        <v>2000</v>
      </c>
      <c r="Z143" t="s">
        <v>154</v>
      </c>
      <c r="AA143">
        <v>5907</v>
      </c>
      <c r="AB143">
        <v>0</v>
      </c>
      <c r="AC143">
        <v>1</v>
      </c>
      <c r="AD143">
        <v>20240925</v>
      </c>
    </row>
    <row r="144" spans="1:30" ht="45.5">
      <c r="A144" t="s">
        <v>28</v>
      </c>
      <c r="B144">
        <v>1</v>
      </c>
      <c r="C144">
        <v>6786</v>
      </c>
      <c r="D144">
        <v>0</v>
      </c>
      <c r="E144">
        <v>0</v>
      </c>
      <c r="F144">
        <v>1</v>
      </c>
      <c r="G144" t="s">
        <v>29</v>
      </c>
      <c r="H144" t="s">
        <v>30</v>
      </c>
      <c r="I144" t="s">
        <v>31</v>
      </c>
      <c r="J144" t="s">
        <v>32</v>
      </c>
      <c r="K144">
        <v>114</v>
      </c>
      <c r="L144" t="s">
        <v>145</v>
      </c>
      <c r="M144" t="s">
        <v>34</v>
      </c>
      <c r="N144" t="str">
        <f>"13604   "</f>
        <v xml:space="preserve">13604   </v>
      </c>
      <c r="O144" t="s">
        <v>146</v>
      </c>
      <c r="P144">
        <v>2520</v>
      </c>
      <c r="Q144">
        <v>3.3628300000000002</v>
      </c>
      <c r="R144">
        <v>8474.33</v>
      </c>
      <c r="S144" t="s">
        <v>36</v>
      </c>
      <c r="T144" t="s">
        <v>155</v>
      </c>
      <c r="U144" s="6" t="str">
        <f>"044271089      "</f>
        <v xml:space="preserve">044271089      </v>
      </c>
      <c r="V144" s="2" t="str">
        <f>"044271089      "</f>
        <v xml:space="preserve">044271089      </v>
      </c>
      <c r="W144" s="4" t="str">
        <f t="shared" si="8"/>
        <v xml:space="preserve">044271089 </v>
      </c>
      <c r="X144">
        <v>280</v>
      </c>
      <c r="Y144">
        <v>3000</v>
      </c>
      <c r="Z144" t="s">
        <v>156</v>
      </c>
      <c r="AA144">
        <v>5969</v>
      </c>
      <c r="AB144">
        <v>0</v>
      </c>
      <c r="AC144">
        <v>1</v>
      </c>
      <c r="AD144">
        <v>20240927</v>
      </c>
    </row>
    <row r="145" spans="1:30" ht="45.5">
      <c r="A145" t="s">
        <v>34</v>
      </c>
      <c r="B145" t="s">
        <v>43</v>
      </c>
      <c r="C145" t="s">
        <v>44</v>
      </c>
      <c r="D145" t="s">
        <v>31</v>
      </c>
      <c r="E145" t="s">
        <v>31</v>
      </c>
      <c r="F145" t="s">
        <v>43</v>
      </c>
      <c r="G145" t="s">
        <v>45</v>
      </c>
      <c r="H145" t="s">
        <v>46</v>
      </c>
      <c r="I145" t="s">
        <v>31</v>
      </c>
      <c r="J145" t="s">
        <v>32</v>
      </c>
      <c r="K145" t="s">
        <v>47</v>
      </c>
      <c r="L145" t="s">
        <v>48</v>
      </c>
      <c r="M145" t="s">
        <v>34</v>
      </c>
      <c r="N145" t="str">
        <f>"        "</f>
        <v xml:space="preserve">        </v>
      </c>
      <c r="O145" t="s">
        <v>49</v>
      </c>
      <c r="P145" t="s">
        <v>50</v>
      </c>
      <c r="Q145" t="s">
        <v>51</v>
      </c>
      <c r="R145" t="s">
        <v>36</v>
      </c>
      <c r="S145" t="s">
        <v>36</v>
      </c>
      <c r="T145" t="s">
        <v>155</v>
      </c>
      <c r="U145" s="6" t="str">
        <f>"044271088      "</f>
        <v xml:space="preserve">044271088      </v>
      </c>
      <c r="V145" s="2" t="str">
        <f>"044271088      "</f>
        <v xml:space="preserve">044271088      </v>
      </c>
      <c r="W145" s="4" t="str">
        <f t="shared" si="8"/>
        <v xml:space="preserve">044271088 </v>
      </c>
      <c r="X145">
        <v>280</v>
      </c>
      <c r="Y145">
        <v>3000</v>
      </c>
      <c r="Z145" t="s">
        <v>156</v>
      </c>
      <c r="AA145">
        <v>5969</v>
      </c>
      <c r="AB145">
        <v>0</v>
      </c>
      <c r="AC145">
        <v>1</v>
      </c>
      <c r="AD145">
        <v>20240927</v>
      </c>
    </row>
    <row r="146" spans="1:30" ht="45.5">
      <c r="A146" t="s">
        <v>34</v>
      </c>
      <c r="B146" t="s">
        <v>43</v>
      </c>
      <c r="C146" t="s">
        <v>44</v>
      </c>
      <c r="D146" t="s">
        <v>31</v>
      </c>
      <c r="E146" t="s">
        <v>31</v>
      </c>
      <c r="F146" t="s">
        <v>43</v>
      </c>
      <c r="G146" t="s">
        <v>45</v>
      </c>
      <c r="H146" t="s">
        <v>46</v>
      </c>
      <c r="I146" t="s">
        <v>31</v>
      </c>
      <c r="J146" t="s">
        <v>32</v>
      </c>
      <c r="K146" t="s">
        <v>47</v>
      </c>
      <c r="L146" t="s">
        <v>48</v>
      </c>
      <c r="M146" t="s">
        <v>34</v>
      </c>
      <c r="N146" t="str">
        <f>"        "</f>
        <v xml:space="preserve">        </v>
      </c>
      <c r="O146" t="s">
        <v>49</v>
      </c>
      <c r="P146" t="s">
        <v>50</v>
      </c>
      <c r="Q146" t="s">
        <v>51</v>
      </c>
      <c r="R146" t="s">
        <v>36</v>
      </c>
      <c r="S146" t="s">
        <v>36</v>
      </c>
      <c r="T146" t="s">
        <v>155</v>
      </c>
      <c r="U146" s="6" t="str">
        <f>"044271087      "</f>
        <v xml:space="preserve">044271087      </v>
      </c>
      <c r="V146" s="2" t="str">
        <f>"044271087      "</f>
        <v xml:space="preserve">044271087      </v>
      </c>
      <c r="W146" s="4" t="str">
        <f t="shared" si="8"/>
        <v xml:space="preserve">044271087 </v>
      </c>
      <c r="X146">
        <v>280</v>
      </c>
      <c r="Y146">
        <v>3000</v>
      </c>
      <c r="Z146" t="s">
        <v>156</v>
      </c>
      <c r="AA146">
        <v>5969</v>
      </c>
      <c r="AB146">
        <v>0</v>
      </c>
      <c r="AC146">
        <v>1</v>
      </c>
      <c r="AD146">
        <v>20240927</v>
      </c>
    </row>
    <row r="147" spans="1:30" ht="45.5">
      <c r="A147" t="s">
        <v>28</v>
      </c>
      <c r="B147">
        <v>1</v>
      </c>
      <c r="C147">
        <v>6786</v>
      </c>
      <c r="D147">
        <v>0</v>
      </c>
      <c r="E147">
        <v>0</v>
      </c>
      <c r="F147">
        <v>1</v>
      </c>
      <c r="G147" t="s">
        <v>29</v>
      </c>
      <c r="H147" t="s">
        <v>30</v>
      </c>
      <c r="I147" t="s">
        <v>31</v>
      </c>
      <c r="J147" t="s">
        <v>32</v>
      </c>
      <c r="K147">
        <v>114</v>
      </c>
      <c r="L147" t="s">
        <v>145</v>
      </c>
      <c r="M147" t="s">
        <v>34</v>
      </c>
      <c r="N147" t="str">
        <f>"13604   "</f>
        <v xml:space="preserve">13604   </v>
      </c>
      <c r="O147" t="s">
        <v>146</v>
      </c>
      <c r="P147">
        <v>7686</v>
      </c>
      <c r="Q147">
        <v>3.3628300000000002</v>
      </c>
      <c r="R147">
        <v>25846.71</v>
      </c>
      <c r="S147" t="s">
        <v>36</v>
      </c>
      <c r="T147" t="s">
        <v>157</v>
      </c>
      <c r="U147" s="6" t="str">
        <f>"054285019      "</f>
        <v xml:space="preserve">054285019      </v>
      </c>
      <c r="V147" s="2" t="str">
        <f>"054285019      "</f>
        <v xml:space="preserve">054285019      </v>
      </c>
      <c r="W147" s="4" t="str">
        <f t="shared" si="8"/>
        <v xml:space="preserve">054285019 </v>
      </c>
      <c r="X147">
        <v>280</v>
      </c>
      <c r="Y147">
        <v>3160</v>
      </c>
      <c r="Z147" t="s">
        <v>158</v>
      </c>
      <c r="AA147">
        <v>6165</v>
      </c>
      <c r="AB147">
        <v>0</v>
      </c>
      <c r="AC147">
        <v>1</v>
      </c>
      <c r="AD147">
        <v>20241010</v>
      </c>
    </row>
    <row r="148" spans="1:30" ht="45.5">
      <c r="A148" t="s">
        <v>34</v>
      </c>
      <c r="B148" t="s">
        <v>43</v>
      </c>
      <c r="C148" t="s">
        <v>44</v>
      </c>
      <c r="D148" t="s">
        <v>31</v>
      </c>
      <c r="E148" t="s">
        <v>31</v>
      </c>
      <c r="F148" t="s">
        <v>43</v>
      </c>
      <c r="G148" t="s">
        <v>45</v>
      </c>
      <c r="H148" t="s">
        <v>46</v>
      </c>
      <c r="I148" t="s">
        <v>31</v>
      </c>
      <c r="J148" t="s">
        <v>32</v>
      </c>
      <c r="K148" t="s">
        <v>47</v>
      </c>
      <c r="L148" t="s">
        <v>48</v>
      </c>
      <c r="M148" t="s">
        <v>34</v>
      </c>
      <c r="N148" t="str">
        <f t="shared" ref="N148:N155" si="9">"        "</f>
        <v xml:space="preserve">        </v>
      </c>
      <c r="O148" t="s">
        <v>49</v>
      </c>
      <c r="P148" t="s">
        <v>50</v>
      </c>
      <c r="Q148" t="s">
        <v>51</v>
      </c>
      <c r="R148" t="s">
        <v>36</v>
      </c>
      <c r="S148" t="s">
        <v>36</v>
      </c>
      <c r="T148" t="s">
        <v>159</v>
      </c>
      <c r="U148" s="6" t="str">
        <f>"054285024      "</f>
        <v xml:space="preserve">054285024      </v>
      </c>
      <c r="V148" s="2" t="str">
        <f>"054285024      "</f>
        <v xml:space="preserve">054285024      </v>
      </c>
      <c r="W148" s="4" t="str">
        <f t="shared" si="8"/>
        <v xml:space="preserve">054285024 </v>
      </c>
      <c r="X148">
        <v>280</v>
      </c>
      <c r="Y148">
        <v>2940</v>
      </c>
      <c r="Z148" t="s">
        <v>158</v>
      </c>
      <c r="AA148">
        <v>6165</v>
      </c>
      <c r="AB148">
        <v>0</v>
      </c>
      <c r="AC148">
        <v>1</v>
      </c>
      <c r="AD148">
        <v>20241010</v>
      </c>
    </row>
    <row r="149" spans="1:30" ht="45.5">
      <c r="A149" t="s">
        <v>34</v>
      </c>
      <c r="B149" t="s">
        <v>43</v>
      </c>
      <c r="C149" t="s">
        <v>44</v>
      </c>
      <c r="D149" t="s">
        <v>31</v>
      </c>
      <c r="E149" t="s">
        <v>31</v>
      </c>
      <c r="F149" t="s">
        <v>43</v>
      </c>
      <c r="G149" t="s">
        <v>45</v>
      </c>
      <c r="H149" t="s">
        <v>46</v>
      </c>
      <c r="I149" t="s">
        <v>31</v>
      </c>
      <c r="J149" t="s">
        <v>32</v>
      </c>
      <c r="K149" t="s">
        <v>47</v>
      </c>
      <c r="L149" t="s">
        <v>48</v>
      </c>
      <c r="M149" t="s">
        <v>34</v>
      </c>
      <c r="N149" t="str">
        <f t="shared" si="9"/>
        <v xml:space="preserve">        </v>
      </c>
      <c r="O149" t="s">
        <v>49</v>
      </c>
      <c r="P149" t="s">
        <v>50</v>
      </c>
      <c r="Q149" t="s">
        <v>51</v>
      </c>
      <c r="R149" t="s">
        <v>36</v>
      </c>
      <c r="S149" t="s">
        <v>36</v>
      </c>
      <c r="T149" t="s">
        <v>159</v>
      </c>
      <c r="U149" s="6" t="str">
        <f>"054285020      "</f>
        <v xml:space="preserve">054285020      </v>
      </c>
      <c r="V149" s="2" t="str">
        <f>"054285020      "</f>
        <v xml:space="preserve">054285020      </v>
      </c>
      <c r="W149" s="4" t="str">
        <f t="shared" si="8"/>
        <v xml:space="preserve">054285020 </v>
      </c>
      <c r="X149">
        <v>280</v>
      </c>
      <c r="Y149">
        <v>3160</v>
      </c>
      <c r="Z149" t="s">
        <v>158</v>
      </c>
      <c r="AA149">
        <v>6165</v>
      </c>
      <c r="AB149">
        <v>0</v>
      </c>
      <c r="AC149">
        <v>1</v>
      </c>
      <c r="AD149">
        <v>20241010</v>
      </c>
    </row>
    <row r="150" spans="1:30" ht="45.5">
      <c r="A150" t="s">
        <v>34</v>
      </c>
      <c r="B150" t="s">
        <v>43</v>
      </c>
      <c r="C150" t="s">
        <v>44</v>
      </c>
      <c r="D150" t="s">
        <v>31</v>
      </c>
      <c r="E150" t="s">
        <v>31</v>
      </c>
      <c r="F150" t="s">
        <v>43</v>
      </c>
      <c r="G150" t="s">
        <v>45</v>
      </c>
      <c r="H150" t="s">
        <v>46</v>
      </c>
      <c r="I150" t="s">
        <v>31</v>
      </c>
      <c r="J150" t="s">
        <v>32</v>
      </c>
      <c r="K150" t="s">
        <v>47</v>
      </c>
      <c r="L150" t="s">
        <v>48</v>
      </c>
      <c r="M150" t="s">
        <v>34</v>
      </c>
      <c r="N150" t="str">
        <f t="shared" si="9"/>
        <v xml:space="preserve">        </v>
      </c>
      <c r="O150" t="s">
        <v>49</v>
      </c>
      <c r="P150" t="s">
        <v>50</v>
      </c>
      <c r="Q150" t="s">
        <v>51</v>
      </c>
      <c r="R150" t="s">
        <v>36</v>
      </c>
      <c r="S150" t="s">
        <v>36</v>
      </c>
      <c r="T150" t="s">
        <v>159</v>
      </c>
      <c r="U150" s="6" t="str">
        <f>"054285021      "</f>
        <v xml:space="preserve">054285021      </v>
      </c>
      <c r="V150" s="2" t="str">
        <f>"054285021      "</f>
        <v xml:space="preserve">054285021      </v>
      </c>
      <c r="W150" s="4" t="str">
        <f t="shared" si="8"/>
        <v xml:space="preserve">054285021 </v>
      </c>
      <c r="X150">
        <v>280</v>
      </c>
      <c r="Y150">
        <v>3160</v>
      </c>
      <c r="Z150" t="s">
        <v>158</v>
      </c>
      <c r="AA150">
        <v>6165</v>
      </c>
      <c r="AB150">
        <v>0</v>
      </c>
      <c r="AC150">
        <v>1</v>
      </c>
      <c r="AD150">
        <v>20241010</v>
      </c>
    </row>
    <row r="151" spans="1:30" ht="45.5">
      <c r="A151" t="s">
        <v>34</v>
      </c>
      <c r="B151" t="s">
        <v>43</v>
      </c>
      <c r="C151" t="s">
        <v>44</v>
      </c>
      <c r="D151" t="s">
        <v>31</v>
      </c>
      <c r="E151" t="s">
        <v>31</v>
      </c>
      <c r="F151" t="s">
        <v>43</v>
      </c>
      <c r="G151" t="s">
        <v>45</v>
      </c>
      <c r="H151" t="s">
        <v>46</v>
      </c>
      <c r="I151" t="s">
        <v>31</v>
      </c>
      <c r="J151" t="s">
        <v>32</v>
      </c>
      <c r="K151" t="s">
        <v>47</v>
      </c>
      <c r="L151" t="s">
        <v>48</v>
      </c>
      <c r="M151" t="s">
        <v>34</v>
      </c>
      <c r="N151" t="str">
        <f t="shared" si="9"/>
        <v xml:space="preserve">        </v>
      </c>
      <c r="O151" t="s">
        <v>49</v>
      </c>
      <c r="P151" t="s">
        <v>50</v>
      </c>
      <c r="Q151" t="s">
        <v>51</v>
      </c>
      <c r="R151" t="s">
        <v>36</v>
      </c>
      <c r="S151" t="s">
        <v>36</v>
      </c>
      <c r="T151" t="s">
        <v>160</v>
      </c>
      <c r="U151" s="6" t="str">
        <f>"054285035      "</f>
        <v xml:space="preserve">054285035      </v>
      </c>
      <c r="V151" s="2" t="str">
        <f>"054285035      "</f>
        <v xml:space="preserve">054285035      </v>
      </c>
      <c r="W151" s="4" t="str">
        <f t="shared" si="8"/>
        <v xml:space="preserve">054285035 </v>
      </c>
      <c r="X151">
        <v>280</v>
      </c>
      <c r="Y151">
        <v>3010</v>
      </c>
      <c r="Z151" t="s">
        <v>158</v>
      </c>
      <c r="AA151">
        <v>6165</v>
      </c>
      <c r="AB151">
        <v>0</v>
      </c>
      <c r="AC151">
        <v>1</v>
      </c>
      <c r="AD151">
        <v>20241010</v>
      </c>
    </row>
    <row r="152" spans="1:30" ht="45.5">
      <c r="A152" t="s">
        <v>34</v>
      </c>
      <c r="B152" t="s">
        <v>43</v>
      </c>
      <c r="C152" t="s">
        <v>44</v>
      </c>
      <c r="D152" t="s">
        <v>31</v>
      </c>
      <c r="E152" t="s">
        <v>31</v>
      </c>
      <c r="F152" t="s">
        <v>43</v>
      </c>
      <c r="G152" t="s">
        <v>45</v>
      </c>
      <c r="H152" t="s">
        <v>46</v>
      </c>
      <c r="I152" t="s">
        <v>31</v>
      </c>
      <c r="J152" t="s">
        <v>32</v>
      </c>
      <c r="K152" t="s">
        <v>47</v>
      </c>
      <c r="L152" t="s">
        <v>48</v>
      </c>
      <c r="M152" t="s">
        <v>34</v>
      </c>
      <c r="N152" t="str">
        <f t="shared" si="9"/>
        <v xml:space="preserve">        </v>
      </c>
      <c r="O152" t="s">
        <v>49</v>
      </c>
      <c r="P152" t="s">
        <v>50</v>
      </c>
      <c r="Q152" t="s">
        <v>51</v>
      </c>
      <c r="R152" t="s">
        <v>36</v>
      </c>
      <c r="S152" t="s">
        <v>36</v>
      </c>
      <c r="T152" t="s">
        <v>160</v>
      </c>
      <c r="U152" s="6" t="str">
        <f>"054285036      "</f>
        <v xml:space="preserve">054285036      </v>
      </c>
      <c r="V152" s="2" t="str">
        <f>"054285036      "</f>
        <v xml:space="preserve">054285036      </v>
      </c>
      <c r="W152" s="4" t="str">
        <f t="shared" si="8"/>
        <v xml:space="preserve">054285036 </v>
      </c>
      <c r="X152">
        <v>280</v>
      </c>
      <c r="Y152">
        <v>3010</v>
      </c>
      <c r="Z152" t="s">
        <v>158</v>
      </c>
      <c r="AA152">
        <v>6165</v>
      </c>
      <c r="AB152">
        <v>0</v>
      </c>
      <c r="AC152">
        <v>1</v>
      </c>
      <c r="AD152">
        <v>20241010</v>
      </c>
    </row>
    <row r="153" spans="1:30" ht="45.5">
      <c r="A153" t="s">
        <v>34</v>
      </c>
      <c r="B153" t="s">
        <v>43</v>
      </c>
      <c r="C153" t="s">
        <v>44</v>
      </c>
      <c r="D153" t="s">
        <v>31</v>
      </c>
      <c r="E153" t="s">
        <v>31</v>
      </c>
      <c r="F153" t="s">
        <v>43</v>
      </c>
      <c r="G153" t="s">
        <v>45</v>
      </c>
      <c r="H153" t="s">
        <v>46</v>
      </c>
      <c r="I153" t="s">
        <v>31</v>
      </c>
      <c r="J153" t="s">
        <v>32</v>
      </c>
      <c r="K153" t="s">
        <v>47</v>
      </c>
      <c r="L153" t="s">
        <v>48</v>
      </c>
      <c r="M153" t="s">
        <v>34</v>
      </c>
      <c r="N153" t="str">
        <f t="shared" si="9"/>
        <v xml:space="preserve">        </v>
      </c>
      <c r="O153" t="s">
        <v>49</v>
      </c>
      <c r="P153" t="s">
        <v>50</v>
      </c>
      <c r="Q153" t="s">
        <v>51</v>
      </c>
      <c r="R153" t="s">
        <v>36</v>
      </c>
      <c r="S153" t="s">
        <v>36</v>
      </c>
      <c r="T153" t="s">
        <v>160</v>
      </c>
      <c r="U153" s="6" t="str">
        <f>"054285032      "</f>
        <v xml:space="preserve">054285032      </v>
      </c>
      <c r="V153" s="2" t="str">
        <f>"054285032      "</f>
        <v xml:space="preserve">054285032      </v>
      </c>
      <c r="W153" s="4" t="str">
        <f t="shared" si="8"/>
        <v xml:space="preserve">054285032 </v>
      </c>
      <c r="X153">
        <v>280</v>
      </c>
      <c r="Y153">
        <v>3000</v>
      </c>
      <c r="Z153" t="s">
        <v>158</v>
      </c>
      <c r="AA153">
        <v>6165</v>
      </c>
      <c r="AB153">
        <v>0</v>
      </c>
      <c r="AC153">
        <v>1</v>
      </c>
      <c r="AD153">
        <v>20241010</v>
      </c>
    </row>
    <row r="154" spans="1:30" ht="45.5">
      <c r="A154" t="s">
        <v>34</v>
      </c>
      <c r="B154" t="s">
        <v>43</v>
      </c>
      <c r="C154" t="s">
        <v>44</v>
      </c>
      <c r="D154" t="s">
        <v>31</v>
      </c>
      <c r="E154" t="s">
        <v>31</v>
      </c>
      <c r="F154" t="s">
        <v>43</v>
      </c>
      <c r="G154" t="s">
        <v>45</v>
      </c>
      <c r="H154" t="s">
        <v>46</v>
      </c>
      <c r="I154" t="s">
        <v>31</v>
      </c>
      <c r="J154" t="s">
        <v>32</v>
      </c>
      <c r="K154" t="s">
        <v>47</v>
      </c>
      <c r="L154" t="s">
        <v>48</v>
      </c>
      <c r="M154" t="s">
        <v>34</v>
      </c>
      <c r="N154" t="str">
        <f t="shared" si="9"/>
        <v xml:space="preserve">        </v>
      </c>
      <c r="O154" t="s">
        <v>49</v>
      </c>
      <c r="P154" t="s">
        <v>50</v>
      </c>
      <c r="Q154" t="s">
        <v>51</v>
      </c>
      <c r="R154" t="s">
        <v>36</v>
      </c>
      <c r="S154" t="s">
        <v>36</v>
      </c>
      <c r="T154" t="s">
        <v>161</v>
      </c>
      <c r="U154" s="6" t="str">
        <f>"054285031      "</f>
        <v xml:space="preserve">054285031      </v>
      </c>
      <c r="V154" s="2" t="str">
        <f>"054285031      "</f>
        <v xml:space="preserve">054285031      </v>
      </c>
      <c r="W154" s="4" t="str">
        <f t="shared" si="8"/>
        <v xml:space="preserve">054285031 </v>
      </c>
      <c r="X154">
        <v>280</v>
      </c>
      <c r="Y154">
        <v>3000</v>
      </c>
      <c r="Z154" t="s">
        <v>158</v>
      </c>
      <c r="AA154">
        <v>6165</v>
      </c>
      <c r="AB154">
        <v>0</v>
      </c>
      <c r="AC154">
        <v>1</v>
      </c>
      <c r="AD154">
        <v>20241010</v>
      </c>
    </row>
    <row r="155" spans="1:30" ht="45.5">
      <c r="A155" t="s">
        <v>34</v>
      </c>
      <c r="B155" t="s">
        <v>43</v>
      </c>
      <c r="C155" t="s">
        <v>44</v>
      </c>
      <c r="D155" t="s">
        <v>31</v>
      </c>
      <c r="E155" t="s">
        <v>31</v>
      </c>
      <c r="F155" t="s">
        <v>43</v>
      </c>
      <c r="G155" t="s">
        <v>45</v>
      </c>
      <c r="H155" t="s">
        <v>46</v>
      </c>
      <c r="I155" t="s">
        <v>31</v>
      </c>
      <c r="J155" t="s">
        <v>32</v>
      </c>
      <c r="K155" t="s">
        <v>47</v>
      </c>
      <c r="L155" t="s">
        <v>48</v>
      </c>
      <c r="M155" t="s">
        <v>34</v>
      </c>
      <c r="N155" t="str">
        <f t="shared" si="9"/>
        <v xml:space="preserve">        </v>
      </c>
      <c r="O155" t="s">
        <v>49</v>
      </c>
      <c r="P155" t="s">
        <v>50</v>
      </c>
      <c r="Q155" t="s">
        <v>51</v>
      </c>
      <c r="R155" t="s">
        <v>36</v>
      </c>
      <c r="S155" t="s">
        <v>36</v>
      </c>
      <c r="T155" t="s">
        <v>161</v>
      </c>
      <c r="U155" s="6" t="str">
        <f>"054285037      "</f>
        <v xml:space="preserve">054285037      </v>
      </c>
      <c r="V155" s="2" t="str">
        <f>"054285037      "</f>
        <v xml:space="preserve">054285037      </v>
      </c>
      <c r="W155" s="4" t="str">
        <f t="shared" si="8"/>
        <v xml:space="preserve">054285037 </v>
      </c>
      <c r="X155">
        <v>280</v>
      </c>
      <c r="Y155">
        <v>3010</v>
      </c>
      <c r="Z155" t="s">
        <v>158</v>
      </c>
      <c r="AA155">
        <v>6165</v>
      </c>
      <c r="AB155">
        <v>0</v>
      </c>
      <c r="AC155">
        <v>1</v>
      </c>
      <c r="AD155">
        <v>20241010</v>
      </c>
    </row>
    <row r="156" spans="1:30" ht="45.5">
      <c r="A156" t="s">
        <v>28</v>
      </c>
      <c r="B156">
        <v>1</v>
      </c>
      <c r="C156">
        <v>6786</v>
      </c>
      <c r="D156">
        <v>0</v>
      </c>
      <c r="E156">
        <v>0</v>
      </c>
      <c r="F156">
        <v>1</v>
      </c>
      <c r="G156" t="s">
        <v>29</v>
      </c>
      <c r="H156" t="s">
        <v>30</v>
      </c>
      <c r="I156" t="s">
        <v>31</v>
      </c>
      <c r="J156" t="s">
        <v>32</v>
      </c>
      <c r="K156">
        <v>114</v>
      </c>
      <c r="L156" t="s">
        <v>145</v>
      </c>
      <c r="M156" t="s">
        <v>34</v>
      </c>
      <c r="N156" t="str">
        <f>"10806   "</f>
        <v xml:space="preserve">10806   </v>
      </c>
      <c r="O156" t="s">
        <v>162</v>
      </c>
      <c r="P156">
        <v>7036.4</v>
      </c>
      <c r="Q156">
        <v>3.3628300000000002</v>
      </c>
      <c r="R156">
        <v>23662.22</v>
      </c>
      <c r="S156" t="s">
        <v>36</v>
      </c>
      <c r="T156" t="s">
        <v>163</v>
      </c>
      <c r="U156" s="6" t="str">
        <f>"054286043      "</f>
        <v xml:space="preserve">054286043      </v>
      </c>
      <c r="V156" s="2" t="str">
        <f>"054286043      "</f>
        <v xml:space="preserve">054286043      </v>
      </c>
      <c r="W156" s="4" t="str">
        <f t="shared" si="8"/>
        <v xml:space="preserve">054286043 </v>
      </c>
      <c r="X156">
        <v>280</v>
      </c>
      <c r="Y156">
        <v>2000</v>
      </c>
      <c r="Z156" t="s">
        <v>164</v>
      </c>
      <c r="AA156">
        <v>6217</v>
      </c>
      <c r="AB156">
        <v>0</v>
      </c>
      <c r="AC156">
        <v>1</v>
      </c>
      <c r="AD156">
        <v>20241012</v>
      </c>
    </row>
    <row r="157" spans="1:30" ht="45.5">
      <c r="A157" t="s">
        <v>34</v>
      </c>
      <c r="B157" t="s">
        <v>43</v>
      </c>
      <c r="C157" t="s">
        <v>44</v>
      </c>
      <c r="D157" t="s">
        <v>31</v>
      </c>
      <c r="E157" t="s">
        <v>31</v>
      </c>
      <c r="F157" t="s">
        <v>43</v>
      </c>
      <c r="G157" t="s">
        <v>45</v>
      </c>
      <c r="H157" t="s">
        <v>46</v>
      </c>
      <c r="I157" t="s">
        <v>31</v>
      </c>
      <c r="J157" t="s">
        <v>32</v>
      </c>
      <c r="K157" t="s">
        <v>47</v>
      </c>
      <c r="L157" t="s">
        <v>48</v>
      </c>
      <c r="M157" t="s">
        <v>34</v>
      </c>
      <c r="N157" t="str">
        <f t="shared" ref="N157:N168" si="10">"        "</f>
        <v xml:space="preserve">        </v>
      </c>
      <c r="O157" t="s">
        <v>49</v>
      </c>
      <c r="P157" t="s">
        <v>50</v>
      </c>
      <c r="Q157" t="s">
        <v>51</v>
      </c>
      <c r="R157" t="s">
        <v>36</v>
      </c>
      <c r="S157" t="s">
        <v>36</v>
      </c>
      <c r="T157" t="s">
        <v>163</v>
      </c>
      <c r="U157" s="6" t="str">
        <f>"054286047      "</f>
        <v xml:space="preserve">054286047      </v>
      </c>
      <c r="V157" s="2" t="str">
        <f>"054286047      "</f>
        <v xml:space="preserve">054286047      </v>
      </c>
      <c r="W157" s="4" t="str">
        <f t="shared" si="8"/>
        <v xml:space="preserve">054286047 </v>
      </c>
      <c r="X157">
        <v>280</v>
      </c>
      <c r="Y157">
        <v>2000</v>
      </c>
      <c r="Z157" t="s">
        <v>164</v>
      </c>
      <c r="AA157">
        <v>6217</v>
      </c>
      <c r="AB157">
        <v>0</v>
      </c>
      <c r="AC157">
        <v>1</v>
      </c>
      <c r="AD157">
        <v>20241012</v>
      </c>
    </row>
    <row r="158" spans="1:30" ht="45.5">
      <c r="A158" t="s">
        <v>34</v>
      </c>
      <c r="B158" t="s">
        <v>43</v>
      </c>
      <c r="C158" t="s">
        <v>44</v>
      </c>
      <c r="D158" t="s">
        <v>31</v>
      </c>
      <c r="E158" t="s">
        <v>31</v>
      </c>
      <c r="F158" t="s">
        <v>43</v>
      </c>
      <c r="G158" t="s">
        <v>45</v>
      </c>
      <c r="H158" t="s">
        <v>46</v>
      </c>
      <c r="I158" t="s">
        <v>31</v>
      </c>
      <c r="J158" t="s">
        <v>32</v>
      </c>
      <c r="K158" t="s">
        <v>47</v>
      </c>
      <c r="L158" t="s">
        <v>48</v>
      </c>
      <c r="M158" t="s">
        <v>34</v>
      </c>
      <c r="N158" t="str">
        <f t="shared" si="10"/>
        <v xml:space="preserve">        </v>
      </c>
      <c r="O158" t="s">
        <v>49</v>
      </c>
      <c r="P158" t="s">
        <v>50</v>
      </c>
      <c r="Q158" t="s">
        <v>51</v>
      </c>
      <c r="R158" t="s">
        <v>36</v>
      </c>
      <c r="S158" t="s">
        <v>36</v>
      </c>
      <c r="T158" t="s">
        <v>163</v>
      </c>
      <c r="U158" s="6" t="str">
        <f>"054286045      "</f>
        <v xml:space="preserve">054286045      </v>
      </c>
      <c r="V158" s="2" t="str">
        <f>"054286045      "</f>
        <v xml:space="preserve">054286045      </v>
      </c>
      <c r="W158" s="4" t="str">
        <f t="shared" si="8"/>
        <v xml:space="preserve">054286045 </v>
      </c>
      <c r="X158">
        <v>280</v>
      </c>
      <c r="Y158">
        <v>2000</v>
      </c>
      <c r="Z158" t="s">
        <v>164</v>
      </c>
      <c r="AA158">
        <v>6217</v>
      </c>
      <c r="AB158">
        <v>0</v>
      </c>
      <c r="AC158">
        <v>1</v>
      </c>
      <c r="AD158">
        <v>20241012</v>
      </c>
    </row>
    <row r="159" spans="1:30" ht="45.5">
      <c r="A159" t="s">
        <v>34</v>
      </c>
      <c r="B159" t="s">
        <v>43</v>
      </c>
      <c r="C159" t="s">
        <v>44</v>
      </c>
      <c r="D159" t="s">
        <v>31</v>
      </c>
      <c r="E159" t="s">
        <v>31</v>
      </c>
      <c r="F159" t="s">
        <v>43</v>
      </c>
      <c r="G159" t="s">
        <v>45</v>
      </c>
      <c r="H159" t="s">
        <v>46</v>
      </c>
      <c r="I159" t="s">
        <v>31</v>
      </c>
      <c r="J159" t="s">
        <v>32</v>
      </c>
      <c r="K159" t="s">
        <v>47</v>
      </c>
      <c r="L159" t="s">
        <v>48</v>
      </c>
      <c r="M159" t="s">
        <v>34</v>
      </c>
      <c r="N159" t="str">
        <f t="shared" si="10"/>
        <v xml:space="preserve">        </v>
      </c>
      <c r="O159" t="s">
        <v>49</v>
      </c>
      <c r="P159" t="s">
        <v>50</v>
      </c>
      <c r="Q159" t="s">
        <v>51</v>
      </c>
      <c r="R159" t="s">
        <v>36</v>
      </c>
      <c r="S159" t="s">
        <v>36</v>
      </c>
      <c r="T159" t="s">
        <v>165</v>
      </c>
      <c r="U159" s="6" t="str">
        <f>"054286050      "</f>
        <v xml:space="preserve">054286050      </v>
      </c>
      <c r="V159" s="2" t="str">
        <f>"054286050      "</f>
        <v xml:space="preserve">054286050      </v>
      </c>
      <c r="W159" s="4" t="str">
        <f t="shared" si="8"/>
        <v xml:space="preserve">054286050 </v>
      </c>
      <c r="X159">
        <v>280</v>
      </c>
      <c r="Y159">
        <v>2010</v>
      </c>
      <c r="Z159" t="s">
        <v>164</v>
      </c>
      <c r="AA159">
        <v>6217</v>
      </c>
      <c r="AB159">
        <v>0</v>
      </c>
      <c r="AC159">
        <v>1</v>
      </c>
      <c r="AD159">
        <v>20241012</v>
      </c>
    </row>
    <row r="160" spans="1:30" ht="45.5">
      <c r="A160" t="s">
        <v>34</v>
      </c>
      <c r="B160" t="s">
        <v>43</v>
      </c>
      <c r="C160" t="s">
        <v>44</v>
      </c>
      <c r="D160" t="s">
        <v>31</v>
      </c>
      <c r="E160" t="s">
        <v>31</v>
      </c>
      <c r="F160" t="s">
        <v>43</v>
      </c>
      <c r="G160" t="s">
        <v>45</v>
      </c>
      <c r="H160" t="s">
        <v>46</v>
      </c>
      <c r="I160" t="s">
        <v>31</v>
      </c>
      <c r="J160" t="s">
        <v>32</v>
      </c>
      <c r="K160" t="s">
        <v>47</v>
      </c>
      <c r="L160" t="s">
        <v>48</v>
      </c>
      <c r="M160" t="s">
        <v>34</v>
      </c>
      <c r="N160" t="str">
        <f t="shared" si="10"/>
        <v xml:space="preserve">        </v>
      </c>
      <c r="O160" t="s">
        <v>49</v>
      </c>
      <c r="P160" t="s">
        <v>50</v>
      </c>
      <c r="Q160" t="s">
        <v>51</v>
      </c>
      <c r="R160" t="s">
        <v>36</v>
      </c>
      <c r="S160" t="s">
        <v>36</v>
      </c>
      <c r="T160" t="s">
        <v>165</v>
      </c>
      <c r="U160" s="6" t="str">
        <f>"054286044      "</f>
        <v xml:space="preserve">054286044      </v>
      </c>
      <c r="V160" s="2" t="str">
        <f>"054286044      "</f>
        <v xml:space="preserve">054286044      </v>
      </c>
      <c r="W160" s="4" t="str">
        <f t="shared" si="8"/>
        <v xml:space="preserve">054286044 </v>
      </c>
      <c r="X160">
        <v>280</v>
      </c>
      <c r="Y160">
        <v>2000</v>
      </c>
      <c r="Z160" t="s">
        <v>164</v>
      </c>
      <c r="AA160">
        <v>6217</v>
      </c>
      <c r="AB160">
        <v>0</v>
      </c>
      <c r="AC160">
        <v>1</v>
      </c>
      <c r="AD160">
        <v>20241012</v>
      </c>
    </row>
    <row r="161" spans="1:30" ht="45.5">
      <c r="A161" t="s">
        <v>34</v>
      </c>
      <c r="B161" t="s">
        <v>43</v>
      </c>
      <c r="C161" t="s">
        <v>44</v>
      </c>
      <c r="D161" t="s">
        <v>31</v>
      </c>
      <c r="E161" t="s">
        <v>31</v>
      </c>
      <c r="F161" t="s">
        <v>43</v>
      </c>
      <c r="G161" t="s">
        <v>45</v>
      </c>
      <c r="H161" t="s">
        <v>46</v>
      </c>
      <c r="I161" t="s">
        <v>31</v>
      </c>
      <c r="J161" t="s">
        <v>32</v>
      </c>
      <c r="K161" t="s">
        <v>47</v>
      </c>
      <c r="L161" t="s">
        <v>48</v>
      </c>
      <c r="M161" t="s">
        <v>34</v>
      </c>
      <c r="N161" t="str">
        <f t="shared" si="10"/>
        <v xml:space="preserve">        </v>
      </c>
      <c r="O161" t="s">
        <v>49</v>
      </c>
      <c r="P161" t="s">
        <v>50</v>
      </c>
      <c r="Q161" t="s">
        <v>51</v>
      </c>
      <c r="R161" t="s">
        <v>36</v>
      </c>
      <c r="S161" t="s">
        <v>36</v>
      </c>
      <c r="T161" t="s">
        <v>165</v>
      </c>
      <c r="U161" s="6" t="str">
        <f>"054286046      "</f>
        <v xml:space="preserve">054286046      </v>
      </c>
      <c r="V161" s="2" t="str">
        <f>"054286046      "</f>
        <v xml:space="preserve">054286046      </v>
      </c>
      <c r="W161" s="4" t="str">
        <f t="shared" si="8"/>
        <v xml:space="preserve">054286046 </v>
      </c>
      <c r="X161">
        <v>280</v>
      </c>
      <c r="Y161">
        <v>2000</v>
      </c>
      <c r="Z161" t="s">
        <v>164</v>
      </c>
      <c r="AA161">
        <v>6217</v>
      </c>
      <c r="AB161">
        <v>0</v>
      </c>
      <c r="AC161">
        <v>1</v>
      </c>
      <c r="AD161">
        <v>20241012</v>
      </c>
    </row>
    <row r="162" spans="1:30" ht="45.5">
      <c r="A162" t="s">
        <v>34</v>
      </c>
      <c r="B162" t="s">
        <v>43</v>
      </c>
      <c r="C162" t="s">
        <v>44</v>
      </c>
      <c r="D162" t="s">
        <v>31</v>
      </c>
      <c r="E162" t="s">
        <v>31</v>
      </c>
      <c r="F162" t="s">
        <v>43</v>
      </c>
      <c r="G162" t="s">
        <v>45</v>
      </c>
      <c r="H162" t="s">
        <v>46</v>
      </c>
      <c r="I162" t="s">
        <v>31</v>
      </c>
      <c r="J162" t="s">
        <v>32</v>
      </c>
      <c r="K162" t="s">
        <v>47</v>
      </c>
      <c r="L162" t="s">
        <v>48</v>
      </c>
      <c r="M162" t="s">
        <v>34</v>
      </c>
      <c r="N162" t="str">
        <f t="shared" si="10"/>
        <v xml:space="preserve">        </v>
      </c>
      <c r="O162" t="s">
        <v>49</v>
      </c>
      <c r="P162" t="s">
        <v>50</v>
      </c>
      <c r="Q162" t="s">
        <v>51</v>
      </c>
      <c r="R162" t="s">
        <v>36</v>
      </c>
      <c r="S162" t="s">
        <v>36</v>
      </c>
      <c r="T162" t="s">
        <v>166</v>
      </c>
      <c r="U162" s="6" t="str">
        <f>"054286055      "</f>
        <v xml:space="preserve">054286055      </v>
      </c>
      <c r="V162" s="2" t="str">
        <f>"054286055      "</f>
        <v xml:space="preserve">054286055      </v>
      </c>
      <c r="W162" s="4" t="str">
        <f t="shared" si="8"/>
        <v xml:space="preserve">054286055 </v>
      </c>
      <c r="X162">
        <v>280</v>
      </c>
      <c r="Y162">
        <v>1820</v>
      </c>
      <c r="Z162" t="s">
        <v>164</v>
      </c>
      <c r="AA162">
        <v>6217</v>
      </c>
      <c r="AB162">
        <v>0</v>
      </c>
      <c r="AC162">
        <v>1</v>
      </c>
      <c r="AD162">
        <v>20241012</v>
      </c>
    </row>
    <row r="163" spans="1:30" ht="45.5">
      <c r="A163" t="s">
        <v>34</v>
      </c>
      <c r="B163" t="s">
        <v>43</v>
      </c>
      <c r="C163" t="s">
        <v>44</v>
      </c>
      <c r="D163" t="s">
        <v>31</v>
      </c>
      <c r="E163" t="s">
        <v>31</v>
      </c>
      <c r="F163" t="s">
        <v>43</v>
      </c>
      <c r="G163" t="s">
        <v>45</v>
      </c>
      <c r="H163" t="s">
        <v>46</v>
      </c>
      <c r="I163" t="s">
        <v>31</v>
      </c>
      <c r="J163" t="s">
        <v>32</v>
      </c>
      <c r="K163" t="s">
        <v>47</v>
      </c>
      <c r="L163" t="s">
        <v>48</v>
      </c>
      <c r="M163" t="s">
        <v>34</v>
      </c>
      <c r="N163" t="str">
        <f t="shared" si="10"/>
        <v xml:space="preserve">        </v>
      </c>
      <c r="O163" t="s">
        <v>49</v>
      </c>
      <c r="P163" t="s">
        <v>50</v>
      </c>
      <c r="Q163" t="s">
        <v>51</v>
      </c>
      <c r="R163" t="s">
        <v>36</v>
      </c>
      <c r="S163" t="s">
        <v>36</v>
      </c>
      <c r="T163" t="s">
        <v>166</v>
      </c>
      <c r="U163" s="6" t="str">
        <f>"054286049      "</f>
        <v xml:space="preserve">054286049      </v>
      </c>
      <c r="V163" s="2" t="str">
        <f>"054286049      "</f>
        <v xml:space="preserve">054286049      </v>
      </c>
      <c r="W163" s="4" t="str">
        <f t="shared" si="8"/>
        <v xml:space="preserve">054286049 </v>
      </c>
      <c r="X163">
        <v>280</v>
      </c>
      <c r="Y163">
        <v>2010</v>
      </c>
      <c r="Z163" t="s">
        <v>164</v>
      </c>
      <c r="AA163">
        <v>6217</v>
      </c>
      <c r="AB163">
        <v>0</v>
      </c>
      <c r="AC163">
        <v>1</v>
      </c>
      <c r="AD163">
        <v>20241012</v>
      </c>
    </row>
    <row r="164" spans="1:30" ht="45.5">
      <c r="A164" t="s">
        <v>34</v>
      </c>
      <c r="B164" t="s">
        <v>43</v>
      </c>
      <c r="C164" t="s">
        <v>44</v>
      </c>
      <c r="D164" t="s">
        <v>31</v>
      </c>
      <c r="E164" t="s">
        <v>31</v>
      </c>
      <c r="F164" t="s">
        <v>43</v>
      </c>
      <c r="G164" t="s">
        <v>45</v>
      </c>
      <c r="H164" t="s">
        <v>46</v>
      </c>
      <c r="I164" t="s">
        <v>31</v>
      </c>
      <c r="J164" t="s">
        <v>32</v>
      </c>
      <c r="K164" t="s">
        <v>47</v>
      </c>
      <c r="L164" t="s">
        <v>48</v>
      </c>
      <c r="M164" t="s">
        <v>34</v>
      </c>
      <c r="N164" t="str">
        <f t="shared" si="10"/>
        <v xml:space="preserve">        </v>
      </c>
      <c r="O164" t="s">
        <v>49</v>
      </c>
      <c r="P164" t="s">
        <v>50</v>
      </c>
      <c r="Q164" t="s">
        <v>51</v>
      </c>
      <c r="R164" t="s">
        <v>36</v>
      </c>
      <c r="S164" t="s">
        <v>36</v>
      </c>
      <c r="T164" t="s">
        <v>166</v>
      </c>
      <c r="U164" s="6" t="str">
        <f>"054286051      "</f>
        <v xml:space="preserve">054286051      </v>
      </c>
      <c r="V164" s="2" t="str">
        <f>"054286051      "</f>
        <v xml:space="preserve">054286051      </v>
      </c>
      <c r="W164" s="4" t="str">
        <f t="shared" si="8"/>
        <v xml:space="preserve">054286051 </v>
      </c>
      <c r="X164">
        <v>280</v>
      </c>
      <c r="Y164">
        <v>2010</v>
      </c>
      <c r="Z164" t="s">
        <v>164</v>
      </c>
      <c r="AA164">
        <v>6217</v>
      </c>
      <c r="AB164">
        <v>0</v>
      </c>
      <c r="AC164">
        <v>1</v>
      </c>
      <c r="AD164">
        <v>20241012</v>
      </c>
    </row>
    <row r="165" spans="1:30" ht="45.5">
      <c r="A165" t="s">
        <v>34</v>
      </c>
      <c r="B165" t="s">
        <v>43</v>
      </c>
      <c r="C165" t="s">
        <v>44</v>
      </c>
      <c r="D165" t="s">
        <v>31</v>
      </c>
      <c r="E165" t="s">
        <v>31</v>
      </c>
      <c r="F165" t="s">
        <v>43</v>
      </c>
      <c r="G165" t="s">
        <v>45</v>
      </c>
      <c r="H165" t="s">
        <v>46</v>
      </c>
      <c r="I165" t="s">
        <v>31</v>
      </c>
      <c r="J165" t="s">
        <v>32</v>
      </c>
      <c r="K165" t="s">
        <v>47</v>
      </c>
      <c r="L165" t="s">
        <v>48</v>
      </c>
      <c r="M165" t="s">
        <v>34</v>
      </c>
      <c r="N165" t="str">
        <f t="shared" si="10"/>
        <v xml:space="preserve">        </v>
      </c>
      <c r="O165" t="s">
        <v>49</v>
      </c>
      <c r="P165" t="s">
        <v>50</v>
      </c>
      <c r="Q165" t="s">
        <v>51</v>
      </c>
      <c r="R165" t="s">
        <v>36</v>
      </c>
      <c r="S165" t="s">
        <v>36</v>
      </c>
      <c r="T165" t="s">
        <v>167</v>
      </c>
      <c r="U165" s="6" t="str">
        <f>"054286058      "</f>
        <v xml:space="preserve">054286058      </v>
      </c>
      <c r="V165" s="2" t="str">
        <f>"054286058      "</f>
        <v xml:space="preserve">054286058      </v>
      </c>
      <c r="W165" s="4" t="str">
        <f t="shared" si="8"/>
        <v xml:space="preserve">054286058 </v>
      </c>
      <c r="X165">
        <v>280</v>
      </c>
      <c r="Y165">
        <v>1820</v>
      </c>
      <c r="Z165" t="s">
        <v>164</v>
      </c>
      <c r="AA165">
        <v>6217</v>
      </c>
      <c r="AB165">
        <v>0</v>
      </c>
      <c r="AC165">
        <v>1</v>
      </c>
      <c r="AD165">
        <v>20241012</v>
      </c>
    </row>
    <row r="166" spans="1:30" ht="45.5">
      <c r="A166" t="s">
        <v>34</v>
      </c>
      <c r="B166" t="s">
        <v>43</v>
      </c>
      <c r="C166" t="s">
        <v>44</v>
      </c>
      <c r="D166" t="s">
        <v>31</v>
      </c>
      <c r="E166" t="s">
        <v>31</v>
      </c>
      <c r="F166" t="s">
        <v>43</v>
      </c>
      <c r="G166" t="s">
        <v>45</v>
      </c>
      <c r="H166" t="s">
        <v>46</v>
      </c>
      <c r="I166" t="s">
        <v>31</v>
      </c>
      <c r="J166" t="s">
        <v>32</v>
      </c>
      <c r="K166" t="s">
        <v>47</v>
      </c>
      <c r="L166" t="s">
        <v>48</v>
      </c>
      <c r="M166" t="s">
        <v>34</v>
      </c>
      <c r="N166" t="str">
        <f t="shared" si="10"/>
        <v xml:space="preserve">        </v>
      </c>
      <c r="O166" t="s">
        <v>49</v>
      </c>
      <c r="P166" t="s">
        <v>50</v>
      </c>
      <c r="Q166" t="s">
        <v>51</v>
      </c>
      <c r="R166" t="s">
        <v>36</v>
      </c>
      <c r="S166" t="s">
        <v>36</v>
      </c>
      <c r="T166" t="s">
        <v>167</v>
      </c>
      <c r="U166" s="6" t="str">
        <f>"054286057      "</f>
        <v xml:space="preserve">054286057      </v>
      </c>
      <c r="V166" s="2" t="str">
        <f>"054286057      "</f>
        <v xml:space="preserve">054286057      </v>
      </c>
      <c r="W166" s="4" t="str">
        <f t="shared" si="8"/>
        <v xml:space="preserve">054286057 </v>
      </c>
      <c r="X166">
        <v>280</v>
      </c>
      <c r="Y166">
        <v>1820</v>
      </c>
      <c r="Z166" t="s">
        <v>164</v>
      </c>
      <c r="AA166">
        <v>6217</v>
      </c>
      <c r="AB166">
        <v>0</v>
      </c>
      <c r="AC166">
        <v>1</v>
      </c>
      <c r="AD166">
        <v>20241012</v>
      </c>
    </row>
    <row r="167" spans="1:30" ht="45.5">
      <c r="A167" t="s">
        <v>34</v>
      </c>
      <c r="B167" t="s">
        <v>43</v>
      </c>
      <c r="C167" t="s">
        <v>44</v>
      </c>
      <c r="D167" t="s">
        <v>31</v>
      </c>
      <c r="E167" t="s">
        <v>31</v>
      </c>
      <c r="F167" t="s">
        <v>43</v>
      </c>
      <c r="G167" t="s">
        <v>45</v>
      </c>
      <c r="H167" t="s">
        <v>46</v>
      </c>
      <c r="I167" t="s">
        <v>31</v>
      </c>
      <c r="J167" t="s">
        <v>32</v>
      </c>
      <c r="K167" t="s">
        <v>47</v>
      </c>
      <c r="L167" t="s">
        <v>48</v>
      </c>
      <c r="M167" t="s">
        <v>34</v>
      </c>
      <c r="N167" t="str">
        <f t="shared" si="10"/>
        <v xml:space="preserve">        </v>
      </c>
      <c r="O167" t="s">
        <v>49</v>
      </c>
      <c r="P167" t="s">
        <v>50</v>
      </c>
      <c r="Q167" t="s">
        <v>51</v>
      </c>
      <c r="R167" t="s">
        <v>36</v>
      </c>
      <c r="S167" t="s">
        <v>36</v>
      </c>
      <c r="T167" t="s">
        <v>167</v>
      </c>
      <c r="U167" s="6" t="str">
        <f>"054286059      "</f>
        <v xml:space="preserve">054286059      </v>
      </c>
      <c r="V167" s="2" t="str">
        <f>"054286059      "</f>
        <v xml:space="preserve">054286059      </v>
      </c>
      <c r="W167" s="4" t="str">
        <f t="shared" si="8"/>
        <v xml:space="preserve">054286059 </v>
      </c>
      <c r="X167">
        <v>280</v>
      </c>
      <c r="Y167">
        <v>1820</v>
      </c>
      <c r="Z167" t="s">
        <v>164</v>
      </c>
      <c r="AA167">
        <v>6217</v>
      </c>
      <c r="AB167">
        <v>0</v>
      </c>
      <c r="AC167">
        <v>1</v>
      </c>
      <c r="AD167">
        <v>20241012</v>
      </c>
    </row>
    <row r="168" spans="1:30" ht="45.5">
      <c r="A168" t="s">
        <v>34</v>
      </c>
      <c r="B168" t="s">
        <v>43</v>
      </c>
      <c r="C168" t="s">
        <v>44</v>
      </c>
      <c r="D168" t="s">
        <v>31</v>
      </c>
      <c r="E168" t="s">
        <v>31</v>
      </c>
      <c r="F168" t="s">
        <v>43</v>
      </c>
      <c r="G168" t="s">
        <v>45</v>
      </c>
      <c r="H168" t="s">
        <v>46</v>
      </c>
      <c r="I168" t="s">
        <v>31</v>
      </c>
      <c r="J168" t="s">
        <v>32</v>
      </c>
      <c r="K168" t="s">
        <v>47</v>
      </c>
      <c r="L168" t="s">
        <v>48</v>
      </c>
      <c r="M168" t="s">
        <v>34</v>
      </c>
      <c r="N168" t="str">
        <f t="shared" si="10"/>
        <v xml:space="preserve">        </v>
      </c>
      <c r="O168" t="s">
        <v>49</v>
      </c>
      <c r="P168" t="s">
        <v>50</v>
      </c>
      <c r="Q168" t="s">
        <v>51</v>
      </c>
      <c r="R168" t="s">
        <v>36</v>
      </c>
      <c r="S168" t="s">
        <v>36</v>
      </c>
      <c r="T168" t="s">
        <v>168</v>
      </c>
      <c r="U168" s="6" t="str">
        <f>"054286056      "</f>
        <v xml:space="preserve">054286056      </v>
      </c>
      <c r="V168" s="2" t="str">
        <f>"054286056      "</f>
        <v xml:space="preserve">054286056      </v>
      </c>
      <c r="W168" s="4" t="str">
        <f t="shared" si="8"/>
        <v xml:space="preserve">054286056 </v>
      </c>
      <c r="X168">
        <v>280</v>
      </c>
      <c r="Y168">
        <v>1820</v>
      </c>
      <c r="Z168" t="s">
        <v>164</v>
      </c>
      <c r="AA168">
        <v>6217</v>
      </c>
      <c r="AB168">
        <v>0</v>
      </c>
      <c r="AC168">
        <v>1</v>
      </c>
      <c r="AD168">
        <v>20241012</v>
      </c>
    </row>
    <row r="169" spans="1:30" ht="45.5">
      <c r="A169" t="s">
        <v>28</v>
      </c>
      <c r="B169">
        <v>1</v>
      </c>
      <c r="C169">
        <v>6786</v>
      </c>
      <c r="D169">
        <v>0</v>
      </c>
      <c r="E169">
        <v>0</v>
      </c>
      <c r="F169">
        <v>1</v>
      </c>
      <c r="G169" t="s">
        <v>29</v>
      </c>
      <c r="H169" t="s">
        <v>30</v>
      </c>
      <c r="I169" t="s">
        <v>31</v>
      </c>
      <c r="J169" t="s">
        <v>32</v>
      </c>
      <c r="K169">
        <v>114</v>
      </c>
      <c r="L169" t="s">
        <v>145</v>
      </c>
      <c r="M169" t="s">
        <v>34</v>
      </c>
      <c r="N169" t="str">
        <f>"10806   "</f>
        <v xml:space="preserve">10806   </v>
      </c>
      <c r="O169" t="s">
        <v>162</v>
      </c>
      <c r="P169">
        <v>285</v>
      </c>
      <c r="Q169">
        <v>3.3628300000000002</v>
      </c>
      <c r="R169">
        <v>958.41</v>
      </c>
      <c r="S169" t="s">
        <v>36</v>
      </c>
      <c r="T169" t="s">
        <v>168</v>
      </c>
      <c r="U169" s="6" t="str">
        <f>"094250043      "</f>
        <v xml:space="preserve">094250043      </v>
      </c>
      <c r="V169" s="2" t="str">
        <f>"094250043      "</f>
        <v xml:space="preserve">094250043      </v>
      </c>
      <c r="W169" s="4" t="str">
        <f t="shared" si="8"/>
        <v xml:space="preserve">094250043 </v>
      </c>
      <c r="X169">
        <v>285</v>
      </c>
      <c r="Y169">
        <v>1000</v>
      </c>
      <c r="Z169" t="s">
        <v>164</v>
      </c>
      <c r="AA169">
        <v>6221</v>
      </c>
      <c r="AB169">
        <v>0</v>
      </c>
      <c r="AC169">
        <v>1</v>
      </c>
      <c r="AD169">
        <v>20241012</v>
      </c>
    </row>
    <row r="170" spans="1:30" ht="45.5">
      <c r="A170" t="s">
        <v>28</v>
      </c>
      <c r="B170">
        <v>1</v>
      </c>
      <c r="C170">
        <v>6786</v>
      </c>
      <c r="D170">
        <v>0</v>
      </c>
      <c r="E170">
        <v>0</v>
      </c>
      <c r="F170">
        <v>1</v>
      </c>
      <c r="G170" t="s">
        <v>29</v>
      </c>
      <c r="H170" t="s">
        <v>30</v>
      </c>
      <c r="I170" t="s">
        <v>31</v>
      </c>
      <c r="J170" t="s">
        <v>32</v>
      </c>
      <c r="K170">
        <v>114</v>
      </c>
      <c r="L170" t="s">
        <v>145</v>
      </c>
      <c r="M170" t="s">
        <v>34</v>
      </c>
      <c r="N170" t="str">
        <f>"10974   "</f>
        <v xml:space="preserve">10974   </v>
      </c>
      <c r="O170" t="s">
        <v>152</v>
      </c>
      <c r="P170">
        <v>679.8</v>
      </c>
      <c r="Q170">
        <v>4.0708000000000002</v>
      </c>
      <c r="R170">
        <v>2767.33</v>
      </c>
      <c r="S170" t="s">
        <v>36</v>
      </c>
      <c r="T170" t="s">
        <v>161</v>
      </c>
      <c r="U170" s="6" t="str">
        <f>"044290128      "</f>
        <v xml:space="preserve">044290128      </v>
      </c>
      <c r="V170" s="2" t="str">
        <f>"044290128      "</f>
        <v xml:space="preserve">044290128      </v>
      </c>
      <c r="W170" s="4" t="str">
        <f t="shared" si="8"/>
        <v xml:space="preserve">044290128 </v>
      </c>
      <c r="X170">
        <v>330</v>
      </c>
      <c r="Y170">
        <v>2060</v>
      </c>
      <c r="Z170" t="s">
        <v>169</v>
      </c>
      <c r="AA170">
        <v>6293</v>
      </c>
      <c r="AB170">
        <v>0</v>
      </c>
      <c r="AC170">
        <v>1</v>
      </c>
      <c r="AD170">
        <v>20241016</v>
      </c>
    </row>
    <row r="171" spans="1:30" ht="45.5">
      <c r="A171" t="s">
        <v>28</v>
      </c>
      <c r="B171">
        <v>1</v>
      </c>
      <c r="C171">
        <v>6786</v>
      </c>
      <c r="D171">
        <v>0</v>
      </c>
      <c r="E171">
        <v>0</v>
      </c>
      <c r="F171">
        <v>1</v>
      </c>
      <c r="G171" t="s">
        <v>29</v>
      </c>
      <c r="H171" t="s">
        <v>30</v>
      </c>
      <c r="I171" t="s">
        <v>31</v>
      </c>
      <c r="J171" t="s">
        <v>32</v>
      </c>
      <c r="K171">
        <v>114</v>
      </c>
      <c r="L171" t="s">
        <v>145</v>
      </c>
      <c r="M171" t="s">
        <v>34</v>
      </c>
      <c r="N171" t="str">
        <f>"07282   "</f>
        <v xml:space="preserve">07282   </v>
      </c>
      <c r="O171" t="s">
        <v>170</v>
      </c>
      <c r="P171">
        <v>20904.75</v>
      </c>
      <c r="Q171">
        <v>3.0088499999999998</v>
      </c>
      <c r="R171">
        <v>62899.26</v>
      </c>
      <c r="S171" t="s">
        <v>36</v>
      </c>
      <c r="T171" t="s">
        <v>171</v>
      </c>
      <c r="U171" s="6" t="str">
        <f>"054290082      "</f>
        <v xml:space="preserve">054290082      </v>
      </c>
      <c r="V171" s="2" t="str">
        <f>"054290082      "</f>
        <v xml:space="preserve">054290082      </v>
      </c>
      <c r="W171" s="4" t="str">
        <f t="shared" si="8"/>
        <v xml:space="preserve">054290082 </v>
      </c>
      <c r="X171">
        <v>225</v>
      </c>
      <c r="Y171">
        <v>2000</v>
      </c>
      <c r="Z171" t="s">
        <v>169</v>
      </c>
      <c r="AA171">
        <v>6293</v>
      </c>
      <c r="AB171">
        <v>0</v>
      </c>
      <c r="AC171">
        <v>2</v>
      </c>
      <c r="AD171">
        <v>20241016</v>
      </c>
    </row>
    <row r="172" spans="1:30" ht="45.5">
      <c r="A172" t="s">
        <v>34</v>
      </c>
      <c r="B172" t="s">
        <v>43</v>
      </c>
      <c r="C172" t="s">
        <v>44</v>
      </c>
      <c r="D172" t="s">
        <v>31</v>
      </c>
      <c r="E172" t="s">
        <v>31</v>
      </c>
      <c r="F172" t="s">
        <v>43</v>
      </c>
      <c r="G172" t="s">
        <v>45</v>
      </c>
      <c r="H172" t="s">
        <v>46</v>
      </c>
      <c r="I172" t="s">
        <v>31</v>
      </c>
      <c r="J172" t="s">
        <v>32</v>
      </c>
      <c r="K172" t="s">
        <v>47</v>
      </c>
      <c r="L172" t="s">
        <v>48</v>
      </c>
      <c r="M172" t="s">
        <v>34</v>
      </c>
      <c r="N172" t="str">
        <f t="shared" ref="N172:N215" si="11">"        "</f>
        <v xml:space="preserve">        </v>
      </c>
      <c r="O172" t="s">
        <v>49</v>
      </c>
      <c r="P172" t="s">
        <v>50</v>
      </c>
      <c r="Q172" t="s">
        <v>51</v>
      </c>
      <c r="R172" t="s">
        <v>36</v>
      </c>
      <c r="S172" t="s">
        <v>36</v>
      </c>
      <c r="T172" t="s">
        <v>171</v>
      </c>
      <c r="U172" s="6" t="str">
        <f>"054290077      "</f>
        <v xml:space="preserve">054290077      </v>
      </c>
      <c r="V172" s="2" t="str">
        <f>"054290077      "</f>
        <v xml:space="preserve">054290077      </v>
      </c>
      <c r="W172" s="4" t="str">
        <f t="shared" si="8"/>
        <v xml:space="preserve">054290077 </v>
      </c>
      <c r="X172">
        <v>225</v>
      </c>
      <c r="Y172">
        <v>2000</v>
      </c>
      <c r="Z172" t="s">
        <v>169</v>
      </c>
      <c r="AA172">
        <v>6293</v>
      </c>
      <c r="AB172">
        <v>0</v>
      </c>
      <c r="AC172">
        <v>2</v>
      </c>
      <c r="AD172">
        <v>20241016</v>
      </c>
    </row>
    <row r="173" spans="1:30" ht="45.5">
      <c r="A173" t="s">
        <v>34</v>
      </c>
      <c r="B173" t="s">
        <v>43</v>
      </c>
      <c r="C173" t="s">
        <v>44</v>
      </c>
      <c r="D173" t="s">
        <v>31</v>
      </c>
      <c r="E173" t="s">
        <v>31</v>
      </c>
      <c r="F173" t="s">
        <v>43</v>
      </c>
      <c r="G173" t="s">
        <v>45</v>
      </c>
      <c r="H173" t="s">
        <v>46</v>
      </c>
      <c r="I173" t="s">
        <v>31</v>
      </c>
      <c r="J173" t="s">
        <v>32</v>
      </c>
      <c r="K173" t="s">
        <v>47</v>
      </c>
      <c r="L173" t="s">
        <v>48</v>
      </c>
      <c r="M173" t="s">
        <v>34</v>
      </c>
      <c r="N173" t="str">
        <f t="shared" si="11"/>
        <v xml:space="preserve">        </v>
      </c>
      <c r="O173" t="s">
        <v>49</v>
      </c>
      <c r="P173" t="s">
        <v>50</v>
      </c>
      <c r="Q173" t="s">
        <v>51</v>
      </c>
      <c r="R173" t="s">
        <v>36</v>
      </c>
      <c r="S173" t="s">
        <v>36</v>
      </c>
      <c r="T173" t="s">
        <v>171</v>
      </c>
      <c r="U173" s="6" t="str">
        <f>"054290072      "</f>
        <v xml:space="preserve">054290072      </v>
      </c>
      <c r="V173" s="2" t="str">
        <f>"054290072      "</f>
        <v xml:space="preserve">054290072      </v>
      </c>
      <c r="W173" s="4" t="str">
        <f t="shared" si="8"/>
        <v xml:space="preserve">054290072 </v>
      </c>
      <c r="X173">
        <v>225</v>
      </c>
      <c r="Y173">
        <v>2000</v>
      </c>
      <c r="Z173" t="s">
        <v>169</v>
      </c>
      <c r="AA173">
        <v>6293</v>
      </c>
      <c r="AB173">
        <v>0</v>
      </c>
      <c r="AC173">
        <v>2</v>
      </c>
      <c r="AD173">
        <v>20241016</v>
      </c>
    </row>
    <row r="174" spans="1:30" ht="45.5">
      <c r="A174" t="s">
        <v>34</v>
      </c>
      <c r="B174" t="s">
        <v>43</v>
      </c>
      <c r="C174" t="s">
        <v>44</v>
      </c>
      <c r="D174" t="s">
        <v>31</v>
      </c>
      <c r="E174" t="s">
        <v>31</v>
      </c>
      <c r="F174" t="s">
        <v>43</v>
      </c>
      <c r="G174" t="s">
        <v>45</v>
      </c>
      <c r="H174" t="s">
        <v>46</v>
      </c>
      <c r="I174" t="s">
        <v>31</v>
      </c>
      <c r="J174" t="s">
        <v>32</v>
      </c>
      <c r="K174" t="s">
        <v>47</v>
      </c>
      <c r="L174" t="s">
        <v>48</v>
      </c>
      <c r="M174" t="s">
        <v>34</v>
      </c>
      <c r="N174" t="str">
        <f t="shared" si="11"/>
        <v xml:space="preserve">        </v>
      </c>
      <c r="O174" t="s">
        <v>49</v>
      </c>
      <c r="P174" t="s">
        <v>50</v>
      </c>
      <c r="Q174" t="s">
        <v>51</v>
      </c>
      <c r="R174" t="s">
        <v>36</v>
      </c>
      <c r="S174" t="s">
        <v>36</v>
      </c>
      <c r="T174" t="s">
        <v>171</v>
      </c>
      <c r="U174" s="6" t="str">
        <f>"054290067      "</f>
        <v xml:space="preserve">054290067      </v>
      </c>
      <c r="V174" s="2" t="str">
        <f>"054290067      "</f>
        <v xml:space="preserve">054290067      </v>
      </c>
      <c r="W174" s="4" t="str">
        <f t="shared" si="8"/>
        <v xml:space="preserve">054290067 </v>
      </c>
      <c r="X174">
        <v>225</v>
      </c>
      <c r="Y174">
        <v>2080</v>
      </c>
      <c r="Z174" t="s">
        <v>169</v>
      </c>
      <c r="AA174">
        <v>6293</v>
      </c>
      <c r="AB174">
        <v>0</v>
      </c>
      <c r="AC174">
        <v>2</v>
      </c>
      <c r="AD174">
        <v>20241016</v>
      </c>
    </row>
    <row r="175" spans="1:30" ht="45.5">
      <c r="A175" t="s">
        <v>34</v>
      </c>
      <c r="B175" t="s">
        <v>43</v>
      </c>
      <c r="C175" t="s">
        <v>44</v>
      </c>
      <c r="D175" t="s">
        <v>31</v>
      </c>
      <c r="E175" t="s">
        <v>31</v>
      </c>
      <c r="F175" t="s">
        <v>43</v>
      </c>
      <c r="G175" t="s">
        <v>45</v>
      </c>
      <c r="H175" t="s">
        <v>46</v>
      </c>
      <c r="I175" t="s">
        <v>31</v>
      </c>
      <c r="J175" t="s">
        <v>32</v>
      </c>
      <c r="K175" t="s">
        <v>47</v>
      </c>
      <c r="L175" t="s">
        <v>48</v>
      </c>
      <c r="M175" t="s">
        <v>34</v>
      </c>
      <c r="N175" t="str">
        <f t="shared" si="11"/>
        <v xml:space="preserve">        </v>
      </c>
      <c r="O175" t="s">
        <v>49</v>
      </c>
      <c r="P175" t="s">
        <v>50</v>
      </c>
      <c r="Q175" t="s">
        <v>51</v>
      </c>
      <c r="R175" t="s">
        <v>36</v>
      </c>
      <c r="S175" t="s">
        <v>36</v>
      </c>
      <c r="T175" t="s">
        <v>172</v>
      </c>
      <c r="U175" s="6" t="str">
        <f>"054290092      "</f>
        <v xml:space="preserve">054290092      </v>
      </c>
      <c r="V175" s="2" t="str">
        <f>"054290092      "</f>
        <v xml:space="preserve">054290092      </v>
      </c>
      <c r="W175" s="4" t="str">
        <f t="shared" si="8"/>
        <v xml:space="preserve">054290092 </v>
      </c>
      <c r="X175">
        <v>225</v>
      </c>
      <c r="Y175">
        <v>2000</v>
      </c>
      <c r="Z175" t="s">
        <v>169</v>
      </c>
      <c r="AA175">
        <v>6293</v>
      </c>
      <c r="AB175">
        <v>0</v>
      </c>
      <c r="AC175">
        <v>2</v>
      </c>
      <c r="AD175">
        <v>20241016</v>
      </c>
    </row>
    <row r="176" spans="1:30" ht="45.5">
      <c r="A176" t="s">
        <v>34</v>
      </c>
      <c r="B176" t="s">
        <v>43</v>
      </c>
      <c r="C176" t="s">
        <v>44</v>
      </c>
      <c r="D176" t="s">
        <v>31</v>
      </c>
      <c r="E176" t="s">
        <v>31</v>
      </c>
      <c r="F176" t="s">
        <v>43</v>
      </c>
      <c r="G176" t="s">
        <v>45</v>
      </c>
      <c r="H176" t="s">
        <v>46</v>
      </c>
      <c r="I176" t="s">
        <v>31</v>
      </c>
      <c r="J176" t="s">
        <v>32</v>
      </c>
      <c r="K176" t="s">
        <v>47</v>
      </c>
      <c r="L176" t="s">
        <v>48</v>
      </c>
      <c r="M176" t="s">
        <v>34</v>
      </c>
      <c r="N176" t="str">
        <f t="shared" si="11"/>
        <v xml:space="preserve">        </v>
      </c>
      <c r="O176" t="s">
        <v>49</v>
      </c>
      <c r="P176" t="s">
        <v>50</v>
      </c>
      <c r="Q176" t="s">
        <v>51</v>
      </c>
      <c r="R176" t="s">
        <v>36</v>
      </c>
      <c r="S176" t="s">
        <v>36</v>
      </c>
      <c r="T176" t="s">
        <v>172</v>
      </c>
      <c r="U176" s="6" t="str">
        <f>"054290088      "</f>
        <v xml:space="preserve">054290088      </v>
      </c>
      <c r="V176" s="2" t="str">
        <f>"054290088      "</f>
        <v xml:space="preserve">054290088      </v>
      </c>
      <c r="W176" s="4" t="str">
        <f t="shared" si="8"/>
        <v xml:space="preserve">054290088 </v>
      </c>
      <c r="X176">
        <v>225</v>
      </c>
      <c r="Y176">
        <v>2000</v>
      </c>
      <c r="Z176" t="s">
        <v>169</v>
      </c>
      <c r="AA176">
        <v>6293</v>
      </c>
      <c r="AB176">
        <v>0</v>
      </c>
      <c r="AC176">
        <v>2</v>
      </c>
      <c r="AD176">
        <v>20241016</v>
      </c>
    </row>
    <row r="177" spans="1:30" ht="45.5">
      <c r="A177" t="s">
        <v>34</v>
      </c>
      <c r="B177" t="s">
        <v>43</v>
      </c>
      <c r="C177" t="s">
        <v>44</v>
      </c>
      <c r="D177" t="s">
        <v>31</v>
      </c>
      <c r="E177" t="s">
        <v>31</v>
      </c>
      <c r="F177" t="s">
        <v>43</v>
      </c>
      <c r="G177" t="s">
        <v>45</v>
      </c>
      <c r="H177" t="s">
        <v>46</v>
      </c>
      <c r="I177" t="s">
        <v>31</v>
      </c>
      <c r="J177" t="s">
        <v>32</v>
      </c>
      <c r="K177" t="s">
        <v>47</v>
      </c>
      <c r="L177" t="s">
        <v>48</v>
      </c>
      <c r="M177" t="s">
        <v>34</v>
      </c>
      <c r="N177" t="str">
        <f t="shared" si="11"/>
        <v xml:space="preserve">        </v>
      </c>
      <c r="O177" t="s">
        <v>49</v>
      </c>
      <c r="P177" t="s">
        <v>50</v>
      </c>
      <c r="Q177" t="s">
        <v>51</v>
      </c>
      <c r="R177" t="s">
        <v>36</v>
      </c>
      <c r="S177" t="s">
        <v>36</v>
      </c>
      <c r="T177" t="s">
        <v>172</v>
      </c>
      <c r="U177" s="6" t="str">
        <f>"054290090      "</f>
        <v xml:space="preserve">054290090      </v>
      </c>
      <c r="V177" s="2" t="str">
        <f>"054290090      "</f>
        <v xml:space="preserve">054290090      </v>
      </c>
      <c r="W177" s="4" t="str">
        <f t="shared" si="8"/>
        <v xml:space="preserve">054290090 </v>
      </c>
      <c r="X177">
        <v>225</v>
      </c>
      <c r="Y177">
        <v>2000</v>
      </c>
      <c r="Z177" t="s">
        <v>169</v>
      </c>
      <c r="AA177">
        <v>6293</v>
      </c>
      <c r="AB177">
        <v>0</v>
      </c>
      <c r="AC177">
        <v>2</v>
      </c>
      <c r="AD177">
        <v>20241016</v>
      </c>
    </row>
    <row r="178" spans="1:30" ht="45.5">
      <c r="A178" t="s">
        <v>34</v>
      </c>
      <c r="B178" t="s">
        <v>43</v>
      </c>
      <c r="C178" t="s">
        <v>44</v>
      </c>
      <c r="D178" t="s">
        <v>31</v>
      </c>
      <c r="E178" t="s">
        <v>31</v>
      </c>
      <c r="F178" t="s">
        <v>43</v>
      </c>
      <c r="G178" t="s">
        <v>45</v>
      </c>
      <c r="H178" t="s">
        <v>46</v>
      </c>
      <c r="I178" t="s">
        <v>31</v>
      </c>
      <c r="J178" t="s">
        <v>32</v>
      </c>
      <c r="K178" t="s">
        <v>47</v>
      </c>
      <c r="L178" t="s">
        <v>48</v>
      </c>
      <c r="M178" t="s">
        <v>34</v>
      </c>
      <c r="N178" t="str">
        <f t="shared" si="11"/>
        <v xml:space="preserve">        </v>
      </c>
      <c r="O178" t="s">
        <v>49</v>
      </c>
      <c r="P178" t="s">
        <v>50</v>
      </c>
      <c r="Q178" t="s">
        <v>51</v>
      </c>
      <c r="R178" t="s">
        <v>36</v>
      </c>
      <c r="S178" t="s">
        <v>36</v>
      </c>
      <c r="T178" t="s">
        <v>172</v>
      </c>
      <c r="U178" s="6" t="str">
        <f>"054290087      "</f>
        <v xml:space="preserve">054290087      </v>
      </c>
      <c r="V178" s="2" t="str">
        <f>"054290087      "</f>
        <v xml:space="preserve">054290087      </v>
      </c>
      <c r="W178" s="4" t="str">
        <f t="shared" si="8"/>
        <v xml:space="preserve">054290087 </v>
      </c>
      <c r="X178">
        <v>225</v>
      </c>
      <c r="Y178">
        <v>2000</v>
      </c>
      <c r="Z178" t="s">
        <v>169</v>
      </c>
      <c r="AA178">
        <v>6293</v>
      </c>
      <c r="AB178">
        <v>0</v>
      </c>
      <c r="AC178">
        <v>2</v>
      </c>
      <c r="AD178">
        <v>20241016</v>
      </c>
    </row>
    <row r="179" spans="1:30" ht="45.5">
      <c r="A179" t="s">
        <v>34</v>
      </c>
      <c r="B179" t="s">
        <v>43</v>
      </c>
      <c r="C179" t="s">
        <v>44</v>
      </c>
      <c r="D179" t="s">
        <v>31</v>
      </c>
      <c r="E179" t="s">
        <v>31</v>
      </c>
      <c r="F179" t="s">
        <v>43</v>
      </c>
      <c r="G179" t="s">
        <v>45</v>
      </c>
      <c r="H179" t="s">
        <v>46</v>
      </c>
      <c r="I179" t="s">
        <v>31</v>
      </c>
      <c r="J179" t="s">
        <v>32</v>
      </c>
      <c r="K179" t="s">
        <v>47</v>
      </c>
      <c r="L179" t="s">
        <v>48</v>
      </c>
      <c r="M179" t="s">
        <v>34</v>
      </c>
      <c r="N179" t="str">
        <f t="shared" si="11"/>
        <v xml:space="preserve">        </v>
      </c>
      <c r="O179" t="s">
        <v>49</v>
      </c>
      <c r="P179" t="s">
        <v>50</v>
      </c>
      <c r="Q179" t="s">
        <v>51</v>
      </c>
      <c r="R179" t="s">
        <v>36</v>
      </c>
      <c r="S179" t="s">
        <v>36</v>
      </c>
      <c r="T179" t="s">
        <v>173</v>
      </c>
      <c r="U179" s="6" t="str">
        <f>"054290096      "</f>
        <v xml:space="preserve">054290096      </v>
      </c>
      <c r="V179" s="2" t="str">
        <f>"054290096      "</f>
        <v xml:space="preserve">054290096      </v>
      </c>
      <c r="W179" s="4" t="str">
        <f t="shared" si="8"/>
        <v xml:space="preserve">054290096 </v>
      </c>
      <c r="X179">
        <v>225</v>
      </c>
      <c r="Y179">
        <v>2000</v>
      </c>
      <c r="Z179" t="s">
        <v>169</v>
      </c>
      <c r="AA179">
        <v>6293</v>
      </c>
      <c r="AB179">
        <v>0</v>
      </c>
      <c r="AC179">
        <v>2</v>
      </c>
      <c r="AD179">
        <v>20241016</v>
      </c>
    </row>
    <row r="180" spans="1:30" ht="45.5">
      <c r="A180" t="s">
        <v>34</v>
      </c>
      <c r="B180" t="s">
        <v>43</v>
      </c>
      <c r="C180" t="s">
        <v>44</v>
      </c>
      <c r="D180" t="s">
        <v>31</v>
      </c>
      <c r="E180" t="s">
        <v>31</v>
      </c>
      <c r="F180" t="s">
        <v>43</v>
      </c>
      <c r="G180" t="s">
        <v>45</v>
      </c>
      <c r="H180" t="s">
        <v>46</v>
      </c>
      <c r="I180" t="s">
        <v>31</v>
      </c>
      <c r="J180" t="s">
        <v>32</v>
      </c>
      <c r="K180" t="s">
        <v>47</v>
      </c>
      <c r="L180" t="s">
        <v>48</v>
      </c>
      <c r="M180" t="s">
        <v>34</v>
      </c>
      <c r="N180" t="str">
        <f t="shared" si="11"/>
        <v xml:space="preserve">        </v>
      </c>
      <c r="O180" t="s">
        <v>49</v>
      </c>
      <c r="P180" t="s">
        <v>50</v>
      </c>
      <c r="Q180" t="s">
        <v>51</v>
      </c>
      <c r="R180" t="s">
        <v>36</v>
      </c>
      <c r="S180" t="s">
        <v>36</v>
      </c>
      <c r="T180" t="s">
        <v>173</v>
      </c>
      <c r="U180" s="6" t="str">
        <f>"054290098      "</f>
        <v xml:space="preserve">054290098      </v>
      </c>
      <c r="V180" s="2" t="str">
        <f>"054290098      "</f>
        <v xml:space="preserve">054290098      </v>
      </c>
      <c r="W180" s="4" t="str">
        <f t="shared" si="8"/>
        <v xml:space="preserve">054290098 </v>
      </c>
      <c r="X180">
        <v>225</v>
      </c>
      <c r="Y180">
        <v>2000</v>
      </c>
      <c r="Z180" t="s">
        <v>169</v>
      </c>
      <c r="AA180">
        <v>6293</v>
      </c>
      <c r="AB180">
        <v>0</v>
      </c>
      <c r="AC180">
        <v>2</v>
      </c>
      <c r="AD180">
        <v>20241016</v>
      </c>
    </row>
    <row r="181" spans="1:30" ht="45.5">
      <c r="A181" t="s">
        <v>34</v>
      </c>
      <c r="B181" t="s">
        <v>43</v>
      </c>
      <c r="C181" t="s">
        <v>44</v>
      </c>
      <c r="D181" t="s">
        <v>31</v>
      </c>
      <c r="E181" t="s">
        <v>31</v>
      </c>
      <c r="F181" t="s">
        <v>43</v>
      </c>
      <c r="G181" t="s">
        <v>45</v>
      </c>
      <c r="H181" t="s">
        <v>46</v>
      </c>
      <c r="I181" t="s">
        <v>31</v>
      </c>
      <c r="J181" t="s">
        <v>32</v>
      </c>
      <c r="K181" t="s">
        <v>47</v>
      </c>
      <c r="L181" t="s">
        <v>48</v>
      </c>
      <c r="M181" t="s">
        <v>34</v>
      </c>
      <c r="N181" t="str">
        <f t="shared" si="11"/>
        <v xml:space="preserve">        </v>
      </c>
      <c r="O181" t="s">
        <v>49</v>
      </c>
      <c r="P181" t="s">
        <v>50</v>
      </c>
      <c r="Q181" t="s">
        <v>51</v>
      </c>
      <c r="R181" t="s">
        <v>36</v>
      </c>
      <c r="S181" t="s">
        <v>36</v>
      </c>
      <c r="T181" t="s">
        <v>173</v>
      </c>
      <c r="U181" s="6" t="str">
        <f>"054290095      "</f>
        <v xml:space="preserve">054290095      </v>
      </c>
      <c r="V181" s="2" t="str">
        <f>"054290095      "</f>
        <v xml:space="preserve">054290095      </v>
      </c>
      <c r="W181" s="4" t="str">
        <f t="shared" si="8"/>
        <v xml:space="preserve">054290095 </v>
      </c>
      <c r="X181">
        <v>225</v>
      </c>
      <c r="Y181">
        <v>2000</v>
      </c>
      <c r="Z181" t="s">
        <v>169</v>
      </c>
      <c r="AA181">
        <v>6293</v>
      </c>
      <c r="AB181">
        <v>0</v>
      </c>
      <c r="AC181">
        <v>2</v>
      </c>
      <c r="AD181">
        <v>20241016</v>
      </c>
    </row>
    <row r="182" spans="1:30" ht="45.5">
      <c r="A182" t="s">
        <v>34</v>
      </c>
      <c r="B182" t="s">
        <v>43</v>
      </c>
      <c r="C182" t="s">
        <v>44</v>
      </c>
      <c r="D182" t="s">
        <v>31</v>
      </c>
      <c r="E182" t="s">
        <v>31</v>
      </c>
      <c r="F182" t="s">
        <v>43</v>
      </c>
      <c r="G182" t="s">
        <v>45</v>
      </c>
      <c r="H182" t="s">
        <v>46</v>
      </c>
      <c r="I182" t="s">
        <v>31</v>
      </c>
      <c r="J182" t="s">
        <v>32</v>
      </c>
      <c r="K182" t="s">
        <v>47</v>
      </c>
      <c r="L182" t="s">
        <v>48</v>
      </c>
      <c r="M182" t="s">
        <v>34</v>
      </c>
      <c r="N182" t="str">
        <f t="shared" si="11"/>
        <v xml:space="preserve">        </v>
      </c>
      <c r="O182" t="s">
        <v>49</v>
      </c>
      <c r="P182" t="s">
        <v>50</v>
      </c>
      <c r="Q182" t="s">
        <v>51</v>
      </c>
      <c r="R182" t="s">
        <v>36</v>
      </c>
      <c r="S182" t="s">
        <v>36</v>
      </c>
      <c r="T182" t="s">
        <v>173</v>
      </c>
      <c r="U182" s="6" t="str">
        <f>"054290097      "</f>
        <v xml:space="preserve">054290097      </v>
      </c>
      <c r="V182" s="2" t="str">
        <f>"054290097      "</f>
        <v xml:space="preserve">054290097      </v>
      </c>
      <c r="W182" s="4" t="str">
        <f t="shared" si="8"/>
        <v xml:space="preserve">054290097 </v>
      </c>
      <c r="X182">
        <v>225</v>
      </c>
      <c r="Y182">
        <v>2000</v>
      </c>
      <c r="Z182" t="s">
        <v>169</v>
      </c>
      <c r="AA182">
        <v>6293</v>
      </c>
      <c r="AB182">
        <v>0</v>
      </c>
      <c r="AC182">
        <v>2</v>
      </c>
      <c r="AD182">
        <v>20241016</v>
      </c>
    </row>
    <row r="183" spans="1:30" ht="45.5">
      <c r="A183" t="s">
        <v>34</v>
      </c>
      <c r="B183" t="s">
        <v>43</v>
      </c>
      <c r="C183" t="s">
        <v>44</v>
      </c>
      <c r="D183" t="s">
        <v>31</v>
      </c>
      <c r="E183" t="s">
        <v>31</v>
      </c>
      <c r="F183" t="s">
        <v>43</v>
      </c>
      <c r="G183" t="s">
        <v>45</v>
      </c>
      <c r="H183" t="s">
        <v>46</v>
      </c>
      <c r="I183" t="s">
        <v>31</v>
      </c>
      <c r="J183" t="s">
        <v>32</v>
      </c>
      <c r="K183" t="s">
        <v>47</v>
      </c>
      <c r="L183" t="s">
        <v>48</v>
      </c>
      <c r="M183" t="s">
        <v>34</v>
      </c>
      <c r="N183" t="str">
        <f t="shared" si="11"/>
        <v xml:space="preserve">        </v>
      </c>
      <c r="O183" t="s">
        <v>49</v>
      </c>
      <c r="P183" t="s">
        <v>50</v>
      </c>
      <c r="Q183" t="s">
        <v>51</v>
      </c>
      <c r="R183" t="s">
        <v>36</v>
      </c>
      <c r="S183" t="s">
        <v>36</v>
      </c>
      <c r="T183" t="s">
        <v>174</v>
      </c>
      <c r="U183" s="6" t="str">
        <f>"054290099      "</f>
        <v xml:space="preserve">054290099      </v>
      </c>
      <c r="V183" s="2" t="str">
        <f>"054290099      "</f>
        <v xml:space="preserve">054290099      </v>
      </c>
      <c r="W183" s="4" t="str">
        <f t="shared" si="8"/>
        <v xml:space="preserve">054290099 </v>
      </c>
      <c r="X183">
        <v>225</v>
      </c>
      <c r="Y183">
        <v>2000</v>
      </c>
      <c r="Z183" t="s">
        <v>169</v>
      </c>
      <c r="AA183">
        <v>6293</v>
      </c>
      <c r="AB183">
        <v>0</v>
      </c>
      <c r="AC183">
        <v>2</v>
      </c>
      <c r="AD183">
        <v>20241016</v>
      </c>
    </row>
    <row r="184" spans="1:30" ht="45.5">
      <c r="A184" t="s">
        <v>34</v>
      </c>
      <c r="B184" t="s">
        <v>43</v>
      </c>
      <c r="C184" t="s">
        <v>44</v>
      </c>
      <c r="D184" t="s">
        <v>31</v>
      </c>
      <c r="E184" t="s">
        <v>31</v>
      </c>
      <c r="F184" t="s">
        <v>43</v>
      </c>
      <c r="G184" t="s">
        <v>45</v>
      </c>
      <c r="H184" t="s">
        <v>46</v>
      </c>
      <c r="I184" t="s">
        <v>31</v>
      </c>
      <c r="J184" t="s">
        <v>32</v>
      </c>
      <c r="K184" t="s">
        <v>47</v>
      </c>
      <c r="L184" t="s">
        <v>48</v>
      </c>
      <c r="M184" t="s">
        <v>34</v>
      </c>
      <c r="N184" t="str">
        <f t="shared" si="11"/>
        <v xml:space="preserve">        </v>
      </c>
      <c r="O184" t="s">
        <v>49</v>
      </c>
      <c r="P184" t="s">
        <v>50</v>
      </c>
      <c r="Q184" t="s">
        <v>51</v>
      </c>
      <c r="R184" t="s">
        <v>36</v>
      </c>
      <c r="S184" t="s">
        <v>36</v>
      </c>
      <c r="T184" t="s">
        <v>174</v>
      </c>
      <c r="U184" s="6" t="str">
        <f>"054290091      "</f>
        <v xml:space="preserve">054290091      </v>
      </c>
      <c r="V184" s="2" t="str">
        <f>"054290091      "</f>
        <v xml:space="preserve">054290091      </v>
      </c>
      <c r="W184" s="4" t="str">
        <f t="shared" si="8"/>
        <v xml:space="preserve">054290091 </v>
      </c>
      <c r="X184">
        <v>225</v>
      </c>
      <c r="Y184">
        <v>2000</v>
      </c>
      <c r="Z184" t="s">
        <v>169</v>
      </c>
      <c r="AA184">
        <v>6293</v>
      </c>
      <c r="AB184">
        <v>0</v>
      </c>
      <c r="AC184">
        <v>2</v>
      </c>
      <c r="AD184">
        <v>20241016</v>
      </c>
    </row>
    <row r="185" spans="1:30" ht="45.5">
      <c r="A185" t="s">
        <v>34</v>
      </c>
      <c r="B185" t="s">
        <v>43</v>
      </c>
      <c r="C185" t="s">
        <v>44</v>
      </c>
      <c r="D185" t="s">
        <v>31</v>
      </c>
      <c r="E185" t="s">
        <v>31</v>
      </c>
      <c r="F185" t="s">
        <v>43</v>
      </c>
      <c r="G185" t="s">
        <v>45</v>
      </c>
      <c r="H185" t="s">
        <v>46</v>
      </c>
      <c r="I185" t="s">
        <v>31</v>
      </c>
      <c r="J185" t="s">
        <v>32</v>
      </c>
      <c r="K185" t="s">
        <v>47</v>
      </c>
      <c r="L185" t="s">
        <v>48</v>
      </c>
      <c r="M185" t="s">
        <v>34</v>
      </c>
      <c r="N185" t="str">
        <f t="shared" si="11"/>
        <v xml:space="preserve">        </v>
      </c>
      <c r="O185" t="s">
        <v>49</v>
      </c>
      <c r="P185" t="s">
        <v>50</v>
      </c>
      <c r="Q185" t="s">
        <v>51</v>
      </c>
      <c r="R185" t="s">
        <v>36</v>
      </c>
      <c r="S185" t="s">
        <v>36</v>
      </c>
      <c r="T185" t="s">
        <v>174</v>
      </c>
      <c r="U185" s="6" t="str">
        <f>"054290093      "</f>
        <v xml:space="preserve">054290093      </v>
      </c>
      <c r="V185" s="2" t="str">
        <f>"054290093      "</f>
        <v xml:space="preserve">054290093      </v>
      </c>
      <c r="W185" s="4" t="str">
        <f t="shared" si="8"/>
        <v xml:space="preserve">054290093 </v>
      </c>
      <c r="X185">
        <v>225</v>
      </c>
      <c r="Y185">
        <v>2000</v>
      </c>
      <c r="Z185" t="s">
        <v>169</v>
      </c>
      <c r="AA185">
        <v>6293</v>
      </c>
      <c r="AB185">
        <v>0</v>
      </c>
      <c r="AC185">
        <v>2</v>
      </c>
      <c r="AD185">
        <v>20241016</v>
      </c>
    </row>
    <row r="186" spans="1:30" ht="45.5">
      <c r="A186" t="s">
        <v>34</v>
      </c>
      <c r="B186" t="s">
        <v>43</v>
      </c>
      <c r="C186" t="s">
        <v>44</v>
      </c>
      <c r="D186" t="s">
        <v>31</v>
      </c>
      <c r="E186" t="s">
        <v>31</v>
      </c>
      <c r="F186" t="s">
        <v>43</v>
      </c>
      <c r="G186" t="s">
        <v>45</v>
      </c>
      <c r="H186" t="s">
        <v>46</v>
      </c>
      <c r="I186" t="s">
        <v>31</v>
      </c>
      <c r="J186" t="s">
        <v>32</v>
      </c>
      <c r="K186" t="s">
        <v>47</v>
      </c>
      <c r="L186" t="s">
        <v>48</v>
      </c>
      <c r="M186" t="s">
        <v>34</v>
      </c>
      <c r="N186" t="str">
        <f t="shared" si="11"/>
        <v xml:space="preserve">        </v>
      </c>
      <c r="O186" t="s">
        <v>49</v>
      </c>
      <c r="P186" t="s">
        <v>50</v>
      </c>
      <c r="Q186" t="s">
        <v>51</v>
      </c>
      <c r="R186" t="s">
        <v>36</v>
      </c>
      <c r="S186" t="s">
        <v>36</v>
      </c>
      <c r="T186" t="s">
        <v>174</v>
      </c>
      <c r="U186" s="6" t="str">
        <f>"054290089      "</f>
        <v xml:space="preserve">054290089      </v>
      </c>
      <c r="V186" s="2" t="str">
        <f>"054290089      "</f>
        <v xml:space="preserve">054290089      </v>
      </c>
      <c r="W186" s="4" t="str">
        <f t="shared" si="8"/>
        <v xml:space="preserve">054290089 </v>
      </c>
      <c r="X186">
        <v>225</v>
      </c>
      <c r="Y186">
        <v>2000</v>
      </c>
      <c r="Z186" t="s">
        <v>169</v>
      </c>
      <c r="AA186">
        <v>6293</v>
      </c>
      <c r="AB186">
        <v>0</v>
      </c>
      <c r="AC186">
        <v>2</v>
      </c>
      <c r="AD186">
        <v>20241016</v>
      </c>
    </row>
    <row r="187" spans="1:30" ht="45.5">
      <c r="A187" t="s">
        <v>34</v>
      </c>
      <c r="B187" t="s">
        <v>43</v>
      </c>
      <c r="C187" t="s">
        <v>44</v>
      </c>
      <c r="D187" t="s">
        <v>31</v>
      </c>
      <c r="E187" t="s">
        <v>31</v>
      </c>
      <c r="F187" t="s">
        <v>43</v>
      </c>
      <c r="G187" t="s">
        <v>45</v>
      </c>
      <c r="H187" t="s">
        <v>46</v>
      </c>
      <c r="I187" t="s">
        <v>31</v>
      </c>
      <c r="J187" t="s">
        <v>32</v>
      </c>
      <c r="K187" t="s">
        <v>47</v>
      </c>
      <c r="L187" t="s">
        <v>48</v>
      </c>
      <c r="M187" t="s">
        <v>34</v>
      </c>
      <c r="N187" t="str">
        <f t="shared" si="11"/>
        <v xml:space="preserve">        </v>
      </c>
      <c r="O187" t="s">
        <v>49</v>
      </c>
      <c r="P187" t="s">
        <v>50</v>
      </c>
      <c r="Q187" t="s">
        <v>51</v>
      </c>
      <c r="R187" t="s">
        <v>36</v>
      </c>
      <c r="S187" t="s">
        <v>36</v>
      </c>
      <c r="T187" t="s">
        <v>175</v>
      </c>
      <c r="U187" s="6" t="str">
        <f>"054264103      "</f>
        <v xml:space="preserve">054264103      </v>
      </c>
      <c r="V187" s="2" t="str">
        <f>"054264103      "</f>
        <v xml:space="preserve">054264103      </v>
      </c>
      <c r="W187" s="4" t="str">
        <f t="shared" si="8"/>
        <v xml:space="preserve">054264103 </v>
      </c>
      <c r="X187">
        <v>225</v>
      </c>
      <c r="Y187">
        <v>1700</v>
      </c>
      <c r="Z187" t="s">
        <v>169</v>
      </c>
      <c r="AA187">
        <v>6293</v>
      </c>
      <c r="AB187">
        <v>0</v>
      </c>
      <c r="AC187">
        <v>2</v>
      </c>
      <c r="AD187">
        <v>20241016</v>
      </c>
    </row>
    <row r="188" spans="1:30" ht="45.5">
      <c r="A188" t="s">
        <v>34</v>
      </c>
      <c r="B188" t="s">
        <v>43</v>
      </c>
      <c r="C188" t="s">
        <v>44</v>
      </c>
      <c r="D188" t="s">
        <v>31</v>
      </c>
      <c r="E188" t="s">
        <v>31</v>
      </c>
      <c r="F188" t="s">
        <v>43</v>
      </c>
      <c r="G188" t="s">
        <v>45</v>
      </c>
      <c r="H188" t="s">
        <v>46</v>
      </c>
      <c r="I188" t="s">
        <v>31</v>
      </c>
      <c r="J188" t="s">
        <v>32</v>
      </c>
      <c r="K188" t="s">
        <v>47</v>
      </c>
      <c r="L188" t="s">
        <v>48</v>
      </c>
      <c r="M188" t="s">
        <v>34</v>
      </c>
      <c r="N188" t="str">
        <f t="shared" si="11"/>
        <v xml:space="preserve">        </v>
      </c>
      <c r="O188" t="s">
        <v>49</v>
      </c>
      <c r="P188" t="s">
        <v>50</v>
      </c>
      <c r="Q188" t="s">
        <v>51</v>
      </c>
      <c r="R188" t="s">
        <v>36</v>
      </c>
      <c r="S188" t="s">
        <v>36</v>
      </c>
      <c r="T188" t="s">
        <v>175</v>
      </c>
      <c r="U188" s="6" t="str">
        <f>"053320091      "</f>
        <v xml:space="preserve">053320091      </v>
      </c>
      <c r="V188" s="2" t="str">
        <f>"053320091      "</f>
        <v xml:space="preserve">053320091      </v>
      </c>
      <c r="W188" s="4" t="str">
        <f t="shared" si="8"/>
        <v xml:space="preserve">053320091 </v>
      </c>
      <c r="X188">
        <v>225</v>
      </c>
      <c r="Y188">
        <v>1950</v>
      </c>
      <c r="Z188" t="s">
        <v>169</v>
      </c>
      <c r="AA188">
        <v>6293</v>
      </c>
      <c r="AB188">
        <v>0</v>
      </c>
      <c r="AC188">
        <v>2</v>
      </c>
      <c r="AD188">
        <v>20241016</v>
      </c>
    </row>
    <row r="189" spans="1:30" ht="45.5">
      <c r="A189" t="s">
        <v>34</v>
      </c>
      <c r="B189" t="s">
        <v>43</v>
      </c>
      <c r="C189" t="s">
        <v>44</v>
      </c>
      <c r="D189" t="s">
        <v>31</v>
      </c>
      <c r="E189" t="s">
        <v>31</v>
      </c>
      <c r="F189" t="s">
        <v>43</v>
      </c>
      <c r="G189" t="s">
        <v>45</v>
      </c>
      <c r="H189" t="s">
        <v>46</v>
      </c>
      <c r="I189" t="s">
        <v>31</v>
      </c>
      <c r="J189" t="s">
        <v>32</v>
      </c>
      <c r="K189" t="s">
        <v>47</v>
      </c>
      <c r="L189" t="s">
        <v>48</v>
      </c>
      <c r="M189" t="s">
        <v>34</v>
      </c>
      <c r="N189" t="str">
        <f t="shared" si="11"/>
        <v xml:space="preserve">        </v>
      </c>
      <c r="O189" t="s">
        <v>49</v>
      </c>
      <c r="P189" t="s">
        <v>50</v>
      </c>
      <c r="Q189" t="s">
        <v>51</v>
      </c>
      <c r="R189" t="s">
        <v>36</v>
      </c>
      <c r="S189" t="s">
        <v>36</v>
      </c>
      <c r="T189" t="s">
        <v>175</v>
      </c>
      <c r="U189" s="6" t="str">
        <f>"054075025      "</f>
        <v xml:space="preserve">054075025      </v>
      </c>
      <c r="V189" s="2" t="str">
        <f>"054075025      "</f>
        <v xml:space="preserve">054075025      </v>
      </c>
      <c r="W189" s="4" t="str">
        <f t="shared" si="8"/>
        <v xml:space="preserve">054075025 </v>
      </c>
      <c r="X189">
        <v>225</v>
      </c>
      <c r="Y189">
        <v>2000</v>
      </c>
      <c r="Z189" t="s">
        <v>169</v>
      </c>
      <c r="AA189">
        <v>6293</v>
      </c>
      <c r="AB189">
        <v>0</v>
      </c>
      <c r="AC189">
        <v>2</v>
      </c>
      <c r="AD189">
        <v>20241016</v>
      </c>
    </row>
    <row r="190" spans="1:30" ht="45.5">
      <c r="A190" t="s">
        <v>34</v>
      </c>
      <c r="B190" t="s">
        <v>43</v>
      </c>
      <c r="C190" t="s">
        <v>44</v>
      </c>
      <c r="D190" t="s">
        <v>31</v>
      </c>
      <c r="E190" t="s">
        <v>31</v>
      </c>
      <c r="F190" t="s">
        <v>43</v>
      </c>
      <c r="G190" t="s">
        <v>45</v>
      </c>
      <c r="H190" t="s">
        <v>46</v>
      </c>
      <c r="I190" t="s">
        <v>31</v>
      </c>
      <c r="J190" t="s">
        <v>32</v>
      </c>
      <c r="K190" t="s">
        <v>47</v>
      </c>
      <c r="L190" t="s">
        <v>48</v>
      </c>
      <c r="M190" t="s">
        <v>34</v>
      </c>
      <c r="N190" t="str">
        <f t="shared" si="11"/>
        <v xml:space="preserve">        </v>
      </c>
      <c r="O190" t="s">
        <v>49</v>
      </c>
      <c r="P190" t="s">
        <v>50</v>
      </c>
      <c r="Q190" t="s">
        <v>51</v>
      </c>
      <c r="R190" t="s">
        <v>36</v>
      </c>
      <c r="S190" t="s">
        <v>36</v>
      </c>
      <c r="T190" t="s">
        <v>175</v>
      </c>
      <c r="U190" s="6" t="str">
        <f>"054264113      "</f>
        <v xml:space="preserve">054264113      </v>
      </c>
      <c r="V190" s="2" t="str">
        <f>"054264113      "</f>
        <v xml:space="preserve">054264113      </v>
      </c>
      <c r="W190" s="4" t="str">
        <f t="shared" si="8"/>
        <v xml:space="preserve">054264113 </v>
      </c>
      <c r="X190">
        <v>225</v>
      </c>
      <c r="Y190">
        <v>2010</v>
      </c>
      <c r="Z190" t="s">
        <v>169</v>
      </c>
      <c r="AA190">
        <v>6293</v>
      </c>
      <c r="AB190">
        <v>0</v>
      </c>
      <c r="AC190">
        <v>2</v>
      </c>
      <c r="AD190">
        <v>20241016</v>
      </c>
    </row>
    <row r="191" spans="1:30" ht="45.5">
      <c r="A191" t="s">
        <v>34</v>
      </c>
      <c r="B191" t="s">
        <v>43</v>
      </c>
      <c r="C191" t="s">
        <v>44</v>
      </c>
      <c r="D191" t="s">
        <v>31</v>
      </c>
      <c r="E191" t="s">
        <v>31</v>
      </c>
      <c r="F191" t="s">
        <v>43</v>
      </c>
      <c r="G191" t="s">
        <v>45</v>
      </c>
      <c r="H191" t="s">
        <v>46</v>
      </c>
      <c r="I191" t="s">
        <v>31</v>
      </c>
      <c r="J191" t="s">
        <v>32</v>
      </c>
      <c r="K191" t="s">
        <v>47</v>
      </c>
      <c r="L191" t="s">
        <v>48</v>
      </c>
      <c r="M191" t="s">
        <v>34</v>
      </c>
      <c r="N191" t="str">
        <f t="shared" si="11"/>
        <v xml:space="preserve">        </v>
      </c>
      <c r="O191" t="s">
        <v>49</v>
      </c>
      <c r="P191" t="s">
        <v>50</v>
      </c>
      <c r="Q191" t="s">
        <v>51</v>
      </c>
      <c r="R191" t="s">
        <v>36</v>
      </c>
      <c r="S191" t="s">
        <v>36</v>
      </c>
      <c r="T191" t="s">
        <v>175</v>
      </c>
      <c r="U191" s="6" t="str">
        <f>"054264108      "</f>
        <v xml:space="preserve">054264108      </v>
      </c>
      <c r="V191" s="2" t="str">
        <f>"054264108      "</f>
        <v xml:space="preserve">054264108      </v>
      </c>
      <c r="W191" s="4" t="str">
        <f t="shared" si="8"/>
        <v xml:space="preserve">054264108 </v>
      </c>
      <c r="X191">
        <v>225</v>
      </c>
      <c r="Y191">
        <v>1900</v>
      </c>
      <c r="Z191" t="s">
        <v>169</v>
      </c>
      <c r="AA191">
        <v>6293</v>
      </c>
      <c r="AB191">
        <v>0</v>
      </c>
      <c r="AC191">
        <v>2</v>
      </c>
      <c r="AD191">
        <v>20241016</v>
      </c>
    </row>
    <row r="192" spans="1:30" ht="45.5">
      <c r="A192" t="s">
        <v>34</v>
      </c>
      <c r="B192" t="s">
        <v>43</v>
      </c>
      <c r="C192" t="s">
        <v>44</v>
      </c>
      <c r="D192" t="s">
        <v>31</v>
      </c>
      <c r="E192" t="s">
        <v>31</v>
      </c>
      <c r="F192" t="s">
        <v>43</v>
      </c>
      <c r="G192" t="s">
        <v>45</v>
      </c>
      <c r="H192" t="s">
        <v>46</v>
      </c>
      <c r="I192" t="s">
        <v>31</v>
      </c>
      <c r="J192" t="s">
        <v>32</v>
      </c>
      <c r="K192" t="s">
        <v>47</v>
      </c>
      <c r="L192" t="s">
        <v>48</v>
      </c>
      <c r="M192" t="s">
        <v>34</v>
      </c>
      <c r="N192" t="str">
        <f t="shared" si="11"/>
        <v xml:space="preserve">        </v>
      </c>
      <c r="O192" t="s">
        <v>49</v>
      </c>
      <c r="P192" t="s">
        <v>50</v>
      </c>
      <c r="Q192" t="s">
        <v>51</v>
      </c>
      <c r="R192" t="s">
        <v>36</v>
      </c>
      <c r="S192" t="s">
        <v>36</v>
      </c>
      <c r="T192" t="s">
        <v>175</v>
      </c>
      <c r="U192" s="6" t="str">
        <f>"054166162      "</f>
        <v xml:space="preserve">054166162      </v>
      </c>
      <c r="V192" s="2" t="str">
        <f>"054166162      "</f>
        <v xml:space="preserve">054166162      </v>
      </c>
      <c r="W192" s="4" t="str">
        <f t="shared" si="8"/>
        <v xml:space="preserve">054166162 </v>
      </c>
      <c r="X192">
        <v>225</v>
      </c>
      <c r="Y192">
        <v>1950</v>
      </c>
      <c r="Z192" t="s">
        <v>169</v>
      </c>
      <c r="AA192">
        <v>6293</v>
      </c>
      <c r="AB192">
        <v>0</v>
      </c>
      <c r="AC192">
        <v>2</v>
      </c>
      <c r="AD192">
        <v>20241016</v>
      </c>
    </row>
    <row r="193" spans="1:30" ht="45.5">
      <c r="A193" t="s">
        <v>34</v>
      </c>
      <c r="B193" t="s">
        <v>43</v>
      </c>
      <c r="C193" t="s">
        <v>44</v>
      </c>
      <c r="D193" t="s">
        <v>31</v>
      </c>
      <c r="E193" t="s">
        <v>31</v>
      </c>
      <c r="F193" t="s">
        <v>43</v>
      </c>
      <c r="G193" t="s">
        <v>45</v>
      </c>
      <c r="H193" t="s">
        <v>46</v>
      </c>
      <c r="I193" t="s">
        <v>31</v>
      </c>
      <c r="J193" t="s">
        <v>32</v>
      </c>
      <c r="K193" t="s">
        <v>47</v>
      </c>
      <c r="L193" t="s">
        <v>48</v>
      </c>
      <c r="M193" t="s">
        <v>34</v>
      </c>
      <c r="N193" t="str">
        <f t="shared" si="11"/>
        <v xml:space="preserve">        </v>
      </c>
      <c r="O193" t="s">
        <v>49</v>
      </c>
      <c r="P193" t="s">
        <v>50</v>
      </c>
      <c r="Q193" t="s">
        <v>51</v>
      </c>
      <c r="R193" t="s">
        <v>36</v>
      </c>
      <c r="S193" t="s">
        <v>36</v>
      </c>
      <c r="T193" t="s">
        <v>175</v>
      </c>
      <c r="U193" s="6" t="str">
        <f>"054264098      "</f>
        <v xml:space="preserve">054264098      </v>
      </c>
      <c r="V193" s="2" t="str">
        <f>"054264098      "</f>
        <v xml:space="preserve">054264098      </v>
      </c>
      <c r="W193" s="4" t="str">
        <f t="shared" si="8"/>
        <v xml:space="preserve">054264098 </v>
      </c>
      <c r="X193">
        <v>225</v>
      </c>
      <c r="Y193">
        <v>2100</v>
      </c>
      <c r="Z193" t="s">
        <v>169</v>
      </c>
      <c r="AA193">
        <v>6293</v>
      </c>
      <c r="AB193">
        <v>0</v>
      </c>
      <c r="AC193">
        <v>2</v>
      </c>
      <c r="AD193">
        <v>20241016</v>
      </c>
    </row>
    <row r="194" spans="1:30" ht="45.5">
      <c r="A194" t="s">
        <v>34</v>
      </c>
      <c r="B194" t="s">
        <v>43</v>
      </c>
      <c r="C194" t="s">
        <v>44</v>
      </c>
      <c r="D194" t="s">
        <v>31</v>
      </c>
      <c r="E194" t="s">
        <v>31</v>
      </c>
      <c r="F194" t="s">
        <v>43</v>
      </c>
      <c r="G194" t="s">
        <v>45</v>
      </c>
      <c r="H194" t="s">
        <v>46</v>
      </c>
      <c r="I194" t="s">
        <v>31</v>
      </c>
      <c r="J194" t="s">
        <v>32</v>
      </c>
      <c r="K194" t="s">
        <v>47</v>
      </c>
      <c r="L194" t="s">
        <v>48</v>
      </c>
      <c r="M194" t="s">
        <v>34</v>
      </c>
      <c r="N194" t="str">
        <f t="shared" si="11"/>
        <v xml:space="preserve">        </v>
      </c>
      <c r="O194" t="s">
        <v>49</v>
      </c>
      <c r="P194" t="s">
        <v>50</v>
      </c>
      <c r="Q194" t="s">
        <v>51</v>
      </c>
      <c r="R194" t="s">
        <v>36</v>
      </c>
      <c r="S194" t="s">
        <v>36</v>
      </c>
      <c r="T194" t="s">
        <v>175</v>
      </c>
      <c r="U194" s="6" t="str">
        <f>"054166157      "</f>
        <v xml:space="preserve">054166157      </v>
      </c>
      <c r="V194" s="2" t="str">
        <f>"054166157      "</f>
        <v xml:space="preserve">054166157      </v>
      </c>
      <c r="W194" s="4" t="str">
        <f t="shared" ref="W194:W257" si="12">+MID(V194,1,10)</f>
        <v xml:space="preserve">054166157 </v>
      </c>
      <c r="X194">
        <v>225</v>
      </c>
      <c r="Y194">
        <v>2000</v>
      </c>
      <c r="Z194" t="s">
        <v>169</v>
      </c>
      <c r="AA194">
        <v>6293</v>
      </c>
      <c r="AB194">
        <v>0</v>
      </c>
      <c r="AC194">
        <v>2</v>
      </c>
      <c r="AD194">
        <v>20241016</v>
      </c>
    </row>
    <row r="195" spans="1:30" ht="45.5">
      <c r="A195" t="s">
        <v>34</v>
      </c>
      <c r="B195" t="s">
        <v>43</v>
      </c>
      <c r="C195" t="s">
        <v>44</v>
      </c>
      <c r="D195" t="s">
        <v>31</v>
      </c>
      <c r="E195" t="s">
        <v>31</v>
      </c>
      <c r="F195" t="s">
        <v>43</v>
      </c>
      <c r="G195" t="s">
        <v>45</v>
      </c>
      <c r="H195" t="s">
        <v>46</v>
      </c>
      <c r="I195" t="s">
        <v>31</v>
      </c>
      <c r="J195" t="s">
        <v>32</v>
      </c>
      <c r="K195" t="s">
        <v>47</v>
      </c>
      <c r="L195" t="s">
        <v>48</v>
      </c>
      <c r="M195" t="s">
        <v>34</v>
      </c>
      <c r="N195" t="str">
        <f t="shared" si="11"/>
        <v xml:space="preserve">        </v>
      </c>
      <c r="O195" t="s">
        <v>49</v>
      </c>
      <c r="P195" t="s">
        <v>50</v>
      </c>
      <c r="Q195" t="s">
        <v>51</v>
      </c>
      <c r="R195" t="s">
        <v>36</v>
      </c>
      <c r="S195" t="s">
        <v>36</v>
      </c>
      <c r="T195" t="s">
        <v>176</v>
      </c>
      <c r="U195" s="6" t="str">
        <f>"044107184      "</f>
        <v xml:space="preserve">044107184      </v>
      </c>
      <c r="V195" s="2" t="str">
        <f>"044107184      "</f>
        <v xml:space="preserve">044107184      </v>
      </c>
      <c r="W195" s="4" t="str">
        <f t="shared" si="12"/>
        <v xml:space="preserve">044107184 </v>
      </c>
      <c r="X195">
        <v>225</v>
      </c>
      <c r="Y195">
        <v>2000</v>
      </c>
      <c r="Z195" t="s">
        <v>169</v>
      </c>
      <c r="AA195">
        <v>6293</v>
      </c>
      <c r="AB195">
        <v>0</v>
      </c>
      <c r="AC195">
        <v>2</v>
      </c>
      <c r="AD195">
        <v>20241016</v>
      </c>
    </row>
    <row r="196" spans="1:30" ht="45.5">
      <c r="A196" t="s">
        <v>34</v>
      </c>
      <c r="B196" t="s">
        <v>43</v>
      </c>
      <c r="C196" t="s">
        <v>44</v>
      </c>
      <c r="D196" t="s">
        <v>31</v>
      </c>
      <c r="E196" t="s">
        <v>31</v>
      </c>
      <c r="F196" t="s">
        <v>43</v>
      </c>
      <c r="G196" t="s">
        <v>45</v>
      </c>
      <c r="H196" t="s">
        <v>46</v>
      </c>
      <c r="I196" t="s">
        <v>31</v>
      </c>
      <c r="J196" t="s">
        <v>32</v>
      </c>
      <c r="K196" t="s">
        <v>47</v>
      </c>
      <c r="L196" t="s">
        <v>48</v>
      </c>
      <c r="M196" t="s">
        <v>34</v>
      </c>
      <c r="N196" t="str">
        <f t="shared" si="11"/>
        <v xml:space="preserve">        </v>
      </c>
      <c r="O196" t="s">
        <v>49</v>
      </c>
      <c r="P196" t="s">
        <v>50</v>
      </c>
      <c r="Q196" t="s">
        <v>51</v>
      </c>
      <c r="R196" t="s">
        <v>36</v>
      </c>
      <c r="S196" t="s">
        <v>36</v>
      </c>
      <c r="T196" t="s">
        <v>176</v>
      </c>
      <c r="U196" s="6" t="str">
        <f>"044107179      "</f>
        <v xml:space="preserve">044107179      </v>
      </c>
      <c r="V196" s="2" t="str">
        <f>"044107179      "</f>
        <v xml:space="preserve">044107179      </v>
      </c>
      <c r="W196" s="4" t="str">
        <f t="shared" si="12"/>
        <v xml:space="preserve">044107179 </v>
      </c>
      <c r="X196">
        <v>225</v>
      </c>
      <c r="Y196">
        <v>2000</v>
      </c>
      <c r="Z196" t="s">
        <v>169</v>
      </c>
      <c r="AA196">
        <v>6293</v>
      </c>
      <c r="AB196">
        <v>0</v>
      </c>
      <c r="AC196">
        <v>2</v>
      </c>
      <c r="AD196">
        <v>20241016</v>
      </c>
    </row>
    <row r="197" spans="1:30" ht="45.5">
      <c r="A197" t="s">
        <v>34</v>
      </c>
      <c r="B197" t="s">
        <v>43</v>
      </c>
      <c r="C197" t="s">
        <v>44</v>
      </c>
      <c r="D197" t="s">
        <v>31</v>
      </c>
      <c r="E197" t="s">
        <v>31</v>
      </c>
      <c r="F197" t="s">
        <v>43</v>
      </c>
      <c r="G197" t="s">
        <v>45</v>
      </c>
      <c r="H197" t="s">
        <v>46</v>
      </c>
      <c r="I197" t="s">
        <v>31</v>
      </c>
      <c r="J197" t="s">
        <v>32</v>
      </c>
      <c r="K197" t="s">
        <v>47</v>
      </c>
      <c r="L197" t="s">
        <v>48</v>
      </c>
      <c r="M197" t="s">
        <v>34</v>
      </c>
      <c r="N197" t="str">
        <f t="shared" si="11"/>
        <v xml:space="preserve">        </v>
      </c>
      <c r="O197" t="s">
        <v>49</v>
      </c>
      <c r="P197" t="s">
        <v>50</v>
      </c>
      <c r="Q197" t="s">
        <v>51</v>
      </c>
      <c r="R197" t="s">
        <v>36</v>
      </c>
      <c r="S197" t="s">
        <v>36</v>
      </c>
      <c r="T197" t="s">
        <v>176</v>
      </c>
      <c r="U197" s="6" t="str">
        <f>"044107174      "</f>
        <v xml:space="preserve">044107174      </v>
      </c>
      <c r="V197" s="2" t="str">
        <f>"044107174      "</f>
        <v xml:space="preserve">044107174      </v>
      </c>
      <c r="W197" s="4" t="str">
        <f t="shared" si="12"/>
        <v xml:space="preserve">044107174 </v>
      </c>
      <c r="X197">
        <v>225</v>
      </c>
      <c r="Y197">
        <v>2050</v>
      </c>
      <c r="Z197" t="s">
        <v>169</v>
      </c>
      <c r="AA197">
        <v>6293</v>
      </c>
      <c r="AB197">
        <v>0</v>
      </c>
      <c r="AC197">
        <v>2</v>
      </c>
      <c r="AD197">
        <v>20241016</v>
      </c>
    </row>
    <row r="198" spans="1:30" ht="45.5">
      <c r="A198" t="s">
        <v>34</v>
      </c>
      <c r="B198" t="s">
        <v>43</v>
      </c>
      <c r="C198" t="s">
        <v>44</v>
      </c>
      <c r="D198" t="s">
        <v>31</v>
      </c>
      <c r="E198" t="s">
        <v>31</v>
      </c>
      <c r="F198" t="s">
        <v>43</v>
      </c>
      <c r="G198" t="s">
        <v>45</v>
      </c>
      <c r="H198" t="s">
        <v>46</v>
      </c>
      <c r="I198" t="s">
        <v>31</v>
      </c>
      <c r="J198" t="s">
        <v>32</v>
      </c>
      <c r="K198" t="s">
        <v>47</v>
      </c>
      <c r="L198" t="s">
        <v>48</v>
      </c>
      <c r="M198" t="s">
        <v>34</v>
      </c>
      <c r="N198" t="str">
        <f t="shared" si="11"/>
        <v xml:space="preserve">        </v>
      </c>
      <c r="O198" t="s">
        <v>49</v>
      </c>
      <c r="P198" t="s">
        <v>50</v>
      </c>
      <c r="Q198" t="s">
        <v>51</v>
      </c>
      <c r="R198" t="s">
        <v>36</v>
      </c>
      <c r="S198" t="s">
        <v>36</v>
      </c>
      <c r="T198" t="s">
        <v>176</v>
      </c>
      <c r="U198" s="6" t="str">
        <f>"054264093      "</f>
        <v xml:space="preserve">054264093      </v>
      </c>
      <c r="V198" s="2" t="str">
        <f>"054264093      "</f>
        <v xml:space="preserve">054264093      </v>
      </c>
      <c r="W198" s="4" t="str">
        <f t="shared" si="12"/>
        <v xml:space="preserve">054264093 </v>
      </c>
      <c r="X198">
        <v>225</v>
      </c>
      <c r="Y198">
        <v>2100</v>
      </c>
      <c r="Z198" t="s">
        <v>169</v>
      </c>
      <c r="AA198">
        <v>6293</v>
      </c>
      <c r="AB198">
        <v>0</v>
      </c>
      <c r="AC198">
        <v>2</v>
      </c>
      <c r="AD198">
        <v>20241016</v>
      </c>
    </row>
    <row r="199" spans="1:30" ht="45.5">
      <c r="A199" t="s">
        <v>34</v>
      </c>
      <c r="B199" t="s">
        <v>43</v>
      </c>
      <c r="C199" t="s">
        <v>44</v>
      </c>
      <c r="D199" t="s">
        <v>31</v>
      </c>
      <c r="E199" t="s">
        <v>31</v>
      </c>
      <c r="F199" t="s">
        <v>43</v>
      </c>
      <c r="G199" t="s">
        <v>45</v>
      </c>
      <c r="H199" t="s">
        <v>46</v>
      </c>
      <c r="I199" t="s">
        <v>31</v>
      </c>
      <c r="J199" t="s">
        <v>32</v>
      </c>
      <c r="K199" t="s">
        <v>47</v>
      </c>
      <c r="L199" t="s">
        <v>48</v>
      </c>
      <c r="M199" t="s">
        <v>34</v>
      </c>
      <c r="N199" t="str">
        <f t="shared" si="11"/>
        <v xml:space="preserve">        </v>
      </c>
      <c r="O199" t="s">
        <v>49</v>
      </c>
      <c r="P199" t="s">
        <v>50</v>
      </c>
      <c r="Q199" t="s">
        <v>51</v>
      </c>
      <c r="R199" t="s">
        <v>36</v>
      </c>
      <c r="S199" t="s">
        <v>36</v>
      </c>
      <c r="T199" t="s">
        <v>176</v>
      </c>
      <c r="U199" s="6" t="str">
        <f>"054075015      "</f>
        <v xml:space="preserve">054075015      </v>
      </c>
      <c r="V199" s="2" t="str">
        <f>"054075015      "</f>
        <v xml:space="preserve">054075015      </v>
      </c>
      <c r="W199" s="4" t="str">
        <f t="shared" si="12"/>
        <v xml:space="preserve">054075015 </v>
      </c>
      <c r="X199">
        <v>225</v>
      </c>
      <c r="Y199">
        <v>2000</v>
      </c>
      <c r="Z199" t="s">
        <v>169</v>
      </c>
      <c r="AA199">
        <v>6293</v>
      </c>
      <c r="AB199">
        <v>0</v>
      </c>
      <c r="AC199">
        <v>2</v>
      </c>
      <c r="AD199">
        <v>20241016</v>
      </c>
    </row>
    <row r="200" spans="1:30" ht="45.5">
      <c r="A200" t="s">
        <v>34</v>
      </c>
      <c r="B200" t="s">
        <v>43</v>
      </c>
      <c r="C200" t="s">
        <v>44</v>
      </c>
      <c r="D200" t="s">
        <v>31</v>
      </c>
      <c r="E200" t="s">
        <v>31</v>
      </c>
      <c r="F200" t="s">
        <v>43</v>
      </c>
      <c r="G200" t="s">
        <v>45</v>
      </c>
      <c r="H200" t="s">
        <v>46</v>
      </c>
      <c r="I200" t="s">
        <v>31</v>
      </c>
      <c r="J200" t="s">
        <v>32</v>
      </c>
      <c r="K200" t="s">
        <v>47</v>
      </c>
      <c r="L200" t="s">
        <v>48</v>
      </c>
      <c r="M200" t="s">
        <v>34</v>
      </c>
      <c r="N200" t="str">
        <f t="shared" si="11"/>
        <v xml:space="preserve">        </v>
      </c>
      <c r="O200" t="s">
        <v>49</v>
      </c>
      <c r="P200" t="s">
        <v>50</v>
      </c>
      <c r="Q200" t="s">
        <v>51</v>
      </c>
      <c r="R200" t="s">
        <v>36</v>
      </c>
      <c r="S200" t="s">
        <v>36</v>
      </c>
      <c r="T200" t="s">
        <v>176</v>
      </c>
      <c r="U200" s="6" t="str">
        <f>"054016045      "</f>
        <v xml:space="preserve">054016045      </v>
      </c>
      <c r="V200" s="2" t="str">
        <f>"054016045      "</f>
        <v xml:space="preserve">054016045      </v>
      </c>
      <c r="W200" s="4" t="str">
        <f t="shared" si="12"/>
        <v xml:space="preserve">054016045 </v>
      </c>
      <c r="X200">
        <v>225</v>
      </c>
      <c r="Y200">
        <v>2000</v>
      </c>
      <c r="Z200" t="s">
        <v>169</v>
      </c>
      <c r="AA200">
        <v>6293</v>
      </c>
      <c r="AB200">
        <v>0</v>
      </c>
      <c r="AC200">
        <v>2</v>
      </c>
      <c r="AD200">
        <v>20241016</v>
      </c>
    </row>
    <row r="201" spans="1:30" ht="45.5">
      <c r="A201" t="s">
        <v>34</v>
      </c>
      <c r="B201" t="s">
        <v>43</v>
      </c>
      <c r="C201" t="s">
        <v>44</v>
      </c>
      <c r="D201" t="s">
        <v>31</v>
      </c>
      <c r="E201" t="s">
        <v>31</v>
      </c>
      <c r="F201" t="s">
        <v>43</v>
      </c>
      <c r="G201" t="s">
        <v>45</v>
      </c>
      <c r="H201" t="s">
        <v>46</v>
      </c>
      <c r="I201" t="s">
        <v>31</v>
      </c>
      <c r="J201" t="s">
        <v>32</v>
      </c>
      <c r="K201" t="s">
        <v>47</v>
      </c>
      <c r="L201" t="s">
        <v>48</v>
      </c>
      <c r="M201" t="s">
        <v>34</v>
      </c>
      <c r="N201" t="str">
        <f t="shared" si="11"/>
        <v xml:space="preserve">        </v>
      </c>
      <c r="O201" t="s">
        <v>49</v>
      </c>
      <c r="P201" t="s">
        <v>50</v>
      </c>
      <c r="Q201" t="s">
        <v>51</v>
      </c>
      <c r="R201" t="s">
        <v>36</v>
      </c>
      <c r="S201" t="s">
        <v>36</v>
      </c>
      <c r="T201" t="s">
        <v>176</v>
      </c>
      <c r="U201" s="6" t="str">
        <f>"054016035      "</f>
        <v xml:space="preserve">054016035      </v>
      </c>
      <c r="V201" s="2" t="str">
        <f>"054016035      "</f>
        <v xml:space="preserve">054016035      </v>
      </c>
      <c r="W201" s="4" t="str">
        <f t="shared" si="12"/>
        <v xml:space="preserve">054016035 </v>
      </c>
      <c r="X201">
        <v>225</v>
      </c>
      <c r="Y201">
        <v>2050</v>
      </c>
      <c r="Z201" t="s">
        <v>169</v>
      </c>
      <c r="AA201">
        <v>6293</v>
      </c>
      <c r="AB201">
        <v>0</v>
      </c>
      <c r="AC201">
        <v>2</v>
      </c>
      <c r="AD201">
        <v>20241016</v>
      </c>
    </row>
    <row r="202" spans="1:30" ht="45.5">
      <c r="A202" t="s">
        <v>34</v>
      </c>
      <c r="B202" t="s">
        <v>43</v>
      </c>
      <c r="C202" t="s">
        <v>44</v>
      </c>
      <c r="D202" t="s">
        <v>31</v>
      </c>
      <c r="E202" t="s">
        <v>31</v>
      </c>
      <c r="F202" t="s">
        <v>43</v>
      </c>
      <c r="G202" t="s">
        <v>45</v>
      </c>
      <c r="H202" t="s">
        <v>46</v>
      </c>
      <c r="I202" t="s">
        <v>31</v>
      </c>
      <c r="J202" t="s">
        <v>32</v>
      </c>
      <c r="K202" t="s">
        <v>47</v>
      </c>
      <c r="L202" t="s">
        <v>48</v>
      </c>
      <c r="M202" t="s">
        <v>34</v>
      </c>
      <c r="N202" t="str">
        <f t="shared" si="11"/>
        <v xml:space="preserve">        </v>
      </c>
      <c r="O202" t="s">
        <v>49</v>
      </c>
      <c r="P202" t="s">
        <v>50</v>
      </c>
      <c r="Q202" t="s">
        <v>51</v>
      </c>
      <c r="R202" t="s">
        <v>36</v>
      </c>
      <c r="S202" t="s">
        <v>36</v>
      </c>
      <c r="T202" t="s">
        <v>176</v>
      </c>
      <c r="U202" s="6" t="str">
        <f>"054075020      "</f>
        <v xml:space="preserve">054075020      </v>
      </c>
      <c r="V202" s="2" t="str">
        <f>"054075020      "</f>
        <v xml:space="preserve">054075020      </v>
      </c>
      <c r="W202" s="4" t="str">
        <f t="shared" si="12"/>
        <v xml:space="preserve">054075020 </v>
      </c>
      <c r="X202">
        <v>225</v>
      </c>
      <c r="Y202">
        <v>2090</v>
      </c>
      <c r="Z202" t="s">
        <v>169</v>
      </c>
      <c r="AA202">
        <v>6293</v>
      </c>
      <c r="AB202">
        <v>0</v>
      </c>
      <c r="AC202">
        <v>2</v>
      </c>
      <c r="AD202">
        <v>20241016</v>
      </c>
    </row>
    <row r="203" spans="1:30" ht="45.5">
      <c r="A203" t="s">
        <v>34</v>
      </c>
      <c r="B203" t="s">
        <v>43</v>
      </c>
      <c r="C203" t="s">
        <v>44</v>
      </c>
      <c r="D203" t="s">
        <v>31</v>
      </c>
      <c r="E203" t="s">
        <v>31</v>
      </c>
      <c r="F203" t="s">
        <v>43</v>
      </c>
      <c r="G203" t="s">
        <v>45</v>
      </c>
      <c r="H203" t="s">
        <v>46</v>
      </c>
      <c r="I203" t="s">
        <v>31</v>
      </c>
      <c r="J203" t="s">
        <v>32</v>
      </c>
      <c r="K203" t="s">
        <v>47</v>
      </c>
      <c r="L203" t="s">
        <v>48</v>
      </c>
      <c r="M203" t="s">
        <v>34</v>
      </c>
      <c r="N203" t="str">
        <f t="shared" si="11"/>
        <v xml:space="preserve">        </v>
      </c>
      <c r="O203" t="s">
        <v>49</v>
      </c>
      <c r="P203" t="s">
        <v>50</v>
      </c>
      <c r="Q203" t="s">
        <v>51</v>
      </c>
      <c r="R203" t="s">
        <v>36</v>
      </c>
      <c r="S203" t="s">
        <v>36</v>
      </c>
      <c r="T203" t="s">
        <v>177</v>
      </c>
      <c r="U203" s="6" t="str">
        <f>"094290045      "</f>
        <v xml:space="preserve">094290045      </v>
      </c>
      <c r="V203" s="2" t="str">
        <f>"094290045      "</f>
        <v xml:space="preserve">094290045      </v>
      </c>
      <c r="W203" s="4" t="str">
        <f t="shared" si="12"/>
        <v xml:space="preserve">094290045 </v>
      </c>
      <c r="X203">
        <v>225</v>
      </c>
      <c r="Y203">
        <v>2000</v>
      </c>
      <c r="Z203" t="s">
        <v>169</v>
      </c>
      <c r="AA203">
        <v>6293</v>
      </c>
      <c r="AB203">
        <v>0</v>
      </c>
      <c r="AC203">
        <v>2</v>
      </c>
      <c r="AD203">
        <v>20241016</v>
      </c>
    </row>
    <row r="204" spans="1:30" ht="45.5">
      <c r="A204" t="s">
        <v>34</v>
      </c>
      <c r="B204" t="s">
        <v>43</v>
      </c>
      <c r="C204" t="s">
        <v>44</v>
      </c>
      <c r="D204" t="s">
        <v>31</v>
      </c>
      <c r="E204" t="s">
        <v>31</v>
      </c>
      <c r="F204" t="s">
        <v>43</v>
      </c>
      <c r="G204" t="s">
        <v>45</v>
      </c>
      <c r="H204" t="s">
        <v>46</v>
      </c>
      <c r="I204" t="s">
        <v>31</v>
      </c>
      <c r="J204" t="s">
        <v>32</v>
      </c>
      <c r="K204" t="s">
        <v>47</v>
      </c>
      <c r="L204" t="s">
        <v>48</v>
      </c>
      <c r="M204" t="s">
        <v>34</v>
      </c>
      <c r="N204" t="str">
        <f t="shared" si="11"/>
        <v xml:space="preserve">        </v>
      </c>
      <c r="O204" t="s">
        <v>49</v>
      </c>
      <c r="P204" t="s">
        <v>50</v>
      </c>
      <c r="Q204" t="s">
        <v>51</v>
      </c>
      <c r="R204" t="s">
        <v>36</v>
      </c>
      <c r="S204" t="s">
        <v>36</v>
      </c>
      <c r="T204" t="s">
        <v>177</v>
      </c>
      <c r="U204" s="6" t="str">
        <f>"044108017      "</f>
        <v xml:space="preserve">044108017      </v>
      </c>
      <c r="V204" s="2" t="str">
        <f>"044108017      "</f>
        <v xml:space="preserve">044108017      </v>
      </c>
      <c r="W204" s="4" t="str">
        <f t="shared" si="12"/>
        <v xml:space="preserve">044108017 </v>
      </c>
      <c r="X204">
        <v>225</v>
      </c>
      <c r="Y204">
        <v>2000</v>
      </c>
      <c r="Z204" t="s">
        <v>169</v>
      </c>
      <c r="AA204">
        <v>6293</v>
      </c>
      <c r="AB204">
        <v>0</v>
      </c>
      <c r="AC204">
        <v>2</v>
      </c>
      <c r="AD204">
        <v>20241016</v>
      </c>
    </row>
    <row r="205" spans="1:30" ht="45.5">
      <c r="A205" t="s">
        <v>34</v>
      </c>
      <c r="B205" t="s">
        <v>43</v>
      </c>
      <c r="C205" t="s">
        <v>44</v>
      </c>
      <c r="D205" t="s">
        <v>31</v>
      </c>
      <c r="E205" t="s">
        <v>31</v>
      </c>
      <c r="F205" t="s">
        <v>43</v>
      </c>
      <c r="G205" t="s">
        <v>45</v>
      </c>
      <c r="H205" t="s">
        <v>46</v>
      </c>
      <c r="I205" t="s">
        <v>31</v>
      </c>
      <c r="J205" t="s">
        <v>32</v>
      </c>
      <c r="K205" t="s">
        <v>47</v>
      </c>
      <c r="L205" t="s">
        <v>48</v>
      </c>
      <c r="M205" t="s">
        <v>34</v>
      </c>
      <c r="N205" t="str">
        <f t="shared" si="11"/>
        <v xml:space="preserve">        </v>
      </c>
      <c r="O205" t="s">
        <v>49</v>
      </c>
      <c r="P205" t="s">
        <v>50</v>
      </c>
      <c r="Q205" t="s">
        <v>51</v>
      </c>
      <c r="R205" t="s">
        <v>36</v>
      </c>
      <c r="S205" t="s">
        <v>36</v>
      </c>
      <c r="T205" t="s">
        <v>177</v>
      </c>
      <c r="U205" s="6" t="str">
        <f>"044108012      "</f>
        <v xml:space="preserve">044108012      </v>
      </c>
      <c r="V205" s="2" t="str">
        <f>"044108012      "</f>
        <v xml:space="preserve">044108012      </v>
      </c>
      <c r="W205" s="4" t="str">
        <f t="shared" si="12"/>
        <v xml:space="preserve">044108012 </v>
      </c>
      <c r="X205">
        <v>225</v>
      </c>
      <c r="Y205">
        <v>2000</v>
      </c>
      <c r="Z205" t="s">
        <v>169</v>
      </c>
      <c r="AA205">
        <v>6293</v>
      </c>
      <c r="AB205">
        <v>0</v>
      </c>
      <c r="AC205">
        <v>2</v>
      </c>
      <c r="AD205">
        <v>20241016</v>
      </c>
    </row>
    <row r="206" spans="1:30" ht="45.5">
      <c r="A206" t="s">
        <v>34</v>
      </c>
      <c r="B206" t="s">
        <v>43</v>
      </c>
      <c r="C206" t="s">
        <v>44</v>
      </c>
      <c r="D206" t="s">
        <v>31</v>
      </c>
      <c r="E206" t="s">
        <v>31</v>
      </c>
      <c r="F206" t="s">
        <v>43</v>
      </c>
      <c r="G206" t="s">
        <v>45</v>
      </c>
      <c r="H206" t="s">
        <v>46</v>
      </c>
      <c r="I206" t="s">
        <v>31</v>
      </c>
      <c r="J206" t="s">
        <v>32</v>
      </c>
      <c r="K206" t="s">
        <v>47</v>
      </c>
      <c r="L206" t="s">
        <v>48</v>
      </c>
      <c r="M206" t="s">
        <v>34</v>
      </c>
      <c r="N206" t="str">
        <f t="shared" si="11"/>
        <v xml:space="preserve">        </v>
      </c>
      <c r="O206" t="s">
        <v>49</v>
      </c>
      <c r="P206" t="s">
        <v>50</v>
      </c>
      <c r="Q206" t="s">
        <v>51</v>
      </c>
      <c r="R206" t="s">
        <v>36</v>
      </c>
      <c r="S206" t="s">
        <v>36</v>
      </c>
      <c r="T206" t="s">
        <v>177</v>
      </c>
      <c r="U206" s="6" t="str">
        <f>"054016050      "</f>
        <v xml:space="preserve">054016050      </v>
      </c>
      <c r="V206" s="2" t="str">
        <f>"054016050      "</f>
        <v xml:space="preserve">054016050      </v>
      </c>
      <c r="W206" s="4" t="str">
        <f t="shared" si="12"/>
        <v xml:space="preserve">054016050 </v>
      </c>
      <c r="X206">
        <v>225</v>
      </c>
      <c r="Y206">
        <v>2030</v>
      </c>
      <c r="Z206" t="s">
        <v>169</v>
      </c>
      <c r="AA206">
        <v>6293</v>
      </c>
      <c r="AB206">
        <v>0</v>
      </c>
      <c r="AC206">
        <v>2</v>
      </c>
      <c r="AD206">
        <v>20241016</v>
      </c>
    </row>
    <row r="207" spans="1:30" ht="45.5">
      <c r="A207" t="s">
        <v>34</v>
      </c>
      <c r="B207" t="s">
        <v>43</v>
      </c>
      <c r="C207" t="s">
        <v>44</v>
      </c>
      <c r="D207" t="s">
        <v>31</v>
      </c>
      <c r="E207" t="s">
        <v>31</v>
      </c>
      <c r="F207" t="s">
        <v>43</v>
      </c>
      <c r="G207" t="s">
        <v>45</v>
      </c>
      <c r="H207" t="s">
        <v>46</v>
      </c>
      <c r="I207" t="s">
        <v>31</v>
      </c>
      <c r="J207" t="s">
        <v>32</v>
      </c>
      <c r="K207" t="s">
        <v>47</v>
      </c>
      <c r="L207" t="s">
        <v>48</v>
      </c>
      <c r="M207" t="s">
        <v>34</v>
      </c>
      <c r="N207" t="str">
        <f t="shared" si="11"/>
        <v xml:space="preserve">        </v>
      </c>
      <c r="O207" t="s">
        <v>49</v>
      </c>
      <c r="P207" t="s">
        <v>50</v>
      </c>
      <c r="Q207" t="s">
        <v>51</v>
      </c>
      <c r="R207" t="s">
        <v>36</v>
      </c>
      <c r="S207" t="s">
        <v>36</v>
      </c>
      <c r="T207" t="s">
        <v>177</v>
      </c>
      <c r="U207" s="6" t="str">
        <f>"054198005      "</f>
        <v xml:space="preserve">054198005      </v>
      </c>
      <c r="V207" s="2" t="str">
        <f>"054198005      "</f>
        <v xml:space="preserve">054198005      </v>
      </c>
      <c r="W207" s="4" t="str">
        <f t="shared" si="12"/>
        <v xml:space="preserve">054198005 </v>
      </c>
      <c r="X207">
        <v>225</v>
      </c>
      <c r="Y207">
        <v>2000</v>
      </c>
      <c r="Z207" t="s">
        <v>169</v>
      </c>
      <c r="AA207">
        <v>6293</v>
      </c>
      <c r="AB207">
        <v>0</v>
      </c>
      <c r="AC207">
        <v>2</v>
      </c>
      <c r="AD207">
        <v>20241016</v>
      </c>
    </row>
    <row r="208" spans="1:30" ht="45.5">
      <c r="A208" t="s">
        <v>34</v>
      </c>
      <c r="B208" t="s">
        <v>43</v>
      </c>
      <c r="C208" t="s">
        <v>44</v>
      </c>
      <c r="D208" t="s">
        <v>31</v>
      </c>
      <c r="E208" t="s">
        <v>31</v>
      </c>
      <c r="F208" t="s">
        <v>43</v>
      </c>
      <c r="G208" t="s">
        <v>45</v>
      </c>
      <c r="H208" t="s">
        <v>46</v>
      </c>
      <c r="I208" t="s">
        <v>31</v>
      </c>
      <c r="J208" t="s">
        <v>32</v>
      </c>
      <c r="K208" t="s">
        <v>47</v>
      </c>
      <c r="L208" t="s">
        <v>48</v>
      </c>
      <c r="M208" t="s">
        <v>34</v>
      </c>
      <c r="N208" t="str">
        <f t="shared" si="11"/>
        <v xml:space="preserve">        </v>
      </c>
      <c r="O208" t="s">
        <v>49</v>
      </c>
      <c r="P208" t="s">
        <v>50</v>
      </c>
      <c r="Q208" t="s">
        <v>51</v>
      </c>
      <c r="R208" t="s">
        <v>36</v>
      </c>
      <c r="S208" t="s">
        <v>36</v>
      </c>
      <c r="T208" t="s">
        <v>177</v>
      </c>
      <c r="U208" s="6" t="str">
        <f>"054016040      "</f>
        <v xml:space="preserve">054016040      </v>
      </c>
      <c r="V208" s="2" t="str">
        <f>"054016040      "</f>
        <v xml:space="preserve">054016040      </v>
      </c>
      <c r="W208" s="4" t="str">
        <f t="shared" si="12"/>
        <v xml:space="preserve">054016040 </v>
      </c>
      <c r="X208">
        <v>225</v>
      </c>
      <c r="Y208">
        <v>2000</v>
      </c>
      <c r="Z208" t="s">
        <v>169</v>
      </c>
      <c r="AA208">
        <v>6293</v>
      </c>
      <c r="AB208">
        <v>0</v>
      </c>
      <c r="AC208">
        <v>2</v>
      </c>
      <c r="AD208">
        <v>20241016</v>
      </c>
    </row>
    <row r="209" spans="1:30" ht="45.5">
      <c r="A209" t="s">
        <v>34</v>
      </c>
      <c r="B209" t="s">
        <v>43</v>
      </c>
      <c r="C209" t="s">
        <v>44</v>
      </c>
      <c r="D209" t="s">
        <v>31</v>
      </c>
      <c r="E209" t="s">
        <v>31</v>
      </c>
      <c r="F209" t="s">
        <v>43</v>
      </c>
      <c r="G209" t="s">
        <v>45</v>
      </c>
      <c r="H209" t="s">
        <v>46</v>
      </c>
      <c r="I209" t="s">
        <v>31</v>
      </c>
      <c r="J209" t="s">
        <v>32</v>
      </c>
      <c r="K209" t="s">
        <v>47</v>
      </c>
      <c r="L209" t="s">
        <v>48</v>
      </c>
      <c r="M209" t="s">
        <v>34</v>
      </c>
      <c r="N209" t="str">
        <f t="shared" si="11"/>
        <v xml:space="preserve">        </v>
      </c>
      <c r="O209" t="s">
        <v>49</v>
      </c>
      <c r="P209" t="s">
        <v>50</v>
      </c>
      <c r="Q209" t="s">
        <v>51</v>
      </c>
      <c r="R209" t="s">
        <v>36</v>
      </c>
      <c r="S209" t="s">
        <v>36</v>
      </c>
      <c r="T209" t="s">
        <v>177</v>
      </c>
      <c r="U209" s="6" t="str">
        <f>"054075005      "</f>
        <v xml:space="preserve">054075005      </v>
      </c>
      <c r="V209" s="2" t="str">
        <f>"054075005      "</f>
        <v xml:space="preserve">054075005      </v>
      </c>
      <c r="W209" s="4" t="str">
        <f t="shared" si="12"/>
        <v xml:space="preserve">054075005 </v>
      </c>
      <c r="X209">
        <v>225</v>
      </c>
      <c r="Y209">
        <v>2000</v>
      </c>
      <c r="Z209" t="s">
        <v>169</v>
      </c>
      <c r="AA209">
        <v>6293</v>
      </c>
      <c r="AB209">
        <v>0</v>
      </c>
      <c r="AC209">
        <v>2</v>
      </c>
      <c r="AD209">
        <v>20241016</v>
      </c>
    </row>
    <row r="210" spans="1:30" ht="45.5">
      <c r="A210" t="s">
        <v>34</v>
      </c>
      <c r="B210" t="s">
        <v>43</v>
      </c>
      <c r="C210" t="s">
        <v>44</v>
      </c>
      <c r="D210" t="s">
        <v>31</v>
      </c>
      <c r="E210" t="s">
        <v>31</v>
      </c>
      <c r="F210" t="s">
        <v>43</v>
      </c>
      <c r="G210" t="s">
        <v>45</v>
      </c>
      <c r="H210" t="s">
        <v>46</v>
      </c>
      <c r="I210" t="s">
        <v>31</v>
      </c>
      <c r="J210" t="s">
        <v>32</v>
      </c>
      <c r="K210" t="s">
        <v>47</v>
      </c>
      <c r="L210" t="s">
        <v>48</v>
      </c>
      <c r="M210" t="s">
        <v>34</v>
      </c>
      <c r="N210" t="str">
        <f t="shared" si="11"/>
        <v xml:space="preserve">        </v>
      </c>
      <c r="O210" t="s">
        <v>49</v>
      </c>
      <c r="P210" t="s">
        <v>50</v>
      </c>
      <c r="Q210" t="s">
        <v>51</v>
      </c>
      <c r="R210" t="s">
        <v>36</v>
      </c>
      <c r="S210" t="s">
        <v>36</v>
      </c>
      <c r="T210" t="s">
        <v>177</v>
      </c>
      <c r="U210" s="6" t="str">
        <f>"054075010      "</f>
        <v xml:space="preserve">054075010      </v>
      </c>
      <c r="V210" s="2" t="str">
        <f>"054075010      "</f>
        <v xml:space="preserve">054075010      </v>
      </c>
      <c r="W210" s="4" t="str">
        <f t="shared" si="12"/>
        <v xml:space="preserve">054075010 </v>
      </c>
      <c r="X210">
        <v>225</v>
      </c>
      <c r="Y210">
        <v>2000</v>
      </c>
      <c r="Z210" t="s">
        <v>169</v>
      </c>
      <c r="AA210">
        <v>6293</v>
      </c>
      <c r="AB210">
        <v>0</v>
      </c>
      <c r="AC210">
        <v>2</v>
      </c>
      <c r="AD210">
        <v>20241016</v>
      </c>
    </row>
    <row r="211" spans="1:30" ht="45.5">
      <c r="A211" t="s">
        <v>34</v>
      </c>
      <c r="B211" t="s">
        <v>43</v>
      </c>
      <c r="C211" t="s">
        <v>44</v>
      </c>
      <c r="D211" t="s">
        <v>31</v>
      </c>
      <c r="E211" t="s">
        <v>31</v>
      </c>
      <c r="F211" t="s">
        <v>43</v>
      </c>
      <c r="G211" t="s">
        <v>45</v>
      </c>
      <c r="H211" t="s">
        <v>46</v>
      </c>
      <c r="I211" t="s">
        <v>31</v>
      </c>
      <c r="J211" t="s">
        <v>32</v>
      </c>
      <c r="K211" t="s">
        <v>47</v>
      </c>
      <c r="L211" t="s">
        <v>48</v>
      </c>
      <c r="M211" t="s">
        <v>34</v>
      </c>
      <c r="N211" t="str">
        <f t="shared" si="11"/>
        <v xml:space="preserve">        </v>
      </c>
      <c r="O211" t="s">
        <v>49</v>
      </c>
      <c r="P211" t="s">
        <v>50</v>
      </c>
      <c r="Q211" t="s">
        <v>51</v>
      </c>
      <c r="R211" t="s">
        <v>36</v>
      </c>
      <c r="S211" t="s">
        <v>36</v>
      </c>
      <c r="T211" t="s">
        <v>178</v>
      </c>
      <c r="U211" s="6" t="str">
        <f>"094290043      "</f>
        <v xml:space="preserve">094290043      </v>
      </c>
      <c r="V211" s="2" t="str">
        <f>"094290043      "</f>
        <v xml:space="preserve">094290043      </v>
      </c>
      <c r="W211" s="4" t="str">
        <f t="shared" si="12"/>
        <v xml:space="preserve">094290043 </v>
      </c>
      <c r="X211">
        <v>225</v>
      </c>
      <c r="Y211">
        <v>2000</v>
      </c>
      <c r="Z211" t="s">
        <v>169</v>
      </c>
      <c r="AA211">
        <v>6293</v>
      </c>
      <c r="AB211">
        <v>0</v>
      </c>
      <c r="AC211">
        <v>2</v>
      </c>
      <c r="AD211">
        <v>20241016</v>
      </c>
    </row>
    <row r="212" spans="1:30" ht="45.5">
      <c r="A212" t="s">
        <v>34</v>
      </c>
      <c r="B212" t="s">
        <v>43</v>
      </c>
      <c r="C212" t="s">
        <v>44</v>
      </c>
      <c r="D212" t="s">
        <v>31</v>
      </c>
      <c r="E212" t="s">
        <v>31</v>
      </c>
      <c r="F212" t="s">
        <v>43</v>
      </c>
      <c r="G212" t="s">
        <v>45</v>
      </c>
      <c r="H212" t="s">
        <v>46</v>
      </c>
      <c r="I212" t="s">
        <v>31</v>
      </c>
      <c r="J212" t="s">
        <v>32</v>
      </c>
      <c r="K212" t="s">
        <v>47</v>
      </c>
      <c r="L212" t="s">
        <v>48</v>
      </c>
      <c r="M212" t="s">
        <v>34</v>
      </c>
      <c r="N212" t="str">
        <f t="shared" si="11"/>
        <v xml:space="preserve">        </v>
      </c>
      <c r="O212" t="s">
        <v>49</v>
      </c>
      <c r="P212" t="s">
        <v>50</v>
      </c>
      <c r="Q212" t="s">
        <v>51</v>
      </c>
      <c r="R212" t="s">
        <v>36</v>
      </c>
      <c r="S212" t="s">
        <v>36</v>
      </c>
      <c r="T212" t="s">
        <v>178</v>
      </c>
      <c r="U212" s="6" t="str">
        <f>"094290044      "</f>
        <v xml:space="preserve">094290044      </v>
      </c>
      <c r="V212" s="2" t="str">
        <f>"094290044      "</f>
        <v xml:space="preserve">094290044      </v>
      </c>
      <c r="W212" s="4" t="str">
        <f t="shared" si="12"/>
        <v xml:space="preserve">094290044 </v>
      </c>
      <c r="X212">
        <v>225</v>
      </c>
      <c r="Y212">
        <v>2000</v>
      </c>
      <c r="Z212" t="s">
        <v>169</v>
      </c>
      <c r="AA212">
        <v>6293</v>
      </c>
      <c r="AB212">
        <v>0</v>
      </c>
      <c r="AC212">
        <v>2</v>
      </c>
      <c r="AD212">
        <v>20241016</v>
      </c>
    </row>
    <row r="213" spans="1:30" ht="45.5">
      <c r="A213" t="s">
        <v>34</v>
      </c>
      <c r="B213" t="s">
        <v>43</v>
      </c>
      <c r="C213" t="s">
        <v>44</v>
      </c>
      <c r="D213" t="s">
        <v>31</v>
      </c>
      <c r="E213" t="s">
        <v>31</v>
      </c>
      <c r="F213" t="s">
        <v>43</v>
      </c>
      <c r="G213" t="s">
        <v>45</v>
      </c>
      <c r="H213" t="s">
        <v>46</v>
      </c>
      <c r="I213" t="s">
        <v>31</v>
      </c>
      <c r="J213" t="s">
        <v>32</v>
      </c>
      <c r="K213" t="s">
        <v>47</v>
      </c>
      <c r="L213" t="s">
        <v>48</v>
      </c>
      <c r="M213" t="s">
        <v>34</v>
      </c>
      <c r="N213" t="str">
        <f t="shared" si="11"/>
        <v xml:space="preserve">        </v>
      </c>
      <c r="O213" t="s">
        <v>49</v>
      </c>
      <c r="P213" t="s">
        <v>50</v>
      </c>
      <c r="Q213" t="s">
        <v>51</v>
      </c>
      <c r="R213" t="s">
        <v>36</v>
      </c>
      <c r="S213" t="s">
        <v>36</v>
      </c>
      <c r="T213" t="s">
        <v>179</v>
      </c>
      <c r="U213" s="6" t="str">
        <f>"054026010      "</f>
        <v xml:space="preserve">054026010      </v>
      </c>
      <c r="V213" s="2" t="str">
        <f>"054026010      "</f>
        <v xml:space="preserve">054026010      </v>
      </c>
      <c r="W213" s="4" t="str">
        <f t="shared" si="12"/>
        <v xml:space="preserve">054026010 </v>
      </c>
      <c r="X213">
        <v>225</v>
      </c>
      <c r="Y213">
        <v>2900</v>
      </c>
      <c r="Z213" t="s">
        <v>169</v>
      </c>
      <c r="AA213">
        <v>6293</v>
      </c>
      <c r="AB213">
        <v>0</v>
      </c>
      <c r="AC213">
        <v>2</v>
      </c>
      <c r="AD213">
        <v>20241016</v>
      </c>
    </row>
    <row r="214" spans="1:30" ht="45.5">
      <c r="A214" t="s">
        <v>34</v>
      </c>
      <c r="B214" t="s">
        <v>43</v>
      </c>
      <c r="C214" t="s">
        <v>44</v>
      </c>
      <c r="D214" t="s">
        <v>31</v>
      </c>
      <c r="E214" t="s">
        <v>31</v>
      </c>
      <c r="F214" t="s">
        <v>43</v>
      </c>
      <c r="G214" t="s">
        <v>45</v>
      </c>
      <c r="H214" t="s">
        <v>46</v>
      </c>
      <c r="I214" t="s">
        <v>31</v>
      </c>
      <c r="J214" t="s">
        <v>32</v>
      </c>
      <c r="K214" t="s">
        <v>47</v>
      </c>
      <c r="L214" t="s">
        <v>48</v>
      </c>
      <c r="M214" t="s">
        <v>34</v>
      </c>
      <c r="N214" t="str">
        <f t="shared" si="11"/>
        <v xml:space="preserve">        </v>
      </c>
      <c r="O214" t="s">
        <v>49</v>
      </c>
      <c r="P214" t="s">
        <v>50</v>
      </c>
      <c r="Q214" t="s">
        <v>51</v>
      </c>
      <c r="R214" t="s">
        <v>36</v>
      </c>
      <c r="S214" t="s">
        <v>36</v>
      </c>
      <c r="T214" t="s">
        <v>179</v>
      </c>
      <c r="U214" s="6" t="str">
        <f>"054026005      "</f>
        <v xml:space="preserve">054026005      </v>
      </c>
      <c r="V214" s="2" t="str">
        <f>"054026005      "</f>
        <v xml:space="preserve">054026005      </v>
      </c>
      <c r="W214" s="4" t="str">
        <f t="shared" si="12"/>
        <v xml:space="preserve">054026005 </v>
      </c>
      <c r="X214">
        <v>225</v>
      </c>
      <c r="Y214">
        <v>3000</v>
      </c>
      <c r="Z214" t="s">
        <v>169</v>
      </c>
      <c r="AA214">
        <v>6293</v>
      </c>
      <c r="AB214">
        <v>0</v>
      </c>
      <c r="AC214">
        <v>2</v>
      </c>
      <c r="AD214">
        <v>20241016</v>
      </c>
    </row>
    <row r="215" spans="1:30" ht="45.5">
      <c r="A215" t="s">
        <v>34</v>
      </c>
      <c r="B215" t="s">
        <v>43</v>
      </c>
      <c r="C215" t="s">
        <v>44</v>
      </c>
      <c r="D215" t="s">
        <v>31</v>
      </c>
      <c r="E215" t="s">
        <v>31</v>
      </c>
      <c r="F215" t="s">
        <v>43</v>
      </c>
      <c r="G215" t="s">
        <v>45</v>
      </c>
      <c r="H215" t="s">
        <v>46</v>
      </c>
      <c r="I215" t="s">
        <v>31</v>
      </c>
      <c r="J215" t="s">
        <v>32</v>
      </c>
      <c r="K215" t="s">
        <v>47</v>
      </c>
      <c r="L215" t="s">
        <v>48</v>
      </c>
      <c r="M215" t="s">
        <v>34</v>
      </c>
      <c r="N215" t="str">
        <f t="shared" si="11"/>
        <v xml:space="preserve">        </v>
      </c>
      <c r="O215" t="s">
        <v>49</v>
      </c>
      <c r="P215" t="s">
        <v>50</v>
      </c>
      <c r="Q215" t="s">
        <v>51</v>
      </c>
      <c r="R215" t="s">
        <v>36</v>
      </c>
      <c r="S215" t="s">
        <v>36</v>
      </c>
      <c r="T215" t="s">
        <v>179</v>
      </c>
      <c r="U215" s="6" t="str">
        <f>"044029094      "</f>
        <v xml:space="preserve">044029094      </v>
      </c>
      <c r="V215" s="2" t="str">
        <f>"044029094      "</f>
        <v xml:space="preserve">044029094      </v>
      </c>
      <c r="W215" s="4" t="str">
        <f t="shared" si="12"/>
        <v xml:space="preserve">044029094 </v>
      </c>
      <c r="X215">
        <v>225</v>
      </c>
      <c r="Y215">
        <v>3000</v>
      </c>
      <c r="Z215" t="s">
        <v>169</v>
      </c>
      <c r="AA215">
        <v>6293</v>
      </c>
      <c r="AB215">
        <v>0</v>
      </c>
      <c r="AC215">
        <v>2</v>
      </c>
      <c r="AD215">
        <v>20241016</v>
      </c>
    </row>
    <row r="216" spans="1:30" ht="45.5">
      <c r="A216" t="s">
        <v>28</v>
      </c>
      <c r="B216">
        <v>1</v>
      </c>
      <c r="C216">
        <v>6786</v>
      </c>
      <c r="D216">
        <v>0</v>
      </c>
      <c r="E216">
        <v>0</v>
      </c>
      <c r="F216">
        <v>1</v>
      </c>
      <c r="G216" t="s">
        <v>29</v>
      </c>
      <c r="H216" t="s">
        <v>30</v>
      </c>
      <c r="I216" t="s">
        <v>31</v>
      </c>
      <c r="J216" t="s">
        <v>32</v>
      </c>
      <c r="K216">
        <v>114</v>
      </c>
      <c r="L216" t="s">
        <v>145</v>
      </c>
      <c r="M216" t="s">
        <v>34</v>
      </c>
      <c r="N216" t="str">
        <f>"07282   "</f>
        <v xml:space="preserve">07282   </v>
      </c>
      <c r="O216" t="s">
        <v>170</v>
      </c>
      <c r="P216">
        <v>12262.4</v>
      </c>
      <c r="Q216">
        <v>3.0088499999999998</v>
      </c>
      <c r="R216">
        <v>36895.72</v>
      </c>
      <c r="S216" t="s">
        <v>36</v>
      </c>
      <c r="T216" t="s">
        <v>180</v>
      </c>
      <c r="U216" s="6" t="str">
        <f>"054290066      "</f>
        <v xml:space="preserve">054290066      </v>
      </c>
      <c r="V216" s="2" t="str">
        <f>"054290066      "</f>
        <v xml:space="preserve">054290066      </v>
      </c>
      <c r="W216" s="4" t="str">
        <f t="shared" si="12"/>
        <v xml:space="preserve">054290066 </v>
      </c>
      <c r="X216">
        <v>320</v>
      </c>
      <c r="Y216">
        <v>2080</v>
      </c>
      <c r="Z216" t="s">
        <v>169</v>
      </c>
      <c r="AA216">
        <v>6293</v>
      </c>
      <c r="AB216">
        <v>0</v>
      </c>
      <c r="AC216">
        <v>3</v>
      </c>
      <c r="AD216">
        <v>20241016</v>
      </c>
    </row>
    <row r="217" spans="1:30" ht="45.5">
      <c r="A217" t="s">
        <v>34</v>
      </c>
      <c r="B217" t="s">
        <v>43</v>
      </c>
      <c r="C217" t="s">
        <v>44</v>
      </c>
      <c r="D217" t="s">
        <v>31</v>
      </c>
      <c r="E217" t="s">
        <v>31</v>
      </c>
      <c r="F217" t="s">
        <v>43</v>
      </c>
      <c r="G217" t="s">
        <v>45</v>
      </c>
      <c r="H217" t="s">
        <v>46</v>
      </c>
      <c r="I217" t="s">
        <v>31</v>
      </c>
      <c r="J217" t="s">
        <v>32</v>
      </c>
      <c r="K217" t="s">
        <v>47</v>
      </c>
      <c r="L217" t="s">
        <v>48</v>
      </c>
      <c r="M217" t="s">
        <v>34</v>
      </c>
      <c r="N217" t="str">
        <f t="shared" ref="N217:N234" si="13">"        "</f>
        <v xml:space="preserve">        </v>
      </c>
      <c r="O217" t="s">
        <v>49</v>
      </c>
      <c r="P217" t="s">
        <v>50</v>
      </c>
      <c r="Q217" t="s">
        <v>51</v>
      </c>
      <c r="R217" t="s">
        <v>36</v>
      </c>
      <c r="S217" t="s">
        <v>36</v>
      </c>
      <c r="T217" t="s">
        <v>180</v>
      </c>
      <c r="U217" s="6" t="str">
        <f>"054290064      "</f>
        <v xml:space="preserve">054290064      </v>
      </c>
      <c r="V217" s="2" t="str">
        <f>"054290064      "</f>
        <v xml:space="preserve">054290064      </v>
      </c>
      <c r="W217" s="4" t="str">
        <f t="shared" si="12"/>
        <v xml:space="preserve">054290064 </v>
      </c>
      <c r="X217">
        <v>320</v>
      </c>
      <c r="Y217">
        <v>2080</v>
      </c>
      <c r="Z217" t="s">
        <v>169</v>
      </c>
      <c r="AA217">
        <v>6293</v>
      </c>
      <c r="AB217">
        <v>0</v>
      </c>
      <c r="AC217">
        <v>3</v>
      </c>
      <c r="AD217">
        <v>20241016</v>
      </c>
    </row>
    <row r="218" spans="1:30" ht="45.5">
      <c r="A218" t="s">
        <v>34</v>
      </c>
      <c r="B218" t="s">
        <v>43</v>
      </c>
      <c r="C218" t="s">
        <v>44</v>
      </c>
      <c r="D218" t="s">
        <v>31</v>
      </c>
      <c r="E218" t="s">
        <v>31</v>
      </c>
      <c r="F218" t="s">
        <v>43</v>
      </c>
      <c r="G218" t="s">
        <v>45</v>
      </c>
      <c r="H218" t="s">
        <v>46</v>
      </c>
      <c r="I218" t="s">
        <v>31</v>
      </c>
      <c r="J218" t="s">
        <v>32</v>
      </c>
      <c r="K218" t="s">
        <v>47</v>
      </c>
      <c r="L218" t="s">
        <v>48</v>
      </c>
      <c r="M218" t="s">
        <v>34</v>
      </c>
      <c r="N218" t="str">
        <f t="shared" si="13"/>
        <v xml:space="preserve">        </v>
      </c>
      <c r="O218" t="s">
        <v>49</v>
      </c>
      <c r="P218" t="s">
        <v>50</v>
      </c>
      <c r="Q218" t="s">
        <v>51</v>
      </c>
      <c r="R218" t="s">
        <v>36</v>
      </c>
      <c r="S218" t="s">
        <v>36</v>
      </c>
      <c r="T218" t="s">
        <v>180</v>
      </c>
      <c r="U218" s="6" t="str">
        <f>"054290063      "</f>
        <v xml:space="preserve">054290063      </v>
      </c>
      <c r="V218" s="2" t="str">
        <f>"054290063      "</f>
        <v xml:space="preserve">054290063      </v>
      </c>
      <c r="W218" s="4" t="str">
        <f t="shared" si="12"/>
        <v xml:space="preserve">054290063 </v>
      </c>
      <c r="X218">
        <v>320</v>
      </c>
      <c r="Y218">
        <v>2080</v>
      </c>
      <c r="Z218" t="s">
        <v>169</v>
      </c>
      <c r="AA218">
        <v>6293</v>
      </c>
      <c r="AB218">
        <v>0</v>
      </c>
      <c r="AC218">
        <v>3</v>
      </c>
      <c r="AD218">
        <v>20241016</v>
      </c>
    </row>
    <row r="219" spans="1:30" ht="45.5">
      <c r="A219" t="s">
        <v>34</v>
      </c>
      <c r="B219" t="s">
        <v>43</v>
      </c>
      <c r="C219" t="s">
        <v>44</v>
      </c>
      <c r="D219" t="s">
        <v>31</v>
      </c>
      <c r="E219" t="s">
        <v>31</v>
      </c>
      <c r="F219" t="s">
        <v>43</v>
      </c>
      <c r="G219" t="s">
        <v>45</v>
      </c>
      <c r="H219" t="s">
        <v>46</v>
      </c>
      <c r="I219" t="s">
        <v>31</v>
      </c>
      <c r="J219" t="s">
        <v>32</v>
      </c>
      <c r="K219" t="s">
        <v>47</v>
      </c>
      <c r="L219" t="s">
        <v>48</v>
      </c>
      <c r="M219" t="s">
        <v>34</v>
      </c>
      <c r="N219" t="str">
        <f t="shared" si="13"/>
        <v xml:space="preserve">        </v>
      </c>
      <c r="O219" t="s">
        <v>49</v>
      </c>
      <c r="P219" t="s">
        <v>50</v>
      </c>
      <c r="Q219" t="s">
        <v>51</v>
      </c>
      <c r="R219" t="s">
        <v>36</v>
      </c>
      <c r="S219" t="s">
        <v>36</v>
      </c>
      <c r="T219" t="s">
        <v>181</v>
      </c>
      <c r="U219" s="6" t="str">
        <f>"054290070      "</f>
        <v xml:space="preserve">054290070      </v>
      </c>
      <c r="V219" s="2" t="str">
        <f>"054290070      "</f>
        <v xml:space="preserve">054290070      </v>
      </c>
      <c r="W219" s="4" t="str">
        <f t="shared" si="12"/>
        <v xml:space="preserve">054290070 </v>
      </c>
      <c r="X219">
        <v>320</v>
      </c>
      <c r="Y219">
        <v>2000</v>
      </c>
      <c r="Z219" t="s">
        <v>169</v>
      </c>
      <c r="AA219">
        <v>6293</v>
      </c>
      <c r="AB219">
        <v>0</v>
      </c>
      <c r="AC219">
        <v>3</v>
      </c>
      <c r="AD219">
        <v>20241016</v>
      </c>
    </row>
    <row r="220" spans="1:30" ht="45.5">
      <c r="A220" t="s">
        <v>34</v>
      </c>
      <c r="B220" t="s">
        <v>43</v>
      </c>
      <c r="C220" t="s">
        <v>44</v>
      </c>
      <c r="D220" t="s">
        <v>31</v>
      </c>
      <c r="E220" t="s">
        <v>31</v>
      </c>
      <c r="F220" t="s">
        <v>43</v>
      </c>
      <c r="G220" t="s">
        <v>45</v>
      </c>
      <c r="H220" t="s">
        <v>46</v>
      </c>
      <c r="I220" t="s">
        <v>31</v>
      </c>
      <c r="J220" t="s">
        <v>32</v>
      </c>
      <c r="K220" t="s">
        <v>47</v>
      </c>
      <c r="L220" t="s">
        <v>48</v>
      </c>
      <c r="M220" t="s">
        <v>34</v>
      </c>
      <c r="N220" t="str">
        <f t="shared" si="13"/>
        <v xml:space="preserve">        </v>
      </c>
      <c r="O220" t="s">
        <v>49</v>
      </c>
      <c r="P220" t="s">
        <v>50</v>
      </c>
      <c r="Q220" t="s">
        <v>51</v>
      </c>
      <c r="R220" t="s">
        <v>36</v>
      </c>
      <c r="S220" t="s">
        <v>36</v>
      </c>
      <c r="T220" t="s">
        <v>181</v>
      </c>
      <c r="U220" s="6" t="str">
        <f>"054290068      "</f>
        <v xml:space="preserve">054290068      </v>
      </c>
      <c r="V220" s="2" t="str">
        <f>"054290068      "</f>
        <v xml:space="preserve">054290068      </v>
      </c>
      <c r="W220" s="4" t="str">
        <f t="shared" si="12"/>
        <v xml:space="preserve">054290068 </v>
      </c>
      <c r="X220">
        <v>320</v>
      </c>
      <c r="Y220">
        <v>2000</v>
      </c>
      <c r="Z220" t="s">
        <v>169</v>
      </c>
      <c r="AA220">
        <v>6293</v>
      </c>
      <c r="AB220">
        <v>0</v>
      </c>
      <c r="AC220">
        <v>3</v>
      </c>
      <c r="AD220">
        <v>20241016</v>
      </c>
    </row>
    <row r="221" spans="1:30" ht="45.5">
      <c r="A221" t="s">
        <v>34</v>
      </c>
      <c r="B221" t="s">
        <v>43</v>
      </c>
      <c r="C221" t="s">
        <v>44</v>
      </c>
      <c r="D221" t="s">
        <v>31</v>
      </c>
      <c r="E221" t="s">
        <v>31</v>
      </c>
      <c r="F221" t="s">
        <v>43</v>
      </c>
      <c r="G221" t="s">
        <v>45</v>
      </c>
      <c r="H221" t="s">
        <v>46</v>
      </c>
      <c r="I221" t="s">
        <v>31</v>
      </c>
      <c r="J221" t="s">
        <v>32</v>
      </c>
      <c r="K221" t="s">
        <v>47</v>
      </c>
      <c r="L221" t="s">
        <v>48</v>
      </c>
      <c r="M221" t="s">
        <v>34</v>
      </c>
      <c r="N221" t="str">
        <f t="shared" si="13"/>
        <v xml:space="preserve">        </v>
      </c>
      <c r="O221" t="s">
        <v>49</v>
      </c>
      <c r="P221" t="s">
        <v>50</v>
      </c>
      <c r="Q221" t="s">
        <v>51</v>
      </c>
      <c r="R221" t="s">
        <v>36</v>
      </c>
      <c r="S221" t="s">
        <v>36</v>
      </c>
      <c r="T221" t="s">
        <v>181</v>
      </c>
      <c r="U221" s="6" t="str">
        <f>"054290065      "</f>
        <v xml:space="preserve">054290065      </v>
      </c>
      <c r="V221" s="2" t="str">
        <f>"054290065      "</f>
        <v xml:space="preserve">054290065      </v>
      </c>
      <c r="W221" s="4" t="str">
        <f t="shared" si="12"/>
        <v xml:space="preserve">054290065 </v>
      </c>
      <c r="X221">
        <v>320</v>
      </c>
      <c r="Y221">
        <v>2080</v>
      </c>
      <c r="Z221" t="s">
        <v>169</v>
      </c>
      <c r="AA221">
        <v>6293</v>
      </c>
      <c r="AB221">
        <v>0</v>
      </c>
      <c r="AC221">
        <v>3</v>
      </c>
      <c r="AD221">
        <v>20241016</v>
      </c>
    </row>
    <row r="222" spans="1:30" ht="45.5">
      <c r="A222" t="s">
        <v>34</v>
      </c>
      <c r="B222" t="s">
        <v>43</v>
      </c>
      <c r="C222" t="s">
        <v>44</v>
      </c>
      <c r="D222" t="s">
        <v>31</v>
      </c>
      <c r="E222" t="s">
        <v>31</v>
      </c>
      <c r="F222" t="s">
        <v>43</v>
      </c>
      <c r="G222" t="s">
        <v>45</v>
      </c>
      <c r="H222" t="s">
        <v>46</v>
      </c>
      <c r="I222" t="s">
        <v>31</v>
      </c>
      <c r="J222" t="s">
        <v>32</v>
      </c>
      <c r="K222" t="s">
        <v>47</v>
      </c>
      <c r="L222" t="s">
        <v>48</v>
      </c>
      <c r="M222" t="s">
        <v>34</v>
      </c>
      <c r="N222" t="str">
        <f t="shared" si="13"/>
        <v xml:space="preserve">        </v>
      </c>
      <c r="O222" t="s">
        <v>49</v>
      </c>
      <c r="P222" t="s">
        <v>50</v>
      </c>
      <c r="Q222" t="s">
        <v>51</v>
      </c>
      <c r="R222" t="s">
        <v>36</v>
      </c>
      <c r="S222" t="s">
        <v>36</v>
      </c>
      <c r="T222" t="s">
        <v>182</v>
      </c>
      <c r="U222" s="6" t="str">
        <f>"054290074      "</f>
        <v xml:space="preserve">054290074      </v>
      </c>
      <c r="V222" s="2" t="str">
        <f>"054290074      "</f>
        <v xml:space="preserve">054290074      </v>
      </c>
      <c r="W222" s="4" t="str">
        <f t="shared" si="12"/>
        <v xml:space="preserve">054290074 </v>
      </c>
      <c r="X222">
        <v>320</v>
      </c>
      <c r="Y222">
        <v>2000</v>
      </c>
      <c r="Z222" t="s">
        <v>169</v>
      </c>
      <c r="AA222">
        <v>6293</v>
      </c>
      <c r="AB222">
        <v>0</v>
      </c>
      <c r="AC222">
        <v>3</v>
      </c>
      <c r="AD222">
        <v>20241016</v>
      </c>
    </row>
    <row r="223" spans="1:30" ht="45.5">
      <c r="A223" t="s">
        <v>34</v>
      </c>
      <c r="B223" t="s">
        <v>43</v>
      </c>
      <c r="C223" t="s">
        <v>44</v>
      </c>
      <c r="D223" t="s">
        <v>31</v>
      </c>
      <c r="E223" t="s">
        <v>31</v>
      </c>
      <c r="F223" t="s">
        <v>43</v>
      </c>
      <c r="G223" t="s">
        <v>45</v>
      </c>
      <c r="H223" t="s">
        <v>46</v>
      </c>
      <c r="I223" t="s">
        <v>31</v>
      </c>
      <c r="J223" t="s">
        <v>32</v>
      </c>
      <c r="K223" t="s">
        <v>47</v>
      </c>
      <c r="L223" t="s">
        <v>48</v>
      </c>
      <c r="M223" t="s">
        <v>34</v>
      </c>
      <c r="N223" t="str">
        <f t="shared" si="13"/>
        <v xml:space="preserve">        </v>
      </c>
      <c r="O223" t="s">
        <v>49</v>
      </c>
      <c r="P223" t="s">
        <v>50</v>
      </c>
      <c r="Q223" t="s">
        <v>51</v>
      </c>
      <c r="R223" t="s">
        <v>36</v>
      </c>
      <c r="S223" t="s">
        <v>36</v>
      </c>
      <c r="T223" t="s">
        <v>182</v>
      </c>
      <c r="U223" s="6" t="str">
        <f>"054290071      "</f>
        <v xml:space="preserve">054290071      </v>
      </c>
      <c r="V223" s="2" t="str">
        <f>"054290071      "</f>
        <v xml:space="preserve">054290071      </v>
      </c>
      <c r="W223" s="4" t="str">
        <f t="shared" si="12"/>
        <v xml:space="preserve">054290071 </v>
      </c>
      <c r="X223">
        <v>320</v>
      </c>
      <c r="Y223">
        <v>2000</v>
      </c>
      <c r="Z223" t="s">
        <v>169</v>
      </c>
      <c r="AA223">
        <v>6293</v>
      </c>
      <c r="AB223">
        <v>0</v>
      </c>
      <c r="AC223">
        <v>3</v>
      </c>
      <c r="AD223">
        <v>20241016</v>
      </c>
    </row>
    <row r="224" spans="1:30" ht="45.5">
      <c r="A224" t="s">
        <v>34</v>
      </c>
      <c r="B224" t="s">
        <v>43</v>
      </c>
      <c r="C224" t="s">
        <v>44</v>
      </c>
      <c r="D224" t="s">
        <v>31</v>
      </c>
      <c r="E224" t="s">
        <v>31</v>
      </c>
      <c r="F224" t="s">
        <v>43</v>
      </c>
      <c r="G224" t="s">
        <v>45</v>
      </c>
      <c r="H224" t="s">
        <v>46</v>
      </c>
      <c r="I224" t="s">
        <v>31</v>
      </c>
      <c r="J224" t="s">
        <v>32</v>
      </c>
      <c r="K224" t="s">
        <v>47</v>
      </c>
      <c r="L224" t="s">
        <v>48</v>
      </c>
      <c r="M224" t="s">
        <v>34</v>
      </c>
      <c r="N224" t="str">
        <f t="shared" si="13"/>
        <v xml:space="preserve">        </v>
      </c>
      <c r="O224" t="s">
        <v>49</v>
      </c>
      <c r="P224" t="s">
        <v>50</v>
      </c>
      <c r="Q224" t="s">
        <v>51</v>
      </c>
      <c r="R224" t="s">
        <v>36</v>
      </c>
      <c r="S224" t="s">
        <v>36</v>
      </c>
      <c r="T224" t="s">
        <v>182</v>
      </c>
      <c r="U224" s="6" t="str">
        <f>"054290069      "</f>
        <v xml:space="preserve">054290069      </v>
      </c>
      <c r="V224" s="2" t="str">
        <f>"054290069      "</f>
        <v xml:space="preserve">054290069      </v>
      </c>
      <c r="W224" s="4" t="str">
        <f t="shared" si="12"/>
        <v xml:space="preserve">054290069 </v>
      </c>
      <c r="X224">
        <v>320</v>
      </c>
      <c r="Y224">
        <v>2000</v>
      </c>
      <c r="Z224" t="s">
        <v>169</v>
      </c>
      <c r="AA224">
        <v>6293</v>
      </c>
      <c r="AB224">
        <v>0</v>
      </c>
      <c r="AC224">
        <v>3</v>
      </c>
      <c r="AD224">
        <v>20241016</v>
      </c>
    </row>
    <row r="225" spans="1:30" ht="45.5">
      <c r="A225" t="s">
        <v>34</v>
      </c>
      <c r="B225" t="s">
        <v>43</v>
      </c>
      <c r="C225" t="s">
        <v>44</v>
      </c>
      <c r="D225" t="s">
        <v>31</v>
      </c>
      <c r="E225" t="s">
        <v>31</v>
      </c>
      <c r="F225" t="s">
        <v>43</v>
      </c>
      <c r="G225" t="s">
        <v>45</v>
      </c>
      <c r="H225" t="s">
        <v>46</v>
      </c>
      <c r="I225" t="s">
        <v>31</v>
      </c>
      <c r="J225" t="s">
        <v>32</v>
      </c>
      <c r="K225" t="s">
        <v>47</v>
      </c>
      <c r="L225" t="s">
        <v>48</v>
      </c>
      <c r="M225" t="s">
        <v>34</v>
      </c>
      <c r="N225" t="str">
        <f t="shared" si="13"/>
        <v xml:space="preserve">        </v>
      </c>
      <c r="O225" t="s">
        <v>49</v>
      </c>
      <c r="P225" t="s">
        <v>50</v>
      </c>
      <c r="Q225" t="s">
        <v>51</v>
      </c>
      <c r="R225" t="s">
        <v>36</v>
      </c>
      <c r="S225" t="s">
        <v>36</v>
      </c>
      <c r="T225" t="s">
        <v>183</v>
      </c>
      <c r="U225" s="6" t="str">
        <f>"054290079      "</f>
        <v xml:space="preserve">054290079      </v>
      </c>
      <c r="V225" s="2" t="str">
        <f>"054290079      "</f>
        <v xml:space="preserve">054290079      </v>
      </c>
      <c r="W225" s="4" t="str">
        <f t="shared" si="12"/>
        <v xml:space="preserve">054290079 </v>
      </c>
      <c r="X225">
        <v>320</v>
      </c>
      <c r="Y225">
        <v>2000</v>
      </c>
      <c r="Z225" t="s">
        <v>169</v>
      </c>
      <c r="AA225">
        <v>6293</v>
      </c>
      <c r="AB225">
        <v>0</v>
      </c>
      <c r="AC225">
        <v>3</v>
      </c>
      <c r="AD225">
        <v>20241016</v>
      </c>
    </row>
    <row r="226" spans="1:30" ht="45.5">
      <c r="A226" t="s">
        <v>34</v>
      </c>
      <c r="B226" t="s">
        <v>43</v>
      </c>
      <c r="C226" t="s">
        <v>44</v>
      </c>
      <c r="D226" t="s">
        <v>31</v>
      </c>
      <c r="E226" t="s">
        <v>31</v>
      </c>
      <c r="F226" t="s">
        <v>43</v>
      </c>
      <c r="G226" t="s">
        <v>45</v>
      </c>
      <c r="H226" t="s">
        <v>46</v>
      </c>
      <c r="I226" t="s">
        <v>31</v>
      </c>
      <c r="J226" t="s">
        <v>32</v>
      </c>
      <c r="K226" t="s">
        <v>47</v>
      </c>
      <c r="L226" t="s">
        <v>48</v>
      </c>
      <c r="M226" t="s">
        <v>34</v>
      </c>
      <c r="N226" t="str">
        <f t="shared" si="13"/>
        <v xml:space="preserve">        </v>
      </c>
      <c r="O226" t="s">
        <v>49</v>
      </c>
      <c r="P226" t="s">
        <v>50</v>
      </c>
      <c r="Q226" t="s">
        <v>51</v>
      </c>
      <c r="R226" t="s">
        <v>36</v>
      </c>
      <c r="S226" t="s">
        <v>36</v>
      </c>
      <c r="T226" t="s">
        <v>183</v>
      </c>
      <c r="U226" s="6" t="str">
        <f>"054290080      "</f>
        <v xml:space="preserve">054290080      </v>
      </c>
      <c r="V226" s="2" t="str">
        <f>"054290080      "</f>
        <v xml:space="preserve">054290080      </v>
      </c>
      <c r="W226" s="4" t="str">
        <f t="shared" si="12"/>
        <v xml:space="preserve">054290080 </v>
      </c>
      <c r="X226">
        <v>320</v>
      </c>
      <c r="Y226">
        <v>2000</v>
      </c>
      <c r="Z226" t="s">
        <v>169</v>
      </c>
      <c r="AA226">
        <v>6293</v>
      </c>
      <c r="AB226">
        <v>0</v>
      </c>
      <c r="AC226">
        <v>3</v>
      </c>
      <c r="AD226">
        <v>20241016</v>
      </c>
    </row>
    <row r="227" spans="1:30" ht="45.5">
      <c r="A227" t="s">
        <v>34</v>
      </c>
      <c r="B227" t="s">
        <v>43</v>
      </c>
      <c r="C227" t="s">
        <v>44</v>
      </c>
      <c r="D227" t="s">
        <v>31</v>
      </c>
      <c r="E227" t="s">
        <v>31</v>
      </c>
      <c r="F227" t="s">
        <v>43</v>
      </c>
      <c r="G227" t="s">
        <v>45</v>
      </c>
      <c r="H227" t="s">
        <v>46</v>
      </c>
      <c r="I227" t="s">
        <v>31</v>
      </c>
      <c r="J227" t="s">
        <v>32</v>
      </c>
      <c r="K227" t="s">
        <v>47</v>
      </c>
      <c r="L227" t="s">
        <v>48</v>
      </c>
      <c r="M227" t="s">
        <v>34</v>
      </c>
      <c r="N227" t="str">
        <f t="shared" si="13"/>
        <v xml:space="preserve">        </v>
      </c>
      <c r="O227" t="s">
        <v>49</v>
      </c>
      <c r="P227" t="s">
        <v>50</v>
      </c>
      <c r="Q227" t="s">
        <v>51</v>
      </c>
      <c r="R227" t="s">
        <v>36</v>
      </c>
      <c r="S227" t="s">
        <v>36</v>
      </c>
      <c r="T227" t="s">
        <v>183</v>
      </c>
      <c r="U227" s="6" t="str">
        <f>"054290076      "</f>
        <v xml:space="preserve">054290076      </v>
      </c>
      <c r="V227" s="2" t="str">
        <f>"054290076      "</f>
        <v xml:space="preserve">054290076      </v>
      </c>
      <c r="W227" s="4" t="str">
        <f t="shared" si="12"/>
        <v xml:space="preserve">054290076 </v>
      </c>
      <c r="X227">
        <v>320</v>
      </c>
      <c r="Y227">
        <v>2000</v>
      </c>
      <c r="Z227" t="s">
        <v>169</v>
      </c>
      <c r="AA227">
        <v>6293</v>
      </c>
      <c r="AB227">
        <v>0</v>
      </c>
      <c r="AC227">
        <v>3</v>
      </c>
      <c r="AD227">
        <v>20241016</v>
      </c>
    </row>
    <row r="228" spans="1:30" ht="45.5">
      <c r="A228" t="s">
        <v>34</v>
      </c>
      <c r="B228" t="s">
        <v>43</v>
      </c>
      <c r="C228" t="s">
        <v>44</v>
      </c>
      <c r="D228" t="s">
        <v>31</v>
      </c>
      <c r="E228" t="s">
        <v>31</v>
      </c>
      <c r="F228" t="s">
        <v>43</v>
      </c>
      <c r="G228" t="s">
        <v>45</v>
      </c>
      <c r="H228" t="s">
        <v>46</v>
      </c>
      <c r="I228" t="s">
        <v>31</v>
      </c>
      <c r="J228" t="s">
        <v>32</v>
      </c>
      <c r="K228" t="s">
        <v>47</v>
      </c>
      <c r="L228" t="s">
        <v>48</v>
      </c>
      <c r="M228" t="s">
        <v>34</v>
      </c>
      <c r="N228" t="str">
        <f t="shared" si="13"/>
        <v xml:space="preserve">        </v>
      </c>
      <c r="O228" t="s">
        <v>49</v>
      </c>
      <c r="P228" t="s">
        <v>50</v>
      </c>
      <c r="Q228" t="s">
        <v>51</v>
      </c>
      <c r="R228" t="s">
        <v>36</v>
      </c>
      <c r="S228" t="s">
        <v>36</v>
      </c>
      <c r="T228" t="s">
        <v>184</v>
      </c>
      <c r="U228" s="6" t="str">
        <f>"054290078      "</f>
        <v xml:space="preserve">054290078      </v>
      </c>
      <c r="V228" s="2" t="str">
        <f>"054290078      "</f>
        <v xml:space="preserve">054290078      </v>
      </c>
      <c r="W228" s="4" t="str">
        <f t="shared" si="12"/>
        <v xml:space="preserve">054290078 </v>
      </c>
      <c r="X228">
        <v>320</v>
      </c>
      <c r="Y228">
        <v>2000</v>
      </c>
      <c r="Z228" t="s">
        <v>169</v>
      </c>
      <c r="AA228">
        <v>6293</v>
      </c>
      <c r="AB228">
        <v>0</v>
      </c>
      <c r="AC228">
        <v>3</v>
      </c>
      <c r="AD228">
        <v>20241016</v>
      </c>
    </row>
    <row r="229" spans="1:30" ht="45.5">
      <c r="A229" t="s">
        <v>34</v>
      </c>
      <c r="B229" t="s">
        <v>43</v>
      </c>
      <c r="C229" t="s">
        <v>44</v>
      </c>
      <c r="D229" t="s">
        <v>31</v>
      </c>
      <c r="E229" t="s">
        <v>31</v>
      </c>
      <c r="F229" t="s">
        <v>43</v>
      </c>
      <c r="G229" t="s">
        <v>45</v>
      </c>
      <c r="H229" t="s">
        <v>46</v>
      </c>
      <c r="I229" t="s">
        <v>31</v>
      </c>
      <c r="J229" t="s">
        <v>32</v>
      </c>
      <c r="K229" t="s">
        <v>47</v>
      </c>
      <c r="L229" t="s">
        <v>48</v>
      </c>
      <c r="M229" t="s">
        <v>34</v>
      </c>
      <c r="N229" t="str">
        <f t="shared" si="13"/>
        <v xml:space="preserve">        </v>
      </c>
      <c r="O229" t="s">
        <v>49</v>
      </c>
      <c r="P229" t="s">
        <v>50</v>
      </c>
      <c r="Q229" t="s">
        <v>51</v>
      </c>
      <c r="R229" t="s">
        <v>36</v>
      </c>
      <c r="S229" t="s">
        <v>36</v>
      </c>
      <c r="T229" t="s">
        <v>184</v>
      </c>
      <c r="U229" s="6" t="str">
        <f>"054290075      "</f>
        <v xml:space="preserve">054290075      </v>
      </c>
      <c r="V229" s="2" t="str">
        <f>"054290075      "</f>
        <v xml:space="preserve">054290075      </v>
      </c>
      <c r="W229" s="4" t="str">
        <f t="shared" si="12"/>
        <v xml:space="preserve">054290075 </v>
      </c>
      <c r="X229">
        <v>320</v>
      </c>
      <c r="Y229">
        <v>2000</v>
      </c>
      <c r="Z229" t="s">
        <v>169</v>
      </c>
      <c r="AA229">
        <v>6293</v>
      </c>
      <c r="AB229">
        <v>0</v>
      </c>
      <c r="AC229">
        <v>3</v>
      </c>
      <c r="AD229">
        <v>20241016</v>
      </c>
    </row>
    <row r="230" spans="1:30" ht="45.5">
      <c r="A230" t="s">
        <v>34</v>
      </c>
      <c r="B230" t="s">
        <v>43</v>
      </c>
      <c r="C230" t="s">
        <v>44</v>
      </c>
      <c r="D230" t="s">
        <v>31</v>
      </c>
      <c r="E230" t="s">
        <v>31</v>
      </c>
      <c r="F230" t="s">
        <v>43</v>
      </c>
      <c r="G230" t="s">
        <v>45</v>
      </c>
      <c r="H230" t="s">
        <v>46</v>
      </c>
      <c r="I230" t="s">
        <v>31</v>
      </c>
      <c r="J230" t="s">
        <v>32</v>
      </c>
      <c r="K230" t="s">
        <v>47</v>
      </c>
      <c r="L230" t="s">
        <v>48</v>
      </c>
      <c r="M230" t="s">
        <v>34</v>
      </c>
      <c r="N230" t="str">
        <f t="shared" si="13"/>
        <v xml:space="preserve">        </v>
      </c>
      <c r="O230" t="s">
        <v>49</v>
      </c>
      <c r="P230" t="s">
        <v>50</v>
      </c>
      <c r="Q230" t="s">
        <v>51</v>
      </c>
      <c r="R230" t="s">
        <v>36</v>
      </c>
      <c r="S230" t="s">
        <v>36</v>
      </c>
      <c r="T230" t="s">
        <v>184</v>
      </c>
      <c r="U230" s="6" t="str">
        <f>"054290073      "</f>
        <v xml:space="preserve">054290073      </v>
      </c>
      <c r="V230" s="2" t="str">
        <f>"054290073      "</f>
        <v xml:space="preserve">054290073      </v>
      </c>
      <c r="W230" s="4" t="str">
        <f t="shared" si="12"/>
        <v xml:space="preserve">054290073 </v>
      </c>
      <c r="X230">
        <v>320</v>
      </c>
      <c r="Y230">
        <v>2000</v>
      </c>
      <c r="Z230" t="s">
        <v>169</v>
      </c>
      <c r="AA230">
        <v>6293</v>
      </c>
      <c r="AB230">
        <v>0</v>
      </c>
      <c r="AC230">
        <v>3</v>
      </c>
      <c r="AD230">
        <v>20241016</v>
      </c>
    </row>
    <row r="231" spans="1:30" ht="45.5">
      <c r="A231" t="s">
        <v>34</v>
      </c>
      <c r="B231" t="s">
        <v>43</v>
      </c>
      <c r="C231" t="s">
        <v>44</v>
      </c>
      <c r="D231" t="s">
        <v>31</v>
      </c>
      <c r="E231" t="s">
        <v>31</v>
      </c>
      <c r="F231" t="s">
        <v>43</v>
      </c>
      <c r="G231" t="s">
        <v>45</v>
      </c>
      <c r="H231" t="s">
        <v>46</v>
      </c>
      <c r="I231" t="s">
        <v>31</v>
      </c>
      <c r="J231" t="s">
        <v>32</v>
      </c>
      <c r="K231" t="s">
        <v>47</v>
      </c>
      <c r="L231" t="s">
        <v>48</v>
      </c>
      <c r="M231" t="s">
        <v>34</v>
      </c>
      <c r="N231" t="str">
        <f t="shared" si="13"/>
        <v xml:space="preserve">        </v>
      </c>
      <c r="O231" t="s">
        <v>49</v>
      </c>
      <c r="P231" t="s">
        <v>50</v>
      </c>
      <c r="Q231" t="s">
        <v>51</v>
      </c>
      <c r="R231" t="s">
        <v>36</v>
      </c>
      <c r="S231" t="s">
        <v>36</v>
      </c>
      <c r="T231" t="s">
        <v>185</v>
      </c>
      <c r="U231" s="6" t="str">
        <f>"054290085      "</f>
        <v xml:space="preserve">054290085      </v>
      </c>
      <c r="V231" s="2" t="str">
        <f>"054290085      "</f>
        <v xml:space="preserve">054290085      </v>
      </c>
      <c r="W231" s="4" t="str">
        <f t="shared" si="12"/>
        <v xml:space="preserve">054290085 </v>
      </c>
      <c r="X231">
        <v>320</v>
      </c>
      <c r="Y231">
        <v>2000</v>
      </c>
      <c r="Z231" t="s">
        <v>169</v>
      </c>
      <c r="AA231">
        <v>6293</v>
      </c>
      <c r="AB231">
        <v>0</v>
      </c>
      <c r="AC231">
        <v>3</v>
      </c>
      <c r="AD231">
        <v>20241016</v>
      </c>
    </row>
    <row r="232" spans="1:30" ht="45.5">
      <c r="A232" t="s">
        <v>34</v>
      </c>
      <c r="B232" t="s">
        <v>43</v>
      </c>
      <c r="C232" t="s">
        <v>44</v>
      </c>
      <c r="D232" t="s">
        <v>31</v>
      </c>
      <c r="E232" t="s">
        <v>31</v>
      </c>
      <c r="F232" t="s">
        <v>43</v>
      </c>
      <c r="G232" t="s">
        <v>45</v>
      </c>
      <c r="H232" t="s">
        <v>46</v>
      </c>
      <c r="I232" t="s">
        <v>31</v>
      </c>
      <c r="J232" t="s">
        <v>32</v>
      </c>
      <c r="K232" t="s">
        <v>47</v>
      </c>
      <c r="L232" t="s">
        <v>48</v>
      </c>
      <c r="M232" t="s">
        <v>34</v>
      </c>
      <c r="N232" t="str">
        <f t="shared" si="13"/>
        <v xml:space="preserve">        </v>
      </c>
      <c r="O232" t="s">
        <v>49</v>
      </c>
      <c r="P232" t="s">
        <v>50</v>
      </c>
      <c r="Q232" t="s">
        <v>51</v>
      </c>
      <c r="R232" t="s">
        <v>36</v>
      </c>
      <c r="S232" t="s">
        <v>36</v>
      </c>
      <c r="T232" t="s">
        <v>185</v>
      </c>
      <c r="U232" s="6" t="str">
        <f>"054290083      "</f>
        <v xml:space="preserve">054290083      </v>
      </c>
      <c r="V232" s="2" t="str">
        <f>"054290083      "</f>
        <v xml:space="preserve">054290083      </v>
      </c>
      <c r="W232" s="4" t="str">
        <f t="shared" si="12"/>
        <v xml:space="preserve">054290083 </v>
      </c>
      <c r="X232">
        <v>320</v>
      </c>
      <c r="Y232">
        <v>2000</v>
      </c>
      <c r="Z232" t="s">
        <v>169</v>
      </c>
      <c r="AA232">
        <v>6293</v>
      </c>
      <c r="AB232">
        <v>0</v>
      </c>
      <c r="AC232">
        <v>3</v>
      </c>
      <c r="AD232">
        <v>20241016</v>
      </c>
    </row>
    <row r="233" spans="1:30" ht="45.5">
      <c r="A233" t="s">
        <v>34</v>
      </c>
      <c r="B233" t="s">
        <v>43</v>
      </c>
      <c r="C233" t="s">
        <v>44</v>
      </c>
      <c r="D233" t="s">
        <v>31</v>
      </c>
      <c r="E233" t="s">
        <v>31</v>
      </c>
      <c r="F233" t="s">
        <v>43</v>
      </c>
      <c r="G233" t="s">
        <v>45</v>
      </c>
      <c r="H233" t="s">
        <v>46</v>
      </c>
      <c r="I233" t="s">
        <v>31</v>
      </c>
      <c r="J233" t="s">
        <v>32</v>
      </c>
      <c r="K233" t="s">
        <v>47</v>
      </c>
      <c r="L233" t="s">
        <v>48</v>
      </c>
      <c r="M233" t="s">
        <v>34</v>
      </c>
      <c r="N233" t="str">
        <f t="shared" si="13"/>
        <v xml:space="preserve">        </v>
      </c>
      <c r="O233" t="s">
        <v>49</v>
      </c>
      <c r="P233" t="s">
        <v>50</v>
      </c>
      <c r="Q233" t="s">
        <v>51</v>
      </c>
      <c r="R233" t="s">
        <v>36</v>
      </c>
      <c r="S233" t="s">
        <v>36</v>
      </c>
      <c r="T233" t="s">
        <v>185</v>
      </c>
      <c r="U233" s="6" t="str">
        <f>"054290084      "</f>
        <v xml:space="preserve">054290084      </v>
      </c>
      <c r="V233" s="2" t="str">
        <f>"054290084      "</f>
        <v xml:space="preserve">054290084      </v>
      </c>
      <c r="W233" s="4" t="str">
        <f t="shared" si="12"/>
        <v xml:space="preserve">054290084 </v>
      </c>
      <c r="X233">
        <v>320</v>
      </c>
      <c r="Y233">
        <v>2000</v>
      </c>
      <c r="Z233" t="s">
        <v>169</v>
      </c>
      <c r="AA233">
        <v>6293</v>
      </c>
      <c r="AB233">
        <v>0</v>
      </c>
      <c r="AC233">
        <v>3</v>
      </c>
      <c r="AD233">
        <v>20241016</v>
      </c>
    </row>
    <row r="234" spans="1:30" ht="45.5">
      <c r="A234" t="s">
        <v>34</v>
      </c>
      <c r="B234" t="s">
        <v>43</v>
      </c>
      <c r="C234" t="s">
        <v>44</v>
      </c>
      <c r="D234" t="s">
        <v>31</v>
      </c>
      <c r="E234" t="s">
        <v>31</v>
      </c>
      <c r="F234" t="s">
        <v>43</v>
      </c>
      <c r="G234" t="s">
        <v>45</v>
      </c>
      <c r="H234" t="s">
        <v>46</v>
      </c>
      <c r="I234" t="s">
        <v>31</v>
      </c>
      <c r="J234" t="s">
        <v>32</v>
      </c>
      <c r="K234" t="s">
        <v>47</v>
      </c>
      <c r="L234" t="s">
        <v>48</v>
      </c>
      <c r="M234" t="s">
        <v>34</v>
      </c>
      <c r="N234" t="str">
        <f t="shared" si="13"/>
        <v xml:space="preserve">        </v>
      </c>
      <c r="O234" t="s">
        <v>49</v>
      </c>
      <c r="P234" t="s">
        <v>50</v>
      </c>
      <c r="Q234" t="s">
        <v>51</v>
      </c>
      <c r="R234" t="s">
        <v>36</v>
      </c>
      <c r="S234" t="s">
        <v>36</v>
      </c>
      <c r="T234" t="s">
        <v>186</v>
      </c>
      <c r="U234" s="6" t="str">
        <f>"054290081      "</f>
        <v xml:space="preserve">054290081      </v>
      </c>
      <c r="V234" s="2" t="str">
        <f>"054290081      "</f>
        <v xml:space="preserve">054290081      </v>
      </c>
      <c r="W234" s="4" t="str">
        <f t="shared" si="12"/>
        <v xml:space="preserve">054290081 </v>
      </c>
      <c r="X234">
        <v>320</v>
      </c>
      <c r="Y234">
        <v>2000</v>
      </c>
      <c r="Z234" t="s">
        <v>169</v>
      </c>
      <c r="AA234">
        <v>6293</v>
      </c>
      <c r="AB234">
        <v>0</v>
      </c>
      <c r="AC234">
        <v>3</v>
      </c>
      <c r="AD234">
        <v>20241016</v>
      </c>
    </row>
    <row r="235" spans="1:30" ht="45.5">
      <c r="A235" t="s">
        <v>28</v>
      </c>
      <c r="B235">
        <v>1</v>
      </c>
      <c r="C235">
        <v>6787</v>
      </c>
      <c r="D235">
        <v>0</v>
      </c>
      <c r="E235">
        <v>0</v>
      </c>
      <c r="F235">
        <v>1</v>
      </c>
      <c r="G235" t="s">
        <v>29</v>
      </c>
      <c r="H235" t="s">
        <v>30</v>
      </c>
      <c r="I235" t="s">
        <v>31</v>
      </c>
      <c r="J235" t="s">
        <v>32</v>
      </c>
      <c r="K235">
        <v>1173</v>
      </c>
      <c r="L235" t="s">
        <v>187</v>
      </c>
      <c r="M235" t="s">
        <v>34</v>
      </c>
      <c r="N235" t="str">
        <f>"11318   "</f>
        <v xml:space="preserve">11318   </v>
      </c>
      <c r="O235" t="s">
        <v>188</v>
      </c>
      <c r="P235">
        <v>5226.8500000000004</v>
      </c>
      <c r="Q235">
        <v>3.3628300000000002</v>
      </c>
      <c r="R235">
        <v>17577.009999999998</v>
      </c>
      <c r="S235" t="s">
        <v>36</v>
      </c>
      <c r="T235" t="s">
        <v>189</v>
      </c>
      <c r="U235" s="6" t="str">
        <f>"044317159      "</f>
        <v xml:space="preserve">044317159      </v>
      </c>
      <c r="V235" s="2" t="str">
        <f>"044317159      "</f>
        <v xml:space="preserve">044317159      </v>
      </c>
      <c r="W235" s="4" t="str">
        <f t="shared" si="12"/>
        <v xml:space="preserve">044317159 </v>
      </c>
      <c r="X235">
        <v>175</v>
      </c>
      <c r="Y235">
        <v>1990</v>
      </c>
      <c r="Z235" t="s">
        <v>28</v>
      </c>
      <c r="AA235">
        <v>6913</v>
      </c>
      <c r="AB235">
        <v>0</v>
      </c>
      <c r="AC235">
        <v>1</v>
      </c>
      <c r="AD235">
        <v>2024102601</v>
      </c>
    </row>
    <row r="236" spans="1:30" ht="45.5">
      <c r="A236" t="s">
        <v>34</v>
      </c>
      <c r="B236" t="s">
        <v>43</v>
      </c>
      <c r="C236" t="s">
        <v>44</v>
      </c>
      <c r="D236" t="s">
        <v>31</v>
      </c>
      <c r="E236" t="s">
        <v>31</v>
      </c>
      <c r="F236" t="s">
        <v>43</v>
      </c>
      <c r="G236" t="s">
        <v>45</v>
      </c>
      <c r="H236" t="s">
        <v>46</v>
      </c>
      <c r="I236" t="s">
        <v>31</v>
      </c>
      <c r="J236" t="s">
        <v>32</v>
      </c>
      <c r="K236" t="s">
        <v>47</v>
      </c>
      <c r="L236" t="s">
        <v>48</v>
      </c>
      <c r="M236" t="s">
        <v>34</v>
      </c>
      <c r="N236" t="str">
        <f t="shared" ref="N236:N251" si="14">"        "</f>
        <v xml:space="preserve">        </v>
      </c>
      <c r="O236" t="s">
        <v>49</v>
      </c>
      <c r="P236" t="s">
        <v>50</v>
      </c>
      <c r="Q236" t="s">
        <v>51</v>
      </c>
      <c r="R236" t="s">
        <v>36</v>
      </c>
      <c r="S236" t="s">
        <v>36</v>
      </c>
      <c r="T236" t="s">
        <v>189</v>
      </c>
      <c r="U236" s="6" t="str">
        <f>"044317157      "</f>
        <v xml:space="preserve">044317157      </v>
      </c>
      <c r="V236" s="2" t="str">
        <f>"044317157      "</f>
        <v xml:space="preserve">044317157      </v>
      </c>
      <c r="W236" s="4" t="str">
        <f t="shared" si="12"/>
        <v xml:space="preserve">044317157 </v>
      </c>
      <c r="X236">
        <v>175</v>
      </c>
      <c r="Y236">
        <v>1990</v>
      </c>
      <c r="Z236" t="s">
        <v>28</v>
      </c>
      <c r="AA236">
        <v>6913</v>
      </c>
      <c r="AB236">
        <v>0</v>
      </c>
      <c r="AC236">
        <v>1</v>
      </c>
      <c r="AD236">
        <v>2024102601</v>
      </c>
    </row>
    <row r="237" spans="1:30" ht="45.5">
      <c r="A237" t="s">
        <v>34</v>
      </c>
      <c r="B237" t="s">
        <v>43</v>
      </c>
      <c r="C237" t="s">
        <v>44</v>
      </c>
      <c r="D237" t="s">
        <v>31</v>
      </c>
      <c r="E237" t="s">
        <v>31</v>
      </c>
      <c r="F237" t="s">
        <v>43</v>
      </c>
      <c r="G237" t="s">
        <v>45</v>
      </c>
      <c r="H237" t="s">
        <v>46</v>
      </c>
      <c r="I237" t="s">
        <v>31</v>
      </c>
      <c r="J237" t="s">
        <v>32</v>
      </c>
      <c r="K237" t="s">
        <v>47</v>
      </c>
      <c r="L237" t="s">
        <v>48</v>
      </c>
      <c r="M237" t="s">
        <v>34</v>
      </c>
      <c r="N237" t="str">
        <f t="shared" si="14"/>
        <v xml:space="preserve">        </v>
      </c>
      <c r="O237" t="s">
        <v>49</v>
      </c>
      <c r="P237" t="s">
        <v>50</v>
      </c>
      <c r="Q237" t="s">
        <v>51</v>
      </c>
      <c r="R237" t="s">
        <v>36</v>
      </c>
      <c r="S237" t="s">
        <v>36</v>
      </c>
      <c r="T237" t="s">
        <v>189</v>
      </c>
      <c r="U237" s="6" t="str">
        <f>"044317160      "</f>
        <v xml:space="preserve">044317160      </v>
      </c>
      <c r="V237" s="2" t="str">
        <f>"044317160      "</f>
        <v xml:space="preserve">044317160      </v>
      </c>
      <c r="W237" s="4" t="str">
        <f t="shared" si="12"/>
        <v xml:space="preserve">044317160 </v>
      </c>
      <c r="X237">
        <v>180</v>
      </c>
      <c r="Y237">
        <v>1990</v>
      </c>
      <c r="Z237" t="s">
        <v>28</v>
      </c>
      <c r="AA237">
        <v>6913</v>
      </c>
      <c r="AB237">
        <v>0</v>
      </c>
      <c r="AC237">
        <v>1</v>
      </c>
      <c r="AD237">
        <v>2024102601</v>
      </c>
    </row>
    <row r="238" spans="1:30" ht="45.5">
      <c r="A238" t="s">
        <v>34</v>
      </c>
      <c r="B238" t="s">
        <v>43</v>
      </c>
      <c r="C238" t="s">
        <v>44</v>
      </c>
      <c r="D238" t="s">
        <v>31</v>
      </c>
      <c r="E238" t="s">
        <v>31</v>
      </c>
      <c r="F238" t="s">
        <v>43</v>
      </c>
      <c r="G238" t="s">
        <v>45</v>
      </c>
      <c r="H238" t="s">
        <v>46</v>
      </c>
      <c r="I238" t="s">
        <v>31</v>
      </c>
      <c r="J238" t="s">
        <v>32</v>
      </c>
      <c r="K238" t="s">
        <v>47</v>
      </c>
      <c r="L238" t="s">
        <v>48</v>
      </c>
      <c r="M238" t="s">
        <v>34</v>
      </c>
      <c r="N238" t="str">
        <f t="shared" si="14"/>
        <v xml:space="preserve">        </v>
      </c>
      <c r="O238" t="s">
        <v>49</v>
      </c>
      <c r="P238" t="s">
        <v>50</v>
      </c>
      <c r="Q238" t="s">
        <v>51</v>
      </c>
      <c r="R238" t="s">
        <v>36</v>
      </c>
      <c r="S238" t="s">
        <v>36</v>
      </c>
      <c r="T238" t="s">
        <v>189</v>
      </c>
      <c r="U238" s="6" t="str">
        <f>"044317152      "</f>
        <v xml:space="preserve">044317152      </v>
      </c>
      <c r="V238" s="2" t="str">
        <f>"044317152      "</f>
        <v xml:space="preserve">044317152      </v>
      </c>
      <c r="W238" s="4" t="str">
        <f t="shared" si="12"/>
        <v xml:space="preserve">044317152 </v>
      </c>
      <c r="X238">
        <v>180</v>
      </c>
      <c r="Y238">
        <v>1990</v>
      </c>
      <c r="Z238" t="s">
        <v>28</v>
      </c>
      <c r="AA238">
        <v>6913</v>
      </c>
      <c r="AB238">
        <v>0</v>
      </c>
      <c r="AC238">
        <v>1</v>
      </c>
      <c r="AD238">
        <v>2024102601</v>
      </c>
    </row>
    <row r="239" spans="1:30" ht="45.5">
      <c r="A239" t="s">
        <v>34</v>
      </c>
      <c r="B239" t="s">
        <v>43</v>
      </c>
      <c r="C239" t="s">
        <v>44</v>
      </c>
      <c r="D239" t="s">
        <v>31</v>
      </c>
      <c r="E239" t="s">
        <v>31</v>
      </c>
      <c r="F239" t="s">
        <v>43</v>
      </c>
      <c r="G239" t="s">
        <v>45</v>
      </c>
      <c r="H239" t="s">
        <v>46</v>
      </c>
      <c r="I239" t="s">
        <v>31</v>
      </c>
      <c r="J239" t="s">
        <v>32</v>
      </c>
      <c r="K239" t="s">
        <v>47</v>
      </c>
      <c r="L239" t="s">
        <v>48</v>
      </c>
      <c r="M239" t="s">
        <v>34</v>
      </c>
      <c r="N239" t="str">
        <f t="shared" si="14"/>
        <v xml:space="preserve">        </v>
      </c>
      <c r="O239" t="s">
        <v>49</v>
      </c>
      <c r="P239" t="s">
        <v>50</v>
      </c>
      <c r="Q239" t="s">
        <v>51</v>
      </c>
      <c r="R239" t="s">
        <v>36</v>
      </c>
      <c r="S239" t="s">
        <v>36</v>
      </c>
      <c r="T239" t="s">
        <v>189</v>
      </c>
      <c r="U239" s="6" t="str">
        <f>"044317146      "</f>
        <v xml:space="preserve">044317146      </v>
      </c>
      <c r="V239" s="2" t="str">
        <f>"044317146      "</f>
        <v xml:space="preserve">044317146      </v>
      </c>
      <c r="W239" s="4" t="str">
        <f t="shared" si="12"/>
        <v xml:space="preserve">044317146 </v>
      </c>
      <c r="X239">
        <v>115</v>
      </c>
      <c r="Y239">
        <v>1990</v>
      </c>
      <c r="Z239" t="s">
        <v>28</v>
      </c>
      <c r="AA239">
        <v>6913</v>
      </c>
      <c r="AB239">
        <v>0</v>
      </c>
      <c r="AC239">
        <v>1</v>
      </c>
      <c r="AD239">
        <v>2024102601</v>
      </c>
    </row>
    <row r="240" spans="1:30" ht="45.5">
      <c r="A240" t="s">
        <v>34</v>
      </c>
      <c r="B240" t="s">
        <v>43</v>
      </c>
      <c r="C240" t="s">
        <v>44</v>
      </c>
      <c r="D240" t="s">
        <v>31</v>
      </c>
      <c r="E240" t="s">
        <v>31</v>
      </c>
      <c r="F240" t="s">
        <v>43</v>
      </c>
      <c r="G240" t="s">
        <v>45</v>
      </c>
      <c r="H240" t="s">
        <v>46</v>
      </c>
      <c r="I240" t="s">
        <v>31</v>
      </c>
      <c r="J240" t="s">
        <v>32</v>
      </c>
      <c r="K240" t="s">
        <v>47</v>
      </c>
      <c r="L240" t="s">
        <v>48</v>
      </c>
      <c r="M240" t="s">
        <v>34</v>
      </c>
      <c r="N240" t="str">
        <f t="shared" si="14"/>
        <v xml:space="preserve">        </v>
      </c>
      <c r="O240" t="s">
        <v>49</v>
      </c>
      <c r="P240" t="s">
        <v>50</v>
      </c>
      <c r="Q240" t="s">
        <v>51</v>
      </c>
      <c r="R240" t="s">
        <v>36</v>
      </c>
      <c r="S240" t="s">
        <v>36</v>
      </c>
      <c r="T240" t="s">
        <v>189</v>
      </c>
      <c r="U240" s="6" t="str">
        <f>"044317145      "</f>
        <v xml:space="preserve">044317145      </v>
      </c>
      <c r="V240" s="2" t="str">
        <f>"044317145      "</f>
        <v xml:space="preserve">044317145      </v>
      </c>
      <c r="W240" s="4" t="str">
        <f t="shared" si="12"/>
        <v xml:space="preserve">044317145 </v>
      </c>
      <c r="X240">
        <v>115</v>
      </c>
      <c r="Y240">
        <v>1990</v>
      </c>
      <c r="Z240" t="s">
        <v>28</v>
      </c>
      <c r="AA240">
        <v>6913</v>
      </c>
      <c r="AB240">
        <v>0</v>
      </c>
      <c r="AC240">
        <v>1</v>
      </c>
      <c r="AD240">
        <v>2024102601</v>
      </c>
    </row>
    <row r="241" spans="1:30" ht="45.5">
      <c r="A241" t="s">
        <v>34</v>
      </c>
      <c r="B241" t="s">
        <v>43</v>
      </c>
      <c r="C241" t="s">
        <v>44</v>
      </c>
      <c r="D241" t="s">
        <v>31</v>
      </c>
      <c r="E241" t="s">
        <v>31</v>
      </c>
      <c r="F241" t="s">
        <v>43</v>
      </c>
      <c r="G241" t="s">
        <v>45</v>
      </c>
      <c r="H241" t="s">
        <v>46</v>
      </c>
      <c r="I241" t="s">
        <v>31</v>
      </c>
      <c r="J241" t="s">
        <v>32</v>
      </c>
      <c r="K241" t="s">
        <v>47</v>
      </c>
      <c r="L241" t="s">
        <v>48</v>
      </c>
      <c r="M241" t="s">
        <v>34</v>
      </c>
      <c r="N241" t="str">
        <f t="shared" si="14"/>
        <v xml:space="preserve">        </v>
      </c>
      <c r="O241" t="s">
        <v>49</v>
      </c>
      <c r="P241" t="s">
        <v>50</v>
      </c>
      <c r="Q241" t="s">
        <v>51</v>
      </c>
      <c r="R241" t="s">
        <v>36</v>
      </c>
      <c r="S241" t="s">
        <v>36</v>
      </c>
      <c r="T241" t="s">
        <v>189</v>
      </c>
      <c r="U241" s="6" t="str">
        <f>"044317153      "</f>
        <v xml:space="preserve">044317153      </v>
      </c>
      <c r="V241" s="2" t="str">
        <f>"044317153      "</f>
        <v xml:space="preserve">044317153      </v>
      </c>
      <c r="W241" s="4" t="str">
        <f t="shared" si="12"/>
        <v xml:space="preserve">044317153 </v>
      </c>
      <c r="X241">
        <v>115</v>
      </c>
      <c r="Y241">
        <v>1990</v>
      </c>
      <c r="Z241" t="s">
        <v>28</v>
      </c>
      <c r="AA241">
        <v>6913</v>
      </c>
      <c r="AB241">
        <v>0</v>
      </c>
      <c r="AC241">
        <v>1</v>
      </c>
      <c r="AD241">
        <v>2024102601</v>
      </c>
    </row>
    <row r="242" spans="1:30" ht="45.5">
      <c r="A242" t="s">
        <v>34</v>
      </c>
      <c r="B242" t="s">
        <v>43</v>
      </c>
      <c r="C242" t="s">
        <v>44</v>
      </c>
      <c r="D242" t="s">
        <v>31</v>
      </c>
      <c r="E242" t="s">
        <v>31</v>
      </c>
      <c r="F242" t="s">
        <v>43</v>
      </c>
      <c r="G242" t="s">
        <v>45</v>
      </c>
      <c r="H242" t="s">
        <v>46</v>
      </c>
      <c r="I242" t="s">
        <v>31</v>
      </c>
      <c r="J242" t="s">
        <v>32</v>
      </c>
      <c r="K242" t="s">
        <v>47</v>
      </c>
      <c r="L242" t="s">
        <v>48</v>
      </c>
      <c r="M242" t="s">
        <v>34</v>
      </c>
      <c r="N242" t="str">
        <f t="shared" si="14"/>
        <v xml:space="preserve">        </v>
      </c>
      <c r="O242" t="s">
        <v>49</v>
      </c>
      <c r="P242" t="s">
        <v>50</v>
      </c>
      <c r="Q242" t="s">
        <v>51</v>
      </c>
      <c r="R242" t="s">
        <v>36</v>
      </c>
      <c r="S242" t="s">
        <v>36</v>
      </c>
      <c r="T242" t="s">
        <v>189</v>
      </c>
      <c r="U242" s="6" t="str">
        <f>"044317155      "</f>
        <v xml:space="preserve">044317155      </v>
      </c>
      <c r="V242" s="2" t="str">
        <f>"044317155      "</f>
        <v xml:space="preserve">044317155      </v>
      </c>
      <c r="W242" s="4" t="str">
        <f t="shared" si="12"/>
        <v xml:space="preserve">044317155 </v>
      </c>
      <c r="X242">
        <v>125</v>
      </c>
      <c r="Y242">
        <v>1990</v>
      </c>
      <c r="Z242" t="s">
        <v>28</v>
      </c>
      <c r="AA242">
        <v>6913</v>
      </c>
      <c r="AB242">
        <v>0</v>
      </c>
      <c r="AC242">
        <v>1</v>
      </c>
      <c r="AD242">
        <v>2024102601</v>
      </c>
    </row>
    <row r="243" spans="1:30" ht="45.5">
      <c r="A243" t="s">
        <v>34</v>
      </c>
      <c r="B243" t="s">
        <v>43</v>
      </c>
      <c r="C243" t="s">
        <v>44</v>
      </c>
      <c r="D243" t="s">
        <v>31</v>
      </c>
      <c r="E243" t="s">
        <v>31</v>
      </c>
      <c r="F243" t="s">
        <v>43</v>
      </c>
      <c r="G243" t="s">
        <v>45</v>
      </c>
      <c r="H243" t="s">
        <v>46</v>
      </c>
      <c r="I243" t="s">
        <v>31</v>
      </c>
      <c r="J243" t="s">
        <v>32</v>
      </c>
      <c r="K243" t="s">
        <v>47</v>
      </c>
      <c r="L243" t="s">
        <v>48</v>
      </c>
      <c r="M243" t="s">
        <v>34</v>
      </c>
      <c r="N243" t="str">
        <f t="shared" si="14"/>
        <v xml:space="preserve">        </v>
      </c>
      <c r="O243" t="s">
        <v>49</v>
      </c>
      <c r="P243" t="s">
        <v>50</v>
      </c>
      <c r="Q243" t="s">
        <v>51</v>
      </c>
      <c r="R243" t="s">
        <v>36</v>
      </c>
      <c r="S243" t="s">
        <v>36</v>
      </c>
      <c r="T243" t="s">
        <v>189</v>
      </c>
      <c r="U243" s="6" t="str">
        <f>"044317147      "</f>
        <v xml:space="preserve">044317147      </v>
      </c>
      <c r="V243" s="2" t="str">
        <f>"044317147      "</f>
        <v xml:space="preserve">044317147      </v>
      </c>
      <c r="W243" s="4" t="str">
        <f t="shared" si="12"/>
        <v xml:space="preserve">044317147 </v>
      </c>
      <c r="X243">
        <v>125</v>
      </c>
      <c r="Y243">
        <v>1990</v>
      </c>
      <c r="Z243" t="s">
        <v>28</v>
      </c>
      <c r="AA243">
        <v>6913</v>
      </c>
      <c r="AB243">
        <v>0</v>
      </c>
      <c r="AC243">
        <v>1</v>
      </c>
      <c r="AD243">
        <v>2024102601</v>
      </c>
    </row>
    <row r="244" spans="1:30" ht="45.5">
      <c r="A244" t="s">
        <v>34</v>
      </c>
      <c r="B244" t="s">
        <v>43</v>
      </c>
      <c r="C244" t="s">
        <v>44</v>
      </c>
      <c r="D244" t="s">
        <v>31</v>
      </c>
      <c r="E244" t="s">
        <v>31</v>
      </c>
      <c r="F244" t="s">
        <v>43</v>
      </c>
      <c r="G244" t="s">
        <v>45</v>
      </c>
      <c r="H244" t="s">
        <v>46</v>
      </c>
      <c r="I244" t="s">
        <v>31</v>
      </c>
      <c r="J244" t="s">
        <v>32</v>
      </c>
      <c r="K244" t="s">
        <v>47</v>
      </c>
      <c r="L244" t="s">
        <v>48</v>
      </c>
      <c r="M244" t="s">
        <v>34</v>
      </c>
      <c r="N244" t="str">
        <f t="shared" si="14"/>
        <v xml:space="preserve">        </v>
      </c>
      <c r="O244" t="s">
        <v>49</v>
      </c>
      <c r="P244" t="s">
        <v>50</v>
      </c>
      <c r="Q244" t="s">
        <v>51</v>
      </c>
      <c r="R244" t="s">
        <v>36</v>
      </c>
      <c r="S244" t="s">
        <v>36</v>
      </c>
      <c r="T244" t="s">
        <v>189</v>
      </c>
      <c r="U244" s="6" t="str">
        <f>"044317158      "</f>
        <v xml:space="preserve">044317158      </v>
      </c>
      <c r="V244" s="2" t="str">
        <f>"044317158      "</f>
        <v xml:space="preserve">044317158      </v>
      </c>
      <c r="W244" s="4" t="str">
        <f t="shared" si="12"/>
        <v xml:space="preserve">044317158 </v>
      </c>
      <c r="X244">
        <v>175</v>
      </c>
      <c r="Y244">
        <v>1990</v>
      </c>
      <c r="Z244" t="s">
        <v>28</v>
      </c>
      <c r="AA244">
        <v>6913</v>
      </c>
      <c r="AB244">
        <v>0</v>
      </c>
      <c r="AC244">
        <v>1</v>
      </c>
      <c r="AD244">
        <v>2024102601</v>
      </c>
    </row>
    <row r="245" spans="1:30" ht="45.5">
      <c r="A245" t="s">
        <v>34</v>
      </c>
      <c r="B245" t="s">
        <v>43</v>
      </c>
      <c r="C245" t="s">
        <v>44</v>
      </c>
      <c r="D245" t="s">
        <v>31</v>
      </c>
      <c r="E245" t="s">
        <v>31</v>
      </c>
      <c r="F245" t="s">
        <v>43</v>
      </c>
      <c r="G245" t="s">
        <v>45</v>
      </c>
      <c r="H245" t="s">
        <v>46</v>
      </c>
      <c r="I245" t="s">
        <v>31</v>
      </c>
      <c r="J245" t="s">
        <v>32</v>
      </c>
      <c r="K245" t="s">
        <v>47</v>
      </c>
      <c r="L245" t="s">
        <v>48</v>
      </c>
      <c r="M245" t="s">
        <v>34</v>
      </c>
      <c r="N245" t="str">
        <f t="shared" si="14"/>
        <v xml:space="preserve">        </v>
      </c>
      <c r="O245" t="s">
        <v>49</v>
      </c>
      <c r="P245" t="s">
        <v>50</v>
      </c>
      <c r="Q245" t="s">
        <v>51</v>
      </c>
      <c r="R245" t="s">
        <v>36</v>
      </c>
      <c r="S245" t="s">
        <v>36</v>
      </c>
      <c r="T245" t="s">
        <v>189</v>
      </c>
      <c r="U245" s="6" t="str">
        <f>"044317150      "</f>
        <v xml:space="preserve">044317150      </v>
      </c>
      <c r="V245" s="2" t="str">
        <f>"044317150      "</f>
        <v xml:space="preserve">044317150      </v>
      </c>
      <c r="W245" s="4" t="str">
        <f t="shared" si="12"/>
        <v xml:space="preserve">044317150 </v>
      </c>
      <c r="X245">
        <v>175</v>
      </c>
      <c r="Y245">
        <v>1990</v>
      </c>
      <c r="Z245" t="s">
        <v>28</v>
      </c>
      <c r="AA245">
        <v>6913</v>
      </c>
      <c r="AB245">
        <v>0</v>
      </c>
      <c r="AC245">
        <v>1</v>
      </c>
      <c r="AD245">
        <v>2024102601</v>
      </c>
    </row>
    <row r="246" spans="1:30" ht="45.5">
      <c r="A246" t="s">
        <v>34</v>
      </c>
      <c r="B246" t="s">
        <v>43</v>
      </c>
      <c r="C246" t="s">
        <v>44</v>
      </c>
      <c r="D246" t="s">
        <v>31</v>
      </c>
      <c r="E246" t="s">
        <v>31</v>
      </c>
      <c r="F246" t="s">
        <v>43</v>
      </c>
      <c r="G246" t="s">
        <v>45</v>
      </c>
      <c r="H246" t="s">
        <v>46</v>
      </c>
      <c r="I246" t="s">
        <v>31</v>
      </c>
      <c r="J246" t="s">
        <v>32</v>
      </c>
      <c r="K246" t="s">
        <v>47</v>
      </c>
      <c r="L246" t="s">
        <v>48</v>
      </c>
      <c r="M246" t="s">
        <v>34</v>
      </c>
      <c r="N246" t="str">
        <f t="shared" si="14"/>
        <v xml:space="preserve">        </v>
      </c>
      <c r="O246" t="s">
        <v>49</v>
      </c>
      <c r="P246" t="s">
        <v>50</v>
      </c>
      <c r="Q246" t="s">
        <v>51</v>
      </c>
      <c r="R246" t="s">
        <v>36</v>
      </c>
      <c r="S246" t="s">
        <v>36</v>
      </c>
      <c r="T246" t="s">
        <v>189</v>
      </c>
      <c r="U246" s="6" t="str">
        <f>"044317151      "</f>
        <v xml:space="preserve">044317151      </v>
      </c>
      <c r="V246" s="2" t="str">
        <f>"044317151      "</f>
        <v xml:space="preserve">044317151      </v>
      </c>
      <c r="W246" s="4" t="str">
        <f t="shared" si="12"/>
        <v xml:space="preserve">044317151 </v>
      </c>
      <c r="X246">
        <v>175</v>
      </c>
      <c r="Y246">
        <v>1990</v>
      </c>
      <c r="Z246" t="s">
        <v>28</v>
      </c>
      <c r="AA246">
        <v>6913</v>
      </c>
      <c r="AB246">
        <v>0</v>
      </c>
      <c r="AC246">
        <v>1</v>
      </c>
      <c r="AD246">
        <v>2024102601</v>
      </c>
    </row>
    <row r="247" spans="1:30" ht="45.5">
      <c r="A247" t="s">
        <v>34</v>
      </c>
      <c r="B247" t="s">
        <v>43</v>
      </c>
      <c r="C247" t="s">
        <v>44</v>
      </c>
      <c r="D247" t="s">
        <v>31</v>
      </c>
      <c r="E247" t="s">
        <v>31</v>
      </c>
      <c r="F247" t="s">
        <v>43</v>
      </c>
      <c r="G247" t="s">
        <v>45</v>
      </c>
      <c r="H247" t="s">
        <v>46</v>
      </c>
      <c r="I247" t="s">
        <v>31</v>
      </c>
      <c r="J247" t="s">
        <v>32</v>
      </c>
      <c r="K247" t="s">
        <v>47</v>
      </c>
      <c r="L247" t="s">
        <v>48</v>
      </c>
      <c r="M247" t="s">
        <v>34</v>
      </c>
      <c r="N247" t="str">
        <f t="shared" si="14"/>
        <v xml:space="preserve">        </v>
      </c>
      <c r="O247" t="s">
        <v>49</v>
      </c>
      <c r="P247" t="s">
        <v>50</v>
      </c>
      <c r="Q247" t="s">
        <v>51</v>
      </c>
      <c r="R247" t="s">
        <v>36</v>
      </c>
      <c r="S247" t="s">
        <v>36</v>
      </c>
      <c r="T247" t="s">
        <v>189</v>
      </c>
      <c r="U247" s="6" t="str">
        <f>"044317149      "</f>
        <v xml:space="preserve">044317149      </v>
      </c>
      <c r="V247" s="2" t="str">
        <f>"044317149      "</f>
        <v xml:space="preserve">044317149      </v>
      </c>
      <c r="W247" s="4" t="str">
        <f t="shared" si="12"/>
        <v xml:space="preserve">044317149 </v>
      </c>
      <c r="X247">
        <v>175</v>
      </c>
      <c r="Y247">
        <v>1990</v>
      </c>
      <c r="Z247" t="s">
        <v>28</v>
      </c>
      <c r="AA247">
        <v>6913</v>
      </c>
      <c r="AB247">
        <v>0</v>
      </c>
      <c r="AC247">
        <v>1</v>
      </c>
      <c r="AD247">
        <v>2024102601</v>
      </c>
    </row>
    <row r="248" spans="1:30" ht="45.5">
      <c r="A248" t="s">
        <v>34</v>
      </c>
      <c r="B248" t="s">
        <v>43</v>
      </c>
      <c r="C248" t="s">
        <v>44</v>
      </c>
      <c r="D248" t="s">
        <v>31</v>
      </c>
      <c r="E248" t="s">
        <v>31</v>
      </c>
      <c r="F248" t="s">
        <v>43</v>
      </c>
      <c r="G248" t="s">
        <v>45</v>
      </c>
      <c r="H248" t="s">
        <v>46</v>
      </c>
      <c r="I248" t="s">
        <v>31</v>
      </c>
      <c r="J248" t="s">
        <v>32</v>
      </c>
      <c r="K248" t="s">
        <v>47</v>
      </c>
      <c r="L248" t="s">
        <v>48</v>
      </c>
      <c r="M248" t="s">
        <v>34</v>
      </c>
      <c r="N248" t="str">
        <f t="shared" si="14"/>
        <v xml:space="preserve">        </v>
      </c>
      <c r="O248" t="s">
        <v>49</v>
      </c>
      <c r="P248" t="s">
        <v>50</v>
      </c>
      <c r="Q248" t="s">
        <v>51</v>
      </c>
      <c r="R248" t="s">
        <v>36</v>
      </c>
      <c r="S248" t="s">
        <v>36</v>
      </c>
      <c r="T248" t="s">
        <v>189</v>
      </c>
      <c r="U248" s="6" t="str">
        <f>"044316077      "</f>
        <v xml:space="preserve">044316077      </v>
      </c>
      <c r="V248" s="2" t="str">
        <f>"044316077      "</f>
        <v xml:space="preserve">044316077      </v>
      </c>
      <c r="W248" s="4" t="str">
        <f t="shared" si="12"/>
        <v xml:space="preserve">044316077 </v>
      </c>
      <c r="X248">
        <v>155</v>
      </c>
      <c r="Y248">
        <v>1990</v>
      </c>
      <c r="Z248" t="s">
        <v>28</v>
      </c>
      <c r="AA248">
        <v>6913</v>
      </c>
      <c r="AB248">
        <v>0</v>
      </c>
      <c r="AC248">
        <v>1</v>
      </c>
      <c r="AD248">
        <v>2024102601</v>
      </c>
    </row>
    <row r="249" spans="1:30" ht="45.5">
      <c r="A249" t="s">
        <v>34</v>
      </c>
      <c r="B249" t="s">
        <v>43</v>
      </c>
      <c r="C249" t="s">
        <v>44</v>
      </c>
      <c r="D249" t="s">
        <v>31</v>
      </c>
      <c r="E249" t="s">
        <v>31</v>
      </c>
      <c r="F249" t="s">
        <v>43</v>
      </c>
      <c r="G249" t="s">
        <v>45</v>
      </c>
      <c r="H249" t="s">
        <v>46</v>
      </c>
      <c r="I249" t="s">
        <v>31</v>
      </c>
      <c r="J249" t="s">
        <v>32</v>
      </c>
      <c r="K249" t="s">
        <v>47</v>
      </c>
      <c r="L249" t="s">
        <v>48</v>
      </c>
      <c r="M249" t="s">
        <v>34</v>
      </c>
      <c r="N249" t="str">
        <f t="shared" si="14"/>
        <v xml:space="preserve">        </v>
      </c>
      <c r="O249" t="s">
        <v>49</v>
      </c>
      <c r="P249" t="s">
        <v>50</v>
      </c>
      <c r="Q249" t="s">
        <v>51</v>
      </c>
      <c r="R249" t="s">
        <v>36</v>
      </c>
      <c r="S249" t="s">
        <v>36</v>
      </c>
      <c r="T249" t="s">
        <v>189</v>
      </c>
      <c r="U249" s="6" t="str">
        <f>"044316087      "</f>
        <v xml:space="preserve">044316087      </v>
      </c>
      <c r="V249" s="2" t="str">
        <f>"044316087      "</f>
        <v xml:space="preserve">044316087      </v>
      </c>
      <c r="W249" s="4" t="str">
        <f t="shared" si="12"/>
        <v xml:space="preserve">044316087 </v>
      </c>
      <c r="X249">
        <v>155</v>
      </c>
      <c r="Y249">
        <v>2000</v>
      </c>
      <c r="Z249" t="s">
        <v>28</v>
      </c>
      <c r="AA249">
        <v>6913</v>
      </c>
      <c r="AB249">
        <v>0</v>
      </c>
      <c r="AC249">
        <v>1</v>
      </c>
      <c r="AD249">
        <v>2024102601</v>
      </c>
    </row>
    <row r="250" spans="1:30" ht="45.5">
      <c r="A250" t="s">
        <v>34</v>
      </c>
      <c r="B250" t="s">
        <v>43</v>
      </c>
      <c r="C250" t="s">
        <v>44</v>
      </c>
      <c r="D250" t="s">
        <v>31</v>
      </c>
      <c r="E250" t="s">
        <v>31</v>
      </c>
      <c r="F250" t="s">
        <v>43</v>
      </c>
      <c r="G250" t="s">
        <v>45</v>
      </c>
      <c r="H250" t="s">
        <v>46</v>
      </c>
      <c r="I250" t="s">
        <v>31</v>
      </c>
      <c r="J250" t="s">
        <v>32</v>
      </c>
      <c r="K250" t="s">
        <v>47</v>
      </c>
      <c r="L250" t="s">
        <v>48</v>
      </c>
      <c r="M250" t="s">
        <v>34</v>
      </c>
      <c r="N250" t="str">
        <f t="shared" si="14"/>
        <v xml:space="preserve">        </v>
      </c>
      <c r="O250" t="s">
        <v>49</v>
      </c>
      <c r="P250" t="s">
        <v>50</v>
      </c>
      <c r="Q250" t="s">
        <v>51</v>
      </c>
      <c r="R250" t="s">
        <v>36</v>
      </c>
      <c r="S250" t="s">
        <v>36</v>
      </c>
      <c r="T250" t="s">
        <v>189</v>
      </c>
      <c r="U250" s="6" t="str">
        <f>"044316082      "</f>
        <v xml:space="preserve">044316082      </v>
      </c>
      <c r="V250" s="2" t="str">
        <f>"044316082      "</f>
        <v xml:space="preserve">044316082      </v>
      </c>
      <c r="W250" s="4" t="str">
        <f t="shared" si="12"/>
        <v xml:space="preserve">044316082 </v>
      </c>
      <c r="X250">
        <v>155</v>
      </c>
      <c r="Y250">
        <v>2000</v>
      </c>
      <c r="Z250" t="s">
        <v>28</v>
      </c>
      <c r="AA250">
        <v>6913</v>
      </c>
      <c r="AB250">
        <v>0</v>
      </c>
      <c r="AC250">
        <v>1</v>
      </c>
      <c r="AD250">
        <v>2024102601</v>
      </c>
    </row>
    <row r="251" spans="1:30" ht="45.5">
      <c r="A251" t="s">
        <v>34</v>
      </c>
      <c r="B251" t="s">
        <v>43</v>
      </c>
      <c r="C251" t="s">
        <v>44</v>
      </c>
      <c r="D251" t="s">
        <v>31</v>
      </c>
      <c r="E251" t="s">
        <v>31</v>
      </c>
      <c r="F251" t="s">
        <v>43</v>
      </c>
      <c r="G251" t="s">
        <v>45</v>
      </c>
      <c r="H251" t="s">
        <v>46</v>
      </c>
      <c r="I251" t="s">
        <v>31</v>
      </c>
      <c r="J251" t="s">
        <v>32</v>
      </c>
      <c r="K251" t="s">
        <v>47</v>
      </c>
      <c r="L251" t="s">
        <v>48</v>
      </c>
      <c r="M251" t="s">
        <v>34</v>
      </c>
      <c r="N251" t="str">
        <f t="shared" si="14"/>
        <v xml:space="preserve">        </v>
      </c>
      <c r="O251" t="s">
        <v>49</v>
      </c>
      <c r="P251" t="s">
        <v>50</v>
      </c>
      <c r="Q251" t="s">
        <v>51</v>
      </c>
      <c r="R251" t="s">
        <v>36</v>
      </c>
      <c r="S251" t="s">
        <v>36</v>
      </c>
      <c r="T251" t="s">
        <v>189</v>
      </c>
      <c r="U251" s="6" t="str">
        <f>"044316092      "</f>
        <v xml:space="preserve">044316092      </v>
      </c>
      <c r="V251" s="2" t="str">
        <f>"044316092      "</f>
        <v xml:space="preserve">044316092      </v>
      </c>
      <c r="W251" s="4" t="str">
        <f t="shared" si="12"/>
        <v xml:space="preserve">044316092 </v>
      </c>
      <c r="X251">
        <v>155</v>
      </c>
      <c r="Y251">
        <v>1990</v>
      </c>
      <c r="Z251" t="s">
        <v>28</v>
      </c>
      <c r="AA251">
        <v>6913</v>
      </c>
      <c r="AB251">
        <v>0</v>
      </c>
      <c r="AC251">
        <v>1</v>
      </c>
      <c r="AD251">
        <v>2024102601</v>
      </c>
    </row>
    <row r="252" spans="1:30" ht="45.5">
      <c r="A252" t="s">
        <v>28</v>
      </c>
      <c r="B252">
        <v>1</v>
      </c>
      <c r="C252">
        <v>6788</v>
      </c>
      <c r="D252">
        <v>0</v>
      </c>
      <c r="E252">
        <v>0</v>
      </c>
      <c r="F252">
        <v>1</v>
      </c>
      <c r="G252" t="s">
        <v>29</v>
      </c>
      <c r="H252" t="s">
        <v>30</v>
      </c>
      <c r="I252" t="s">
        <v>31</v>
      </c>
      <c r="J252" t="s">
        <v>32</v>
      </c>
      <c r="K252">
        <v>257</v>
      </c>
      <c r="L252" t="s">
        <v>135</v>
      </c>
      <c r="M252" t="s">
        <v>34</v>
      </c>
      <c r="N252" t="str">
        <f>"12750   "</f>
        <v xml:space="preserve">12750   </v>
      </c>
      <c r="O252" t="s">
        <v>69</v>
      </c>
      <c r="P252">
        <v>425.7</v>
      </c>
      <c r="Q252">
        <v>1.7699100000000001</v>
      </c>
      <c r="R252">
        <v>753.45</v>
      </c>
      <c r="S252" t="s">
        <v>36</v>
      </c>
      <c r="T252" t="s">
        <v>190</v>
      </c>
      <c r="U252" s="6" t="str">
        <f>"094317054      "</f>
        <v xml:space="preserve">094317054      </v>
      </c>
      <c r="V252" s="2" t="str">
        <f>"094317054      "</f>
        <v xml:space="preserve">094317054      </v>
      </c>
      <c r="W252" s="4" t="str">
        <f t="shared" si="12"/>
        <v xml:space="preserve">094317054 </v>
      </c>
      <c r="X252">
        <v>215</v>
      </c>
      <c r="Y252">
        <v>1980</v>
      </c>
      <c r="Z252" t="s">
        <v>28</v>
      </c>
      <c r="AA252">
        <v>6915</v>
      </c>
      <c r="AB252">
        <v>0</v>
      </c>
      <c r="AC252">
        <v>1</v>
      </c>
      <c r="AD252">
        <v>20241112</v>
      </c>
    </row>
    <row r="253" spans="1:30" ht="45.5">
      <c r="A253" t="s">
        <v>28</v>
      </c>
      <c r="B253">
        <v>1</v>
      </c>
      <c r="C253">
        <v>6789</v>
      </c>
      <c r="D253">
        <v>0</v>
      </c>
      <c r="E253">
        <v>0</v>
      </c>
      <c r="F253">
        <v>1</v>
      </c>
      <c r="G253" t="s">
        <v>29</v>
      </c>
      <c r="H253" t="s">
        <v>30</v>
      </c>
      <c r="I253" t="s">
        <v>31</v>
      </c>
      <c r="J253" t="s">
        <v>32</v>
      </c>
      <c r="K253">
        <v>114</v>
      </c>
      <c r="L253" t="s">
        <v>145</v>
      </c>
      <c r="M253" t="s">
        <v>34</v>
      </c>
      <c r="N253" t="str">
        <f>"10806   "</f>
        <v xml:space="preserve">10806   </v>
      </c>
      <c r="O253" t="s">
        <v>162</v>
      </c>
      <c r="P253">
        <v>557.20000000000005</v>
      </c>
      <c r="Q253">
        <v>3.3628300000000002</v>
      </c>
      <c r="R253">
        <v>1873.77</v>
      </c>
      <c r="S253" t="s">
        <v>36</v>
      </c>
      <c r="T253" t="s">
        <v>191</v>
      </c>
      <c r="U253" s="6" t="str">
        <f>"054317032      "</f>
        <v xml:space="preserve">054317032      </v>
      </c>
      <c r="V253" s="2" t="str">
        <f>"054317032      "</f>
        <v xml:space="preserve">054317032      </v>
      </c>
      <c r="W253" s="4" t="str">
        <f t="shared" si="12"/>
        <v xml:space="preserve">054317032 </v>
      </c>
      <c r="X253">
        <v>280</v>
      </c>
      <c r="Y253">
        <v>1990</v>
      </c>
      <c r="Z253" t="s">
        <v>28</v>
      </c>
      <c r="AA253">
        <v>6919</v>
      </c>
      <c r="AB253">
        <v>0</v>
      </c>
      <c r="AC253">
        <v>1</v>
      </c>
      <c r="AD253" t="s">
        <v>192</v>
      </c>
    </row>
    <row r="254" spans="1:30" ht="45.5">
      <c r="A254" t="s">
        <v>28</v>
      </c>
      <c r="B254">
        <v>1</v>
      </c>
      <c r="C254">
        <v>6789</v>
      </c>
      <c r="D254">
        <v>0</v>
      </c>
      <c r="E254">
        <v>0</v>
      </c>
      <c r="F254">
        <v>1</v>
      </c>
      <c r="G254" t="s">
        <v>29</v>
      </c>
      <c r="H254" t="s">
        <v>30</v>
      </c>
      <c r="I254" t="s">
        <v>31</v>
      </c>
      <c r="J254" t="s">
        <v>32</v>
      </c>
      <c r="K254">
        <v>114</v>
      </c>
      <c r="L254" t="s">
        <v>145</v>
      </c>
      <c r="M254" t="s">
        <v>34</v>
      </c>
      <c r="N254" t="str">
        <f>"13604   "</f>
        <v xml:space="preserve">13604   </v>
      </c>
      <c r="O254" t="s">
        <v>146</v>
      </c>
      <c r="P254">
        <v>7593.6</v>
      </c>
      <c r="Q254">
        <v>3.3628300000000002</v>
      </c>
      <c r="R254">
        <v>25535.99</v>
      </c>
      <c r="S254" t="s">
        <v>36</v>
      </c>
      <c r="T254" t="s">
        <v>193</v>
      </c>
      <c r="U254" s="6" t="str">
        <f>"054317021      "</f>
        <v xml:space="preserve">054317021      </v>
      </c>
      <c r="V254" s="2" t="str">
        <f>"054317021      "</f>
        <v xml:space="preserve">054317021      </v>
      </c>
      <c r="W254" s="4" t="str">
        <f t="shared" si="12"/>
        <v xml:space="preserve">054317021 </v>
      </c>
      <c r="X254">
        <v>280</v>
      </c>
      <c r="Y254">
        <v>3010</v>
      </c>
      <c r="Z254" t="s">
        <v>28</v>
      </c>
      <c r="AA254">
        <v>6919</v>
      </c>
      <c r="AB254">
        <v>0</v>
      </c>
      <c r="AC254">
        <v>2</v>
      </c>
      <c r="AD254" t="s">
        <v>192</v>
      </c>
    </row>
    <row r="255" spans="1:30" ht="45.5">
      <c r="A255" t="s">
        <v>34</v>
      </c>
      <c r="B255" t="s">
        <v>43</v>
      </c>
      <c r="C255" t="s">
        <v>44</v>
      </c>
      <c r="D255" t="s">
        <v>31</v>
      </c>
      <c r="E255" t="s">
        <v>31</v>
      </c>
      <c r="F255" t="s">
        <v>43</v>
      </c>
      <c r="G255" t="s">
        <v>45</v>
      </c>
      <c r="H255" t="s">
        <v>46</v>
      </c>
      <c r="I255" t="s">
        <v>31</v>
      </c>
      <c r="J255" t="s">
        <v>32</v>
      </c>
      <c r="K255" t="s">
        <v>47</v>
      </c>
      <c r="L255" t="s">
        <v>48</v>
      </c>
      <c r="M255" t="s">
        <v>34</v>
      </c>
      <c r="N255" t="str">
        <f t="shared" ref="N255:N262" si="15">"        "</f>
        <v xml:space="preserve">        </v>
      </c>
      <c r="O255" t="s">
        <v>49</v>
      </c>
      <c r="P255" t="s">
        <v>50</v>
      </c>
      <c r="Q255" t="s">
        <v>51</v>
      </c>
      <c r="R255" t="s">
        <v>36</v>
      </c>
      <c r="S255" t="s">
        <v>36</v>
      </c>
      <c r="T255" t="s">
        <v>193</v>
      </c>
      <c r="U255" s="6" t="str">
        <f>"054317022      "</f>
        <v xml:space="preserve">054317022      </v>
      </c>
      <c r="V255" s="2" t="str">
        <f>"054317022      "</f>
        <v xml:space="preserve">054317022      </v>
      </c>
      <c r="W255" s="4" t="str">
        <f t="shared" si="12"/>
        <v xml:space="preserve">054317022 </v>
      </c>
      <c r="X255">
        <v>280</v>
      </c>
      <c r="Y255">
        <v>3010</v>
      </c>
      <c r="Z255" t="s">
        <v>28</v>
      </c>
      <c r="AA255">
        <v>6919</v>
      </c>
      <c r="AB255">
        <v>0</v>
      </c>
      <c r="AC255">
        <v>2</v>
      </c>
      <c r="AD255" t="s">
        <v>192</v>
      </c>
    </row>
    <row r="256" spans="1:30" ht="45.5">
      <c r="A256" t="s">
        <v>34</v>
      </c>
      <c r="B256" t="s">
        <v>43</v>
      </c>
      <c r="C256" t="s">
        <v>44</v>
      </c>
      <c r="D256" t="s">
        <v>31</v>
      </c>
      <c r="E256" t="s">
        <v>31</v>
      </c>
      <c r="F256" t="s">
        <v>43</v>
      </c>
      <c r="G256" t="s">
        <v>45</v>
      </c>
      <c r="H256" t="s">
        <v>46</v>
      </c>
      <c r="I256" t="s">
        <v>31</v>
      </c>
      <c r="J256" t="s">
        <v>32</v>
      </c>
      <c r="K256" t="s">
        <v>47</v>
      </c>
      <c r="L256" t="s">
        <v>48</v>
      </c>
      <c r="M256" t="s">
        <v>34</v>
      </c>
      <c r="N256" t="str">
        <f t="shared" si="15"/>
        <v xml:space="preserve">        </v>
      </c>
      <c r="O256" t="s">
        <v>49</v>
      </c>
      <c r="P256" t="s">
        <v>50</v>
      </c>
      <c r="Q256" t="s">
        <v>51</v>
      </c>
      <c r="R256" t="s">
        <v>36</v>
      </c>
      <c r="S256" t="s">
        <v>36</v>
      </c>
      <c r="T256" t="s">
        <v>193</v>
      </c>
      <c r="U256" s="6" t="str">
        <f>"054317020      "</f>
        <v xml:space="preserve">054317020      </v>
      </c>
      <c r="V256" s="2" t="str">
        <f>"054317020      "</f>
        <v xml:space="preserve">054317020      </v>
      </c>
      <c r="W256" s="4" t="str">
        <f t="shared" si="12"/>
        <v xml:space="preserve">054317020 </v>
      </c>
      <c r="X256">
        <v>280</v>
      </c>
      <c r="Y256">
        <v>3010</v>
      </c>
      <c r="Z256" t="s">
        <v>28</v>
      </c>
      <c r="AA256">
        <v>6919</v>
      </c>
      <c r="AB256">
        <v>0</v>
      </c>
      <c r="AC256">
        <v>2</v>
      </c>
      <c r="AD256" t="s">
        <v>192</v>
      </c>
    </row>
    <row r="257" spans="1:30" ht="45.5">
      <c r="A257" t="s">
        <v>34</v>
      </c>
      <c r="B257" t="s">
        <v>43</v>
      </c>
      <c r="C257" t="s">
        <v>44</v>
      </c>
      <c r="D257" t="s">
        <v>31</v>
      </c>
      <c r="E257" t="s">
        <v>31</v>
      </c>
      <c r="F257" t="s">
        <v>43</v>
      </c>
      <c r="G257" t="s">
        <v>45</v>
      </c>
      <c r="H257" t="s">
        <v>46</v>
      </c>
      <c r="I257" t="s">
        <v>31</v>
      </c>
      <c r="J257" t="s">
        <v>32</v>
      </c>
      <c r="K257" t="s">
        <v>47</v>
      </c>
      <c r="L257" t="s">
        <v>48</v>
      </c>
      <c r="M257" t="s">
        <v>34</v>
      </c>
      <c r="N257" t="str">
        <f t="shared" si="15"/>
        <v xml:space="preserve">        </v>
      </c>
      <c r="O257" t="s">
        <v>49</v>
      </c>
      <c r="P257" t="s">
        <v>50</v>
      </c>
      <c r="Q257" t="s">
        <v>51</v>
      </c>
      <c r="R257" t="s">
        <v>36</v>
      </c>
      <c r="S257" t="s">
        <v>36</v>
      </c>
      <c r="T257" t="s">
        <v>194</v>
      </c>
      <c r="U257" s="6" t="str">
        <f>"054317025      "</f>
        <v xml:space="preserve">054317025      </v>
      </c>
      <c r="V257" s="2" t="str">
        <f>"054317025      "</f>
        <v xml:space="preserve">054317025      </v>
      </c>
      <c r="W257" s="4" t="str">
        <f t="shared" si="12"/>
        <v xml:space="preserve">054317025 </v>
      </c>
      <c r="X257">
        <v>280</v>
      </c>
      <c r="Y257">
        <v>3010</v>
      </c>
      <c r="Z257" t="s">
        <v>28</v>
      </c>
      <c r="AA257">
        <v>6919</v>
      </c>
      <c r="AB257">
        <v>0</v>
      </c>
      <c r="AC257">
        <v>2</v>
      </c>
      <c r="AD257" t="s">
        <v>192</v>
      </c>
    </row>
    <row r="258" spans="1:30" ht="45.5">
      <c r="A258" t="s">
        <v>34</v>
      </c>
      <c r="B258" t="s">
        <v>43</v>
      </c>
      <c r="C258" t="s">
        <v>44</v>
      </c>
      <c r="D258" t="s">
        <v>31</v>
      </c>
      <c r="E258" t="s">
        <v>31</v>
      </c>
      <c r="F258" t="s">
        <v>43</v>
      </c>
      <c r="G258" t="s">
        <v>45</v>
      </c>
      <c r="H258" t="s">
        <v>46</v>
      </c>
      <c r="I258" t="s">
        <v>31</v>
      </c>
      <c r="J258" t="s">
        <v>32</v>
      </c>
      <c r="K258" t="s">
        <v>47</v>
      </c>
      <c r="L258" t="s">
        <v>48</v>
      </c>
      <c r="M258" t="s">
        <v>34</v>
      </c>
      <c r="N258" t="str">
        <f t="shared" si="15"/>
        <v xml:space="preserve">        </v>
      </c>
      <c r="O258" t="s">
        <v>49</v>
      </c>
      <c r="P258" t="s">
        <v>50</v>
      </c>
      <c r="Q258" t="s">
        <v>51</v>
      </c>
      <c r="R258" t="s">
        <v>36</v>
      </c>
      <c r="S258" t="s">
        <v>36</v>
      </c>
      <c r="T258" t="s">
        <v>194</v>
      </c>
      <c r="U258" s="6" t="str">
        <f>"054317026      "</f>
        <v xml:space="preserve">054317026      </v>
      </c>
      <c r="V258" s="2" t="str">
        <f>"054317026      "</f>
        <v xml:space="preserve">054317026      </v>
      </c>
      <c r="W258" s="4" t="str">
        <f t="shared" ref="W258:W321" si="16">+MID(V258,1,10)</f>
        <v xml:space="preserve">054317026 </v>
      </c>
      <c r="X258">
        <v>280</v>
      </c>
      <c r="Y258">
        <v>3010</v>
      </c>
      <c r="Z258" t="s">
        <v>28</v>
      </c>
      <c r="AA258">
        <v>6919</v>
      </c>
      <c r="AB258">
        <v>0</v>
      </c>
      <c r="AC258">
        <v>2</v>
      </c>
      <c r="AD258" t="s">
        <v>192</v>
      </c>
    </row>
    <row r="259" spans="1:30" ht="45.5">
      <c r="A259" t="s">
        <v>34</v>
      </c>
      <c r="B259" t="s">
        <v>43</v>
      </c>
      <c r="C259" t="s">
        <v>44</v>
      </c>
      <c r="D259" t="s">
        <v>31</v>
      </c>
      <c r="E259" t="s">
        <v>31</v>
      </c>
      <c r="F259" t="s">
        <v>43</v>
      </c>
      <c r="G259" t="s">
        <v>45</v>
      </c>
      <c r="H259" t="s">
        <v>46</v>
      </c>
      <c r="I259" t="s">
        <v>31</v>
      </c>
      <c r="J259" t="s">
        <v>32</v>
      </c>
      <c r="K259" t="s">
        <v>47</v>
      </c>
      <c r="L259" t="s">
        <v>48</v>
      </c>
      <c r="M259" t="s">
        <v>34</v>
      </c>
      <c r="N259" t="str">
        <f t="shared" si="15"/>
        <v xml:space="preserve">        </v>
      </c>
      <c r="O259" t="s">
        <v>49</v>
      </c>
      <c r="P259" t="s">
        <v>50</v>
      </c>
      <c r="Q259" t="s">
        <v>51</v>
      </c>
      <c r="R259" t="s">
        <v>36</v>
      </c>
      <c r="S259" t="s">
        <v>36</v>
      </c>
      <c r="T259" t="s">
        <v>194</v>
      </c>
      <c r="U259" s="6" t="str">
        <f>"054317024      "</f>
        <v xml:space="preserve">054317024      </v>
      </c>
      <c r="V259" s="2" t="str">
        <f>"054317024      "</f>
        <v xml:space="preserve">054317024      </v>
      </c>
      <c r="W259" s="4" t="str">
        <f t="shared" si="16"/>
        <v xml:space="preserve">054317024 </v>
      </c>
      <c r="X259">
        <v>280</v>
      </c>
      <c r="Y259">
        <v>3010</v>
      </c>
      <c r="Z259" t="s">
        <v>28</v>
      </c>
      <c r="AA259">
        <v>6919</v>
      </c>
      <c r="AB259">
        <v>0</v>
      </c>
      <c r="AC259">
        <v>2</v>
      </c>
      <c r="AD259" t="s">
        <v>192</v>
      </c>
    </row>
    <row r="260" spans="1:30" ht="45.5">
      <c r="A260" t="s">
        <v>34</v>
      </c>
      <c r="B260" t="s">
        <v>43</v>
      </c>
      <c r="C260" t="s">
        <v>44</v>
      </c>
      <c r="D260" t="s">
        <v>31</v>
      </c>
      <c r="E260" t="s">
        <v>31</v>
      </c>
      <c r="F260" t="s">
        <v>43</v>
      </c>
      <c r="G260" t="s">
        <v>45</v>
      </c>
      <c r="H260" t="s">
        <v>46</v>
      </c>
      <c r="I260" t="s">
        <v>31</v>
      </c>
      <c r="J260" t="s">
        <v>32</v>
      </c>
      <c r="K260" t="s">
        <v>47</v>
      </c>
      <c r="L260" t="s">
        <v>48</v>
      </c>
      <c r="M260" t="s">
        <v>34</v>
      </c>
      <c r="N260" t="str">
        <f t="shared" si="15"/>
        <v xml:space="preserve">        </v>
      </c>
      <c r="O260" t="s">
        <v>49</v>
      </c>
      <c r="P260" t="s">
        <v>50</v>
      </c>
      <c r="Q260" t="s">
        <v>51</v>
      </c>
      <c r="R260" t="s">
        <v>36</v>
      </c>
      <c r="S260" t="s">
        <v>36</v>
      </c>
      <c r="T260" t="s">
        <v>195</v>
      </c>
      <c r="U260" s="6" t="str">
        <f>"054317030      "</f>
        <v xml:space="preserve">054317030      </v>
      </c>
      <c r="V260" s="2" t="str">
        <f>"054317030      "</f>
        <v xml:space="preserve">054317030      </v>
      </c>
      <c r="W260" s="4" t="str">
        <f t="shared" si="16"/>
        <v xml:space="preserve">054317030 </v>
      </c>
      <c r="X260">
        <v>280</v>
      </c>
      <c r="Y260">
        <v>3020</v>
      </c>
      <c r="Z260" t="s">
        <v>28</v>
      </c>
      <c r="AA260">
        <v>6919</v>
      </c>
      <c r="AB260">
        <v>0</v>
      </c>
      <c r="AC260">
        <v>2</v>
      </c>
      <c r="AD260" t="s">
        <v>192</v>
      </c>
    </row>
    <row r="261" spans="1:30" ht="45.5">
      <c r="A261" t="s">
        <v>34</v>
      </c>
      <c r="B261" t="s">
        <v>43</v>
      </c>
      <c r="C261" t="s">
        <v>44</v>
      </c>
      <c r="D261" t="s">
        <v>31</v>
      </c>
      <c r="E261" t="s">
        <v>31</v>
      </c>
      <c r="F261" t="s">
        <v>43</v>
      </c>
      <c r="G261" t="s">
        <v>45</v>
      </c>
      <c r="H261" t="s">
        <v>46</v>
      </c>
      <c r="I261" t="s">
        <v>31</v>
      </c>
      <c r="J261" t="s">
        <v>32</v>
      </c>
      <c r="K261" t="s">
        <v>47</v>
      </c>
      <c r="L261" t="s">
        <v>48</v>
      </c>
      <c r="M261" t="s">
        <v>34</v>
      </c>
      <c r="N261" t="str">
        <f t="shared" si="15"/>
        <v xml:space="preserve">        </v>
      </c>
      <c r="O261" t="s">
        <v>49</v>
      </c>
      <c r="P261" t="s">
        <v>50</v>
      </c>
      <c r="Q261" t="s">
        <v>51</v>
      </c>
      <c r="R261" t="s">
        <v>36</v>
      </c>
      <c r="S261" t="s">
        <v>36</v>
      </c>
      <c r="T261" t="s">
        <v>195</v>
      </c>
      <c r="U261" s="6" t="str">
        <f>"054317028      "</f>
        <v xml:space="preserve">054317028      </v>
      </c>
      <c r="V261" s="2" t="str">
        <f>"054317028      "</f>
        <v xml:space="preserve">054317028      </v>
      </c>
      <c r="W261" s="4" t="str">
        <f t="shared" si="16"/>
        <v xml:space="preserve">054317028 </v>
      </c>
      <c r="X261">
        <v>280</v>
      </c>
      <c r="Y261">
        <v>3020</v>
      </c>
      <c r="Z261" t="s">
        <v>28</v>
      </c>
      <c r="AA261">
        <v>6919</v>
      </c>
      <c r="AB261">
        <v>0</v>
      </c>
      <c r="AC261">
        <v>2</v>
      </c>
      <c r="AD261" t="s">
        <v>192</v>
      </c>
    </row>
    <row r="262" spans="1:30" ht="45.5">
      <c r="A262" t="s">
        <v>34</v>
      </c>
      <c r="B262" t="s">
        <v>43</v>
      </c>
      <c r="C262" t="s">
        <v>44</v>
      </c>
      <c r="D262" t="s">
        <v>31</v>
      </c>
      <c r="E262" t="s">
        <v>31</v>
      </c>
      <c r="F262" t="s">
        <v>43</v>
      </c>
      <c r="G262" t="s">
        <v>45</v>
      </c>
      <c r="H262" t="s">
        <v>46</v>
      </c>
      <c r="I262" t="s">
        <v>31</v>
      </c>
      <c r="J262" t="s">
        <v>32</v>
      </c>
      <c r="K262" t="s">
        <v>47</v>
      </c>
      <c r="L262" t="s">
        <v>48</v>
      </c>
      <c r="M262" t="s">
        <v>34</v>
      </c>
      <c r="N262" t="str">
        <f t="shared" si="15"/>
        <v xml:space="preserve">        </v>
      </c>
      <c r="O262" t="s">
        <v>49</v>
      </c>
      <c r="P262" t="s">
        <v>50</v>
      </c>
      <c r="Q262" t="s">
        <v>51</v>
      </c>
      <c r="R262" t="s">
        <v>36</v>
      </c>
      <c r="S262" t="s">
        <v>36</v>
      </c>
      <c r="T262" t="s">
        <v>195</v>
      </c>
      <c r="U262" s="6" t="str">
        <f>"054317029      "</f>
        <v xml:space="preserve">054317029      </v>
      </c>
      <c r="V262" s="2" t="str">
        <f>"054317029      "</f>
        <v xml:space="preserve">054317029      </v>
      </c>
      <c r="W262" s="4" t="str">
        <f t="shared" si="16"/>
        <v xml:space="preserve">054317029 </v>
      </c>
      <c r="X262">
        <v>280</v>
      </c>
      <c r="Y262">
        <v>3020</v>
      </c>
      <c r="Z262" t="s">
        <v>28</v>
      </c>
      <c r="AA262">
        <v>6919</v>
      </c>
      <c r="AB262">
        <v>0</v>
      </c>
      <c r="AC262">
        <v>2</v>
      </c>
      <c r="AD262" t="s">
        <v>192</v>
      </c>
    </row>
    <row r="263" spans="1:30" ht="45.5">
      <c r="A263" t="s">
        <v>28</v>
      </c>
      <c r="B263">
        <v>1</v>
      </c>
      <c r="C263">
        <v>6790</v>
      </c>
      <c r="D263">
        <v>0</v>
      </c>
      <c r="E263">
        <v>0</v>
      </c>
      <c r="F263">
        <v>2</v>
      </c>
      <c r="G263" t="s">
        <v>56</v>
      </c>
      <c r="H263" t="s">
        <v>30</v>
      </c>
      <c r="I263" t="s">
        <v>31</v>
      </c>
      <c r="J263" t="s">
        <v>32</v>
      </c>
      <c r="K263">
        <v>114</v>
      </c>
      <c r="L263" t="s">
        <v>145</v>
      </c>
      <c r="M263" t="s">
        <v>34</v>
      </c>
      <c r="N263" t="str">
        <f>"10806   "</f>
        <v xml:space="preserve">10806   </v>
      </c>
      <c r="O263" t="s">
        <v>162</v>
      </c>
      <c r="P263">
        <v>557.20000000000005</v>
      </c>
      <c r="Q263">
        <v>1.0000000000000001E-5</v>
      </c>
      <c r="R263">
        <v>0.01</v>
      </c>
      <c r="S263" t="s">
        <v>36</v>
      </c>
      <c r="T263" t="s">
        <v>196</v>
      </c>
      <c r="U263" s="6" t="str">
        <f>"054317033      "</f>
        <v xml:space="preserve">054317033      </v>
      </c>
      <c r="V263" s="2" t="str">
        <f>"054317033      "</f>
        <v xml:space="preserve">054317033      </v>
      </c>
      <c r="W263" s="4" t="str">
        <f t="shared" si="16"/>
        <v xml:space="preserve">054317033 </v>
      </c>
      <c r="X263">
        <v>280</v>
      </c>
      <c r="Y263">
        <v>1990</v>
      </c>
      <c r="Z263" t="s">
        <v>28</v>
      </c>
      <c r="AA263">
        <v>6920</v>
      </c>
      <c r="AB263">
        <v>0</v>
      </c>
      <c r="AC263">
        <v>1</v>
      </c>
      <c r="AD263" t="s">
        <v>197</v>
      </c>
    </row>
    <row r="264" spans="1:30" ht="45.5">
      <c r="A264" t="s">
        <v>28</v>
      </c>
      <c r="B264">
        <v>1</v>
      </c>
      <c r="C264">
        <v>6791</v>
      </c>
      <c r="D264">
        <v>0</v>
      </c>
      <c r="E264">
        <v>0</v>
      </c>
      <c r="F264">
        <v>2</v>
      </c>
      <c r="G264" t="s">
        <v>56</v>
      </c>
      <c r="H264" t="s">
        <v>30</v>
      </c>
      <c r="I264" t="s">
        <v>31</v>
      </c>
      <c r="J264" t="s">
        <v>32</v>
      </c>
      <c r="K264">
        <v>18</v>
      </c>
      <c r="L264" t="s">
        <v>119</v>
      </c>
      <c r="M264" t="s">
        <v>34</v>
      </c>
      <c r="N264" t="str">
        <f>"07380   "</f>
        <v xml:space="preserve">07380   </v>
      </c>
      <c r="O264" t="s">
        <v>107</v>
      </c>
      <c r="P264">
        <v>10.5</v>
      </c>
      <c r="Q264">
        <v>1E-3</v>
      </c>
      <c r="R264">
        <v>0.01</v>
      </c>
      <c r="S264" t="s">
        <v>36</v>
      </c>
      <c r="T264" t="s">
        <v>198</v>
      </c>
      <c r="U264" s="6" t="str">
        <f>"094317059      "</f>
        <v xml:space="preserve">094317059      </v>
      </c>
      <c r="V264" s="2" t="str">
        <f>"094317059      "</f>
        <v xml:space="preserve">094317059      </v>
      </c>
      <c r="W264" s="4" t="str">
        <f t="shared" si="16"/>
        <v xml:space="preserve">094317059 </v>
      </c>
      <c r="X264">
        <v>105</v>
      </c>
      <c r="Y264">
        <v>100</v>
      </c>
      <c r="Z264" t="s">
        <v>28</v>
      </c>
      <c r="AA264">
        <v>6922</v>
      </c>
      <c r="AB264">
        <v>0</v>
      </c>
      <c r="AC264">
        <v>1</v>
      </c>
      <c r="AD264" t="s">
        <v>199</v>
      </c>
    </row>
    <row r="265" spans="1:30" ht="45.5">
      <c r="A265" t="s">
        <v>28</v>
      </c>
      <c r="B265">
        <v>1</v>
      </c>
      <c r="C265">
        <v>6792</v>
      </c>
      <c r="D265">
        <v>0</v>
      </c>
      <c r="E265">
        <v>0</v>
      </c>
      <c r="F265">
        <v>2</v>
      </c>
      <c r="G265" t="s">
        <v>56</v>
      </c>
      <c r="H265" t="s">
        <v>30</v>
      </c>
      <c r="I265" t="s">
        <v>31</v>
      </c>
      <c r="J265" t="s">
        <v>32</v>
      </c>
      <c r="K265">
        <v>1409</v>
      </c>
      <c r="L265" t="s">
        <v>200</v>
      </c>
      <c r="M265" t="s">
        <v>34</v>
      </c>
      <c r="N265" t="str">
        <f>"13171   "</f>
        <v xml:space="preserve">13171   </v>
      </c>
      <c r="O265" t="s">
        <v>201</v>
      </c>
      <c r="P265">
        <v>42</v>
      </c>
      <c r="Q265">
        <v>1.0000000000000001E-5</v>
      </c>
      <c r="R265" t="s">
        <v>36</v>
      </c>
      <c r="S265" t="s">
        <v>36</v>
      </c>
      <c r="T265" t="s">
        <v>202</v>
      </c>
      <c r="U265" s="6" t="str">
        <f>"094317060      "</f>
        <v xml:space="preserve">094317060      </v>
      </c>
      <c r="V265" s="2" t="str">
        <f>"094317060      "</f>
        <v xml:space="preserve">094317060      </v>
      </c>
      <c r="W265" s="4" t="str">
        <f t="shared" si="16"/>
        <v xml:space="preserve">094317060 </v>
      </c>
      <c r="X265">
        <v>210</v>
      </c>
      <c r="Y265">
        <v>200</v>
      </c>
      <c r="Z265" t="s">
        <v>28</v>
      </c>
      <c r="AA265">
        <v>6918</v>
      </c>
      <c r="AB265">
        <v>0</v>
      </c>
      <c r="AC265">
        <v>1</v>
      </c>
      <c r="AD265" t="s">
        <v>199</v>
      </c>
    </row>
    <row r="266" spans="1:30" ht="45.5">
      <c r="A266" t="s">
        <v>28</v>
      </c>
      <c r="B266">
        <v>1</v>
      </c>
      <c r="C266">
        <v>3170</v>
      </c>
      <c r="D266">
        <v>23</v>
      </c>
      <c r="E266">
        <v>100</v>
      </c>
      <c r="F266">
        <v>1</v>
      </c>
      <c r="G266" t="s">
        <v>29</v>
      </c>
      <c r="H266" t="s">
        <v>30</v>
      </c>
      <c r="I266" t="s">
        <v>31</v>
      </c>
      <c r="J266" t="s">
        <v>32</v>
      </c>
      <c r="K266">
        <v>1253</v>
      </c>
      <c r="L266" t="s">
        <v>203</v>
      </c>
      <c r="M266" t="s">
        <v>34</v>
      </c>
      <c r="N266" t="str">
        <f>"10802   "</f>
        <v xml:space="preserve">10802   </v>
      </c>
      <c r="O266" t="s">
        <v>84</v>
      </c>
      <c r="P266">
        <v>4742</v>
      </c>
      <c r="Q266">
        <v>2.74336</v>
      </c>
      <c r="R266">
        <v>13009.01</v>
      </c>
      <c r="S266" t="s">
        <v>36</v>
      </c>
      <c r="T266" t="s">
        <v>204</v>
      </c>
      <c r="U266" s="6" t="str">
        <f>"214316089      "</f>
        <v xml:space="preserve">214316089      </v>
      </c>
      <c r="V266" s="2" t="str">
        <f>"214316089      "</f>
        <v xml:space="preserve">214316089      </v>
      </c>
      <c r="W266" s="4" t="str">
        <f t="shared" si="16"/>
        <v xml:space="preserve">214316089 </v>
      </c>
      <c r="X266">
        <v>248</v>
      </c>
      <c r="Y266">
        <v>2000</v>
      </c>
      <c r="Z266" t="s">
        <v>59</v>
      </c>
      <c r="AA266">
        <v>3353</v>
      </c>
      <c r="AB266">
        <v>23</v>
      </c>
      <c r="AC266">
        <v>1</v>
      </c>
      <c r="AD266">
        <v>123922</v>
      </c>
    </row>
    <row r="267" spans="1:30" ht="45.5">
      <c r="A267" t="s">
        <v>34</v>
      </c>
      <c r="B267" t="s">
        <v>43</v>
      </c>
      <c r="C267" t="s">
        <v>44</v>
      </c>
      <c r="D267" t="s">
        <v>31</v>
      </c>
      <c r="E267" t="s">
        <v>31</v>
      </c>
      <c r="F267" t="s">
        <v>43</v>
      </c>
      <c r="G267" t="s">
        <v>45</v>
      </c>
      <c r="H267" t="s">
        <v>46</v>
      </c>
      <c r="I267" t="s">
        <v>31</v>
      </c>
      <c r="J267" t="s">
        <v>32</v>
      </c>
      <c r="K267" t="s">
        <v>47</v>
      </c>
      <c r="L267" t="s">
        <v>48</v>
      </c>
      <c r="M267" t="s">
        <v>34</v>
      </c>
      <c r="N267" t="str">
        <f t="shared" ref="N267:N275" si="17">"        "</f>
        <v xml:space="preserve">        </v>
      </c>
      <c r="O267" t="s">
        <v>49</v>
      </c>
      <c r="P267" t="s">
        <v>50</v>
      </c>
      <c r="Q267" t="s">
        <v>51</v>
      </c>
      <c r="R267" t="s">
        <v>36</v>
      </c>
      <c r="S267" t="s">
        <v>36</v>
      </c>
      <c r="T267" t="s">
        <v>204</v>
      </c>
      <c r="U267" s="6" t="str">
        <f>"214316090      "</f>
        <v xml:space="preserve">214316090      </v>
      </c>
      <c r="V267" s="2" t="str">
        <f>"214316090      "</f>
        <v xml:space="preserve">214316090      </v>
      </c>
      <c r="W267" s="4" t="str">
        <f t="shared" si="16"/>
        <v xml:space="preserve">214316090 </v>
      </c>
      <c r="X267">
        <v>248</v>
      </c>
      <c r="Y267">
        <v>2000</v>
      </c>
      <c r="Z267" t="s">
        <v>59</v>
      </c>
      <c r="AA267">
        <v>3353</v>
      </c>
      <c r="AB267">
        <v>23</v>
      </c>
      <c r="AC267">
        <v>1</v>
      </c>
      <c r="AD267">
        <v>123922</v>
      </c>
    </row>
    <row r="268" spans="1:30" ht="45.5">
      <c r="A268" t="s">
        <v>34</v>
      </c>
      <c r="B268" t="s">
        <v>43</v>
      </c>
      <c r="C268" t="s">
        <v>44</v>
      </c>
      <c r="D268" t="s">
        <v>31</v>
      </c>
      <c r="E268" t="s">
        <v>31</v>
      </c>
      <c r="F268" t="s">
        <v>43</v>
      </c>
      <c r="G268" t="s">
        <v>45</v>
      </c>
      <c r="H268" t="s">
        <v>46</v>
      </c>
      <c r="I268" t="s">
        <v>31</v>
      </c>
      <c r="J268" t="s">
        <v>32</v>
      </c>
      <c r="K268" t="s">
        <v>47</v>
      </c>
      <c r="L268" t="s">
        <v>48</v>
      </c>
      <c r="M268" t="s">
        <v>34</v>
      </c>
      <c r="N268" t="str">
        <f t="shared" si="17"/>
        <v xml:space="preserve">        </v>
      </c>
      <c r="O268" t="s">
        <v>49</v>
      </c>
      <c r="P268" t="s">
        <v>50</v>
      </c>
      <c r="Q268" t="s">
        <v>51</v>
      </c>
      <c r="R268" t="s">
        <v>36</v>
      </c>
      <c r="S268" t="s">
        <v>36</v>
      </c>
      <c r="T268" t="s">
        <v>204</v>
      </c>
      <c r="U268" s="6" t="str">
        <f>"214316091      "</f>
        <v xml:space="preserve">214316091      </v>
      </c>
      <c r="V268" s="2" t="str">
        <f>"214316091      "</f>
        <v xml:space="preserve">214316091      </v>
      </c>
      <c r="W268" s="4" t="str">
        <f t="shared" si="16"/>
        <v xml:space="preserve">214316091 </v>
      </c>
      <c r="X268">
        <v>248</v>
      </c>
      <c r="Y268">
        <v>2000</v>
      </c>
      <c r="Z268" t="s">
        <v>59</v>
      </c>
      <c r="AA268">
        <v>3353</v>
      </c>
      <c r="AB268">
        <v>23</v>
      </c>
      <c r="AC268">
        <v>1</v>
      </c>
      <c r="AD268">
        <v>123922</v>
      </c>
    </row>
    <row r="269" spans="1:30" ht="45.5">
      <c r="A269" t="s">
        <v>34</v>
      </c>
      <c r="B269" t="s">
        <v>43</v>
      </c>
      <c r="C269" t="s">
        <v>44</v>
      </c>
      <c r="D269" t="s">
        <v>31</v>
      </c>
      <c r="E269" t="s">
        <v>31</v>
      </c>
      <c r="F269" t="s">
        <v>43</v>
      </c>
      <c r="G269" t="s">
        <v>45</v>
      </c>
      <c r="H269" t="s">
        <v>46</v>
      </c>
      <c r="I269" t="s">
        <v>31</v>
      </c>
      <c r="J269" t="s">
        <v>32</v>
      </c>
      <c r="K269" t="s">
        <v>47</v>
      </c>
      <c r="L269" t="s">
        <v>48</v>
      </c>
      <c r="M269" t="s">
        <v>34</v>
      </c>
      <c r="N269" t="str">
        <f t="shared" si="17"/>
        <v xml:space="preserve">        </v>
      </c>
      <c r="O269" t="s">
        <v>49</v>
      </c>
      <c r="P269" t="s">
        <v>50</v>
      </c>
      <c r="Q269" t="s">
        <v>51</v>
      </c>
      <c r="R269" t="s">
        <v>36</v>
      </c>
      <c r="S269" t="s">
        <v>36</v>
      </c>
      <c r="T269" t="s">
        <v>204</v>
      </c>
      <c r="U269" s="6" t="str">
        <f>"214316095      "</f>
        <v xml:space="preserve">214316095      </v>
      </c>
      <c r="V269" s="2" t="str">
        <f>"214316095      "</f>
        <v xml:space="preserve">214316095      </v>
      </c>
      <c r="W269" s="4" t="str">
        <f t="shared" si="16"/>
        <v xml:space="preserve">214316095 </v>
      </c>
      <c r="X269">
        <v>248</v>
      </c>
      <c r="Y269">
        <v>2000</v>
      </c>
      <c r="Z269" t="s">
        <v>59</v>
      </c>
      <c r="AA269">
        <v>3353</v>
      </c>
      <c r="AB269">
        <v>23</v>
      </c>
      <c r="AC269">
        <v>1</v>
      </c>
      <c r="AD269">
        <v>123922</v>
      </c>
    </row>
    <row r="270" spans="1:30" ht="45.5">
      <c r="A270" t="s">
        <v>34</v>
      </c>
      <c r="B270" t="s">
        <v>43</v>
      </c>
      <c r="C270" t="s">
        <v>44</v>
      </c>
      <c r="D270" t="s">
        <v>31</v>
      </c>
      <c r="E270" t="s">
        <v>31</v>
      </c>
      <c r="F270" t="s">
        <v>43</v>
      </c>
      <c r="G270" t="s">
        <v>45</v>
      </c>
      <c r="H270" t="s">
        <v>46</v>
      </c>
      <c r="I270" t="s">
        <v>31</v>
      </c>
      <c r="J270" t="s">
        <v>32</v>
      </c>
      <c r="K270" t="s">
        <v>47</v>
      </c>
      <c r="L270" t="s">
        <v>48</v>
      </c>
      <c r="M270" t="s">
        <v>34</v>
      </c>
      <c r="N270" t="str">
        <f t="shared" si="17"/>
        <v xml:space="preserve">        </v>
      </c>
      <c r="O270" t="s">
        <v>49</v>
      </c>
      <c r="P270" t="s">
        <v>50</v>
      </c>
      <c r="Q270" t="s">
        <v>51</v>
      </c>
      <c r="R270" t="s">
        <v>36</v>
      </c>
      <c r="S270" t="s">
        <v>36</v>
      </c>
      <c r="T270" t="s">
        <v>204</v>
      </c>
      <c r="U270" s="6" t="str">
        <f>"214316096      "</f>
        <v xml:space="preserve">214316096      </v>
      </c>
      <c r="V270" s="2" t="str">
        <f>"214316096      "</f>
        <v xml:space="preserve">214316096      </v>
      </c>
      <c r="W270" s="4" t="str">
        <f t="shared" si="16"/>
        <v xml:space="preserve">214316096 </v>
      </c>
      <c r="X270">
        <v>248</v>
      </c>
      <c r="Y270">
        <v>2000</v>
      </c>
      <c r="Z270" t="s">
        <v>59</v>
      </c>
      <c r="AA270">
        <v>3353</v>
      </c>
      <c r="AB270">
        <v>23</v>
      </c>
      <c r="AC270">
        <v>1</v>
      </c>
      <c r="AD270">
        <v>123922</v>
      </c>
    </row>
    <row r="271" spans="1:30" ht="45.5">
      <c r="A271" t="s">
        <v>34</v>
      </c>
      <c r="B271" t="s">
        <v>43</v>
      </c>
      <c r="C271" t="s">
        <v>44</v>
      </c>
      <c r="D271" t="s">
        <v>31</v>
      </c>
      <c r="E271" t="s">
        <v>31</v>
      </c>
      <c r="F271" t="s">
        <v>43</v>
      </c>
      <c r="G271" t="s">
        <v>45</v>
      </c>
      <c r="H271" t="s">
        <v>46</v>
      </c>
      <c r="I271" t="s">
        <v>31</v>
      </c>
      <c r="J271" t="s">
        <v>32</v>
      </c>
      <c r="K271" t="s">
        <v>47</v>
      </c>
      <c r="L271" t="s">
        <v>48</v>
      </c>
      <c r="M271" t="s">
        <v>34</v>
      </c>
      <c r="N271" t="str">
        <f t="shared" si="17"/>
        <v xml:space="preserve">        </v>
      </c>
      <c r="O271" t="s">
        <v>49</v>
      </c>
      <c r="P271" t="s">
        <v>50</v>
      </c>
      <c r="Q271" t="s">
        <v>51</v>
      </c>
      <c r="R271" t="s">
        <v>36</v>
      </c>
      <c r="S271" t="s">
        <v>36</v>
      </c>
      <c r="T271" t="s">
        <v>205</v>
      </c>
      <c r="U271" s="6" t="str">
        <f>"214316092      "</f>
        <v xml:space="preserve">214316092      </v>
      </c>
      <c r="V271" s="2" t="str">
        <f>"214316092      "</f>
        <v xml:space="preserve">214316092      </v>
      </c>
      <c r="W271" s="4" t="str">
        <f t="shared" si="16"/>
        <v xml:space="preserve">214316092 </v>
      </c>
      <c r="X271">
        <v>198</v>
      </c>
      <c r="Y271">
        <v>2000</v>
      </c>
      <c r="Z271" t="s">
        <v>59</v>
      </c>
      <c r="AA271">
        <v>3353</v>
      </c>
      <c r="AB271">
        <v>23</v>
      </c>
      <c r="AC271">
        <v>1</v>
      </c>
      <c r="AD271">
        <v>123922</v>
      </c>
    </row>
    <row r="272" spans="1:30" ht="45.5">
      <c r="A272" t="s">
        <v>34</v>
      </c>
      <c r="B272" t="s">
        <v>43</v>
      </c>
      <c r="C272" t="s">
        <v>44</v>
      </c>
      <c r="D272" t="s">
        <v>31</v>
      </c>
      <c r="E272" t="s">
        <v>31</v>
      </c>
      <c r="F272" t="s">
        <v>43</v>
      </c>
      <c r="G272" t="s">
        <v>45</v>
      </c>
      <c r="H272" t="s">
        <v>46</v>
      </c>
      <c r="I272" t="s">
        <v>31</v>
      </c>
      <c r="J272" t="s">
        <v>32</v>
      </c>
      <c r="K272" t="s">
        <v>47</v>
      </c>
      <c r="L272" t="s">
        <v>48</v>
      </c>
      <c r="M272" t="s">
        <v>34</v>
      </c>
      <c r="N272" t="str">
        <f t="shared" si="17"/>
        <v xml:space="preserve">        </v>
      </c>
      <c r="O272" t="s">
        <v>49</v>
      </c>
      <c r="P272" t="s">
        <v>50</v>
      </c>
      <c r="Q272" t="s">
        <v>51</v>
      </c>
      <c r="R272" t="s">
        <v>36</v>
      </c>
      <c r="S272" t="s">
        <v>36</v>
      </c>
      <c r="T272" t="s">
        <v>205</v>
      </c>
      <c r="U272" s="6" t="str">
        <f>"214316098      "</f>
        <v xml:space="preserve">214316098      </v>
      </c>
      <c r="V272" s="2" t="str">
        <f>"214316098      "</f>
        <v xml:space="preserve">214316098      </v>
      </c>
      <c r="W272" s="4" t="str">
        <f t="shared" si="16"/>
        <v xml:space="preserve">214316098 </v>
      </c>
      <c r="X272">
        <v>198</v>
      </c>
      <c r="Y272">
        <v>2000</v>
      </c>
      <c r="Z272" t="s">
        <v>59</v>
      </c>
      <c r="AA272">
        <v>3353</v>
      </c>
      <c r="AB272">
        <v>23</v>
      </c>
      <c r="AC272">
        <v>1</v>
      </c>
      <c r="AD272">
        <v>123922</v>
      </c>
    </row>
    <row r="273" spans="1:30" ht="45.5">
      <c r="A273" t="s">
        <v>34</v>
      </c>
      <c r="B273" t="s">
        <v>43</v>
      </c>
      <c r="C273" t="s">
        <v>44</v>
      </c>
      <c r="D273" t="s">
        <v>31</v>
      </c>
      <c r="E273" t="s">
        <v>31</v>
      </c>
      <c r="F273" t="s">
        <v>43</v>
      </c>
      <c r="G273" t="s">
        <v>45</v>
      </c>
      <c r="H273" t="s">
        <v>46</v>
      </c>
      <c r="I273" t="s">
        <v>31</v>
      </c>
      <c r="J273" t="s">
        <v>32</v>
      </c>
      <c r="K273" t="s">
        <v>47</v>
      </c>
      <c r="L273" t="s">
        <v>48</v>
      </c>
      <c r="M273" t="s">
        <v>34</v>
      </c>
      <c r="N273" t="str">
        <f t="shared" si="17"/>
        <v xml:space="preserve">        </v>
      </c>
      <c r="O273" t="s">
        <v>49</v>
      </c>
      <c r="P273" t="s">
        <v>50</v>
      </c>
      <c r="Q273" t="s">
        <v>51</v>
      </c>
      <c r="R273" t="s">
        <v>36</v>
      </c>
      <c r="S273" t="s">
        <v>36</v>
      </c>
      <c r="T273" t="s">
        <v>205</v>
      </c>
      <c r="U273" s="6" t="str">
        <f>"214316097      "</f>
        <v xml:space="preserve">214316097      </v>
      </c>
      <c r="V273" s="2" t="str">
        <f>"214316097      "</f>
        <v xml:space="preserve">214316097      </v>
      </c>
      <c r="W273" s="4" t="str">
        <f t="shared" si="16"/>
        <v xml:space="preserve">214316097 </v>
      </c>
      <c r="X273">
        <v>248</v>
      </c>
      <c r="Y273">
        <v>2000</v>
      </c>
      <c r="Z273" t="s">
        <v>59</v>
      </c>
      <c r="AA273">
        <v>3353</v>
      </c>
      <c r="AB273">
        <v>23</v>
      </c>
      <c r="AC273">
        <v>1</v>
      </c>
      <c r="AD273">
        <v>123922</v>
      </c>
    </row>
    <row r="274" spans="1:30" ht="45.5">
      <c r="A274" t="s">
        <v>34</v>
      </c>
      <c r="B274" t="s">
        <v>43</v>
      </c>
      <c r="C274" t="s">
        <v>44</v>
      </c>
      <c r="D274" t="s">
        <v>31</v>
      </c>
      <c r="E274" t="s">
        <v>31</v>
      </c>
      <c r="F274" t="s">
        <v>43</v>
      </c>
      <c r="G274" t="s">
        <v>45</v>
      </c>
      <c r="H274" t="s">
        <v>46</v>
      </c>
      <c r="I274" t="s">
        <v>31</v>
      </c>
      <c r="J274" t="s">
        <v>32</v>
      </c>
      <c r="K274" t="s">
        <v>47</v>
      </c>
      <c r="L274" t="s">
        <v>48</v>
      </c>
      <c r="M274" t="s">
        <v>34</v>
      </c>
      <c r="N274" t="str">
        <f t="shared" si="17"/>
        <v xml:space="preserve">        </v>
      </c>
      <c r="O274" t="s">
        <v>49</v>
      </c>
      <c r="P274" t="s">
        <v>50</v>
      </c>
      <c r="Q274" t="s">
        <v>51</v>
      </c>
      <c r="R274" t="s">
        <v>36</v>
      </c>
      <c r="S274" t="s">
        <v>36</v>
      </c>
      <c r="T274" t="s">
        <v>206</v>
      </c>
      <c r="U274" s="6" t="str">
        <f>"214316093      "</f>
        <v xml:space="preserve">214316093      </v>
      </c>
      <c r="V274" s="2" t="str">
        <f>"214316093      "</f>
        <v xml:space="preserve">214316093      </v>
      </c>
      <c r="W274" s="4" t="str">
        <f t="shared" si="16"/>
        <v xml:space="preserve">214316093 </v>
      </c>
      <c r="X274">
        <v>296</v>
      </c>
      <c r="Y274">
        <v>2000</v>
      </c>
      <c r="Z274" t="s">
        <v>59</v>
      </c>
      <c r="AA274">
        <v>3353</v>
      </c>
      <c r="AB274">
        <v>23</v>
      </c>
      <c r="AC274">
        <v>1</v>
      </c>
      <c r="AD274">
        <v>123922</v>
      </c>
    </row>
    <row r="275" spans="1:30" ht="45.5">
      <c r="A275" t="s">
        <v>34</v>
      </c>
      <c r="B275" t="s">
        <v>43</v>
      </c>
      <c r="C275" t="s">
        <v>44</v>
      </c>
      <c r="D275" t="s">
        <v>31</v>
      </c>
      <c r="E275" t="s">
        <v>31</v>
      </c>
      <c r="F275" t="s">
        <v>43</v>
      </c>
      <c r="G275" t="s">
        <v>45</v>
      </c>
      <c r="H275" t="s">
        <v>46</v>
      </c>
      <c r="I275" t="s">
        <v>31</v>
      </c>
      <c r="J275" t="s">
        <v>32</v>
      </c>
      <c r="K275" t="s">
        <v>47</v>
      </c>
      <c r="L275" t="s">
        <v>48</v>
      </c>
      <c r="M275" t="s">
        <v>34</v>
      </c>
      <c r="N275" t="str">
        <f t="shared" si="17"/>
        <v xml:space="preserve">        </v>
      </c>
      <c r="O275" t="s">
        <v>49</v>
      </c>
      <c r="P275" t="s">
        <v>50</v>
      </c>
      <c r="Q275" t="s">
        <v>51</v>
      </c>
      <c r="R275" t="s">
        <v>36</v>
      </c>
      <c r="S275" t="s">
        <v>36</v>
      </c>
      <c r="T275" t="s">
        <v>207</v>
      </c>
      <c r="U275" s="6" t="str">
        <f>"214305067      "</f>
        <v xml:space="preserve">214305067      </v>
      </c>
      <c r="V275" s="2" t="str">
        <f>"214305067      "</f>
        <v xml:space="preserve">214305067      </v>
      </c>
      <c r="W275" s="4" t="str">
        <f t="shared" si="16"/>
        <v xml:space="preserve">214305067 </v>
      </c>
      <c r="X275">
        <v>191</v>
      </c>
      <c r="Y275">
        <v>2000</v>
      </c>
      <c r="Z275" t="s">
        <v>59</v>
      </c>
      <c r="AA275">
        <v>3353</v>
      </c>
      <c r="AB275">
        <v>23</v>
      </c>
      <c r="AC275">
        <v>1</v>
      </c>
      <c r="AD275">
        <v>123922</v>
      </c>
    </row>
    <row r="276" spans="1:30" ht="45.5">
      <c r="A276" t="s">
        <v>28</v>
      </c>
      <c r="B276">
        <v>1</v>
      </c>
      <c r="C276">
        <v>3170</v>
      </c>
      <c r="D276">
        <v>23</v>
      </c>
      <c r="E276">
        <v>100</v>
      </c>
      <c r="F276">
        <v>1</v>
      </c>
      <c r="G276" t="s">
        <v>29</v>
      </c>
      <c r="H276" t="s">
        <v>30</v>
      </c>
      <c r="I276" t="s">
        <v>31</v>
      </c>
      <c r="J276" t="s">
        <v>32</v>
      </c>
      <c r="K276">
        <v>1253</v>
      </c>
      <c r="L276" t="s">
        <v>203</v>
      </c>
      <c r="M276" t="s">
        <v>34</v>
      </c>
      <c r="N276" t="str">
        <f>"10802   "</f>
        <v xml:space="preserve">10802   </v>
      </c>
      <c r="O276" t="s">
        <v>84</v>
      </c>
      <c r="P276">
        <v>296</v>
      </c>
      <c r="Q276">
        <v>2.74336</v>
      </c>
      <c r="R276">
        <v>812.03</v>
      </c>
      <c r="S276" t="s">
        <v>36</v>
      </c>
      <c r="T276" t="s">
        <v>206</v>
      </c>
      <c r="U276" s="6" t="str">
        <f>"234316018      "</f>
        <v xml:space="preserve">234316018      </v>
      </c>
      <c r="V276" s="2" t="str">
        <f>"234316018      "</f>
        <v xml:space="preserve">234316018      </v>
      </c>
      <c r="W276" s="4" t="str">
        <f t="shared" si="16"/>
        <v xml:space="preserve">234316018 </v>
      </c>
      <c r="X276">
        <v>296</v>
      </c>
      <c r="Y276">
        <v>1000</v>
      </c>
      <c r="Z276" t="s">
        <v>59</v>
      </c>
      <c r="AA276">
        <v>3353</v>
      </c>
      <c r="AB276">
        <v>23</v>
      </c>
      <c r="AC276">
        <v>2</v>
      </c>
      <c r="AD276">
        <v>123922</v>
      </c>
    </row>
    <row r="277" spans="1:30" ht="45.5">
      <c r="A277" t="s">
        <v>28</v>
      </c>
      <c r="B277">
        <v>1</v>
      </c>
      <c r="C277">
        <v>3170</v>
      </c>
      <c r="D277">
        <v>23</v>
      </c>
      <c r="E277">
        <v>100</v>
      </c>
      <c r="F277">
        <v>1</v>
      </c>
      <c r="G277" t="s">
        <v>29</v>
      </c>
      <c r="H277" t="s">
        <v>30</v>
      </c>
      <c r="I277" t="s">
        <v>31</v>
      </c>
      <c r="J277" t="s">
        <v>32</v>
      </c>
      <c r="K277">
        <v>1253</v>
      </c>
      <c r="L277" t="s">
        <v>203</v>
      </c>
      <c r="M277" t="s">
        <v>34</v>
      </c>
      <c r="N277" t="str">
        <f>"11911   "</f>
        <v xml:space="preserve">11911   </v>
      </c>
      <c r="O277" t="s">
        <v>208</v>
      </c>
      <c r="P277">
        <v>6976</v>
      </c>
      <c r="Q277">
        <v>3.09735</v>
      </c>
      <c r="R277">
        <v>21607.11</v>
      </c>
      <c r="S277" t="s">
        <v>36</v>
      </c>
      <c r="T277" t="s">
        <v>209</v>
      </c>
      <c r="U277" s="6" t="str">
        <f>"214316125      "</f>
        <v xml:space="preserve">214316125      </v>
      </c>
      <c r="V277" s="2" t="str">
        <f>"214316125      "</f>
        <v xml:space="preserve">214316125      </v>
      </c>
      <c r="W277" s="4" t="str">
        <f t="shared" si="16"/>
        <v xml:space="preserve">214316125 </v>
      </c>
      <c r="X277">
        <v>218</v>
      </c>
      <c r="Y277">
        <v>2000</v>
      </c>
      <c r="Z277" t="s">
        <v>59</v>
      </c>
      <c r="AA277">
        <v>3353</v>
      </c>
      <c r="AB277">
        <v>23</v>
      </c>
      <c r="AC277">
        <v>3</v>
      </c>
      <c r="AD277">
        <v>123922</v>
      </c>
    </row>
    <row r="278" spans="1:30" ht="45.5">
      <c r="A278" t="s">
        <v>34</v>
      </c>
      <c r="B278" t="s">
        <v>43</v>
      </c>
      <c r="C278" t="s">
        <v>44</v>
      </c>
      <c r="D278" t="s">
        <v>31</v>
      </c>
      <c r="E278" t="s">
        <v>31</v>
      </c>
      <c r="F278" t="s">
        <v>43</v>
      </c>
      <c r="G278" t="s">
        <v>45</v>
      </c>
      <c r="H278" t="s">
        <v>46</v>
      </c>
      <c r="I278" t="s">
        <v>31</v>
      </c>
      <c r="J278" t="s">
        <v>32</v>
      </c>
      <c r="K278" t="s">
        <v>47</v>
      </c>
      <c r="L278" t="s">
        <v>48</v>
      </c>
      <c r="M278" t="s">
        <v>34</v>
      </c>
      <c r="N278" t="str">
        <f t="shared" ref="N278:N292" si="18">"        "</f>
        <v xml:space="preserve">        </v>
      </c>
      <c r="O278" t="s">
        <v>49</v>
      </c>
      <c r="P278" t="s">
        <v>50</v>
      </c>
      <c r="Q278" t="s">
        <v>51</v>
      </c>
      <c r="R278" t="s">
        <v>36</v>
      </c>
      <c r="S278" t="s">
        <v>36</v>
      </c>
      <c r="T278" t="s">
        <v>209</v>
      </c>
      <c r="U278" s="6" t="str">
        <f>"214316124      "</f>
        <v xml:space="preserve">214316124      </v>
      </c>
      <c r="V278" s="2" t="str">
        <f>"214316124      "</f>
        <v xml:space="preserve">214316124      </v>
      </c>
      <c r="W278" s="4" t="str">
        <f t="shared" si="16"/>
        <v xml:space="preserve">214316124 </v>
      </c>
      <c r="X278">
        <v>218</v>
      </c>
      <c r="Y278">
        <v>2000</v>
      </c>
      <c r="Z278" t="s">
        <v>59</v>
      </c>
      <c r="AA278">
        <v>3353</v>
      </c>
      <c r="AB278">
        <v>23</v>
      </c>
      <c r="AC278">
        <v>3</v>
      </c>
      <c r="AD278">
        <v>123922</v>
      </c>
    </row>
    <row r="279" spans="1:30" ht="45.5">
      <c r="A279" t="s">
        <v>34</v>
      </c>
      <c r="B279" t="s">
        <v>43</v>
      </c>
      <c r="C279" t="s">
        <v>44</v>
      </c>
      <c r="D279" t="s">
        <v>31</v>
      </c>
      <c r="E279" t="s">
        <v>31</v>
      </c>
      <c r="F279" t="s">
        <v>43</v>
      </c>
      <c r="G279" t="s">
        <v>45</v>
      </c>
      <c r="H279" t="s">
        <v>46</v>
      </c>
      <c r="I279" t="s">
        <v>31</v>
      </c>
      <c r="J279" t="s">
        <v>32</v>
      </c>
      <c r="K279" t="s">
        <v>47</v>
      </c>
      <c r="L279" t="s">
        <v>48</v>
      </c>
      <c r="M279" t="s">
        <v>34</v>
      </c>
      <c r="N279" t="str">
        <f t="shared" si="18"/>
        <v xml:space="preserve">        </v>
      </c>
      <c r="O279" t="s">
        <v>49</v>
      </c>
      <c r="P279" t="s">
        <v>50</v>
      </c>
      <c r="Q279" t="s">
        <v>51</v>
      </c>
      <c r="R279" t="s">
        <v>36</v>
      </c>
      <c r="S279" t="s">
        <v>36</v>
      </c>
      <c r="T279" t="s">
        <v>209</v>
      </c>
      <c r="U279" s="6" t="str">
        <f>"214316120      "</f>
        <v xml:space="preserve">214316120      </v>
      </c>
      <c r="V279" s="2" t="str">
        <f>"214316120      "</f>
        <v xml:space="preserve">214316120      </v>
      </c>
      <c r="W279" s="4" t="str">
        <f t="shared" si="16"/>
        <v xml:space="preserve">214316120 </v>
      </c>
      <c r="X279">
        <v>218</v>
      </c>
      <c r="Y279">
        <v>2000</v>
      </c>
      <c r="Z279" t="s">
        <v>59</v>
      </c>
      <c r="AA279">
        <v>3353</v>
      </c>
      <c r="AB279">
        <v>23</v>
      </c>
      <c r="AC279">
        <v>3</v>
      </c>
      <c r="AD279">
        <v>123922</v>
      </c>
    </row>
    <row r="280" spans="1:30" ht="45.5">
      <c r="A280" t="s">
        <v>34</v>
      </c>
      <c r="B280" t="s">
        <v>43</v>
      </c>
      <c r="C280" t="s">
        <v>44</v>
      </c>
      <c r="D280" t="s">
        <v>31</v>
      </c>
      <c r="E280" t="s">
        <v>31</v>
      </c>
      <c r="F280" t="s">
        <v>43</v>
      </c>
      <c r="G280" t="s">
        <v>45</v>
      </c>
      <c r="H280" t="s">
        <v>46</v>
      </c>
      <c r="I280" t="s">
        <v>31</v>
      </c>
      <c r="J280" t="s">
        <v>32</v>
      </c>
      <c r="K280" t="s">
        <v>47</v>
      </c>
      <c r="L280" t="s">
        <v>48</v>
      </c>
      <c r="M280" t="s">
        <v>34</v>
      </c>
      <c r="N280" t="str">
        <f t="shared" si="18"/>
        <v xml:space="preserve">        </v>
      </c>
      <c r="O280" t="s">
        <v>49</v>
      </c>
      <c r="P280" t="s">
        <v>50</v>
      </c>
      <c r="Q280" t="s">
        <v>51</v>
      </c>
      <c r="R280" t="s">
        <v>36</v>
      </c>
      <c r="S280" t="s">
        <v>36</v>
      </c>
      <c r="T280" t="s">
        <v>209</v>
      </c>
      <c r="U280" s="6" t="str">
        <f>"214316115      "</f>
        <v xml:space="preserve">214316115      </v>
      </c>
      <c r="V280" s="2" t="str">
        <f>"214316115      "</f>
        <v xml:space="preserve">214316115      </v>
      </c>
      <c r="W280" s="4" t="str">
        <f t="shared" si="16"/>
        <v xml:space="preserve">214316115 </v>
      </c>
      <c r="X280">
        <v>218</v>
      </c>
      <c r="Y280">
        <v>2000</v>
      </c>
      <c r="Z280" t="s">
        <v>59</v>
      </c>
      <c r="AA280">
        <v>3353</v>
      </c>
      <c r="AB280">
        <v>23</v>
      </c>
      <c r="AC280">
        <v>3</v>
      </c>
      <c r="AD280">
        <v>123922</v>
      </c>
    </row>
    <row r="281" spans="1:30" ht="45.5">
      <c r="A281" t="s">
        <v>34</v>
      </c>
      <c r="B281" t="s">
        <v>43</v>
      </c>
      <c r="C281" t="s">
        <v>44</v>
      </c>
      <c r="D281" t="s">
        <v>31</v>
      </c>
      <c r="E281" t="s">
        <v>31</v>
      </c>
      <c r="F281" t="s">
        <v>43</v>
      </c>
      <c r="G281" t="s">
        <v>45</v>
      </c>
      <c r="H281" t="s">
        <v>46</v>
      </c>
      <c r="I281" t="s">
        <v>31</v>
      </c>
      <c r="J281" t="s">
        <v>32</v>
      </c>
      <c r="K281" t="s">
        <v>47</v>
      </c>
      <c r="L281" t="s">
        <v>48</v>
      </c>
      <c r="M281" t="s">
        <v>34</v>
      </c>
      <c r="N281" t="str">
        <f t="shared" si="18"/>
        <v xml:space="preserve">        </v>
      </c>
      <c r="O281" t="s">
        <v>49</v>
      </c>
      <c r="P281" t="s">
        <v>50</v>
      </c>
      <c r="Q281" t="s">
        <v>51</v>
      </c>
      <c r="R281" t="s">
        <v>36</v>
      </c>
      <c r="S281" t="s">
        <v>36</v>
      </c>
      <c r="T281" t="s">
        <v>209</v>
      </c>
      <c r="U281" s="6" t="str">
        <f>"214316105      "</f>
        <v xml:space="preserve">214316105      </v>
      </c>
      <c r="V281" s="2" t="str">
        <f>"214316105      "</f>
        <v xml:space="preserve">214316105      </v>
      </c>
      <c r="W281" s="4" t="str">
        <f t="shared" si="16"/>
        <v xml:space="preserve">214316105 </v>
      </c>
      <c r="X281">
        <v>218</v>
      </c>
      <c r="Y281">
        <v>2000</v>
      </c>
      <c r="Z281" t="s">
        <v>59</v>
      </c>
      <c r="AA281">
        <v>3353</v>
      </c>
      <c r="AB281">
        <v>23</v>
      </c>
      <c r="AC281">
        <v>3</v>
      </c>
      <c r="AD281">
        <v>123922</v>
      </c>
    </row>
    <row r="282" spans="1:30" ht="45.5">
      <c r="A282" t="s">
        <v>34</v>
      </c>
      <c r="B282" t="s">
        <v>43</v>
      </c>
      <c r="C282" t="s">
        <v>44</v>
      </c>
      <c r="D282" t="s">
        <v>31</v>
      </c>
      <c r="E282" t="s">
        <v>31</v>
      </c>
      <c r="F282" t="s">
        <v>43</v>
      </c>
      <c r="G282" t="s">
        <v>45</v>
      </c>
      <c r="H282" t="s">
        <v>46</v>
      </c>
      <c r="I282" t="s">
        <v>31</v>
      </c>
      <c r="J282" t="s">
        <v>32</v>
      </c>
      <c r="K282" t="s">
        <v>47</v>
      </c>
      <c r="L282" t="s">
        <v>48</v>
      </c>
      <c r="M282" t="s">
        <v>34</v>
      </c>
      <c r="N282" t="str">
        <f t="shared" si="18"/>
        <v xml:space="preserve">        </v>
      </c>
      <c r="O282" t="s">
        <v>49</v>
      </c>
      <c r="P282" t="s">
        <v>50</v>
      </c>
      <c r="Q282" t="s">
        <v>51</v>
      </c>
      <c r="R282" t="s">
        <v>36</v>
      </c>
      <c r="S282" t="s">
        <v>36</v>
      </c>
      <c r="T282" t="s">
        <v>210</v>
      </c>
      <c r="U282" s="6" t="str">
        <f>"214316132      "</f>
        <v xml:space="preserve">214316132      </v>
      </c>
      <c r="V282" s="2" t="str">
        <f>"214316132      "</f>
        <v xml:space="preserve">214316132      </v>
      </c>
      <c r="W282" s="4" t="str">
        <f t="shared" si="16"/>
        <v xml:space="preserve">214316132 </v>
      </c>
      <c r="X282">
        <v>218</v>
      </c>
      <c r="Y282">
        <v>2000</v>
      </c>
      <c r="Z282" t="s">
        <v>59</v>
      </c>
      <c r="AA282">
        <v>3353</v>
      </c>
      <c r="AB282">
        <v>23</v>
      </c>
      <c r="AC282">
        <v>3</v>
      </c>
      <c r="AD282">
        <v>123922</v>
      </c>
    </row>
    <row r="283" spans="1:30" ht="45.5">
      <c r="A283" t="s">
        <v>34</v>
      </c>
      <c r="B283" t="s">
        <v>43</v>
      </c>
      <c r="C283" t="s">
        <v>44</v>
      </c>
      <c r="D283" t="s">
        <v>31</v>
      </c>
      <c r="E283" t="s">
        <v>31</v>
      </c>
      <c r="F283" t="s">
        <v>43</v>
      </c>
      <c r="G283" t="s">
        <v>45</v>
      </c>
      <c r="H283" t="s">
        <v>46</v>
      </c>
      <c r="I283" t="s">
        <v>31</v>
      </c>
      <c r="J283" t="s">
        <v>32</v>
      </c>
      <c r="K283" t="s">
        <v>47</v>
      </c>
      <c r="L283" t="s">
        <v>48</v>
      </c>
      <c r="M283" t="s">
        <v>34</v>
      </c>
      <c r="N283" t="str">
        <f t="shared" si="18"/>
        <v xml:space="preserve">        </v>
      </c>
      <c r="O283" t="s">
        <v>49</v>
      </c>
      <c r="P283" t="s">
        <v>50</v>
      </c>
      <c r="Q283" t="s">
        <v>51</v>
      </c>
      <c r="R283" t="s">
        <v>36</v>
      </c>
      <c r="S283" t="s">
        <v>36</v>
      </c>
      <c r="T283" t="s">
        <v>210</v>
      </c>
      <c r="U283" s="6" t="str">
        <f>"214316131      "</f>
        <v xml:space="preserve">214316131      </v>
      </c>
      <c r="V283" s="2" t="str">
        <f>"214316131      "</f>
        <v xml:space="preserve">214316131      </v>
      </c>
      <c r="W283" s="4" t="str">
        <f t="shared" si="16"/>
        <v xml:space="preserve">214316131 </v>
      </c>
      <c r="X283">
        <v>218</v>
      </c>
      <c r="Y283">
        <v>2000</v>
      </c>
      <c r="Z283" t="s">
        <v>59</v>
      </c>
      <c r="AA283">
        <v>3353</v>
      </c>
      <c r="AB283">
        <v>23</v>
      </c>
      <c r="AC283">
        <v>3</v>
      </c>
      <c r="AD283">
        <v>123922</v>
      </c>
    </row>
    <row r="284" spans="1:30" ht="45.5">
      <c r="A284" t="s">
        <v>34</v>
      </c>
      <c r="B284" t="s">
        <v>43</v>
      </c>
      <c r="C284" t="s">
        <v>44</v>
      </c>
      <c r="D284" t="s">
        <v>31</v>
      </c>
      <c r="E284" t="s">
        <v>31</v>
      </c>
      <c r="F284" t="s">
        <v>43</v>
      </c>
      <c r="G284" t="s">
        <v>45</v>
      </c>
      <c r="H284" t="s">
        <v>46</v>
      </c>
      <c r="I284" t="s">
        <v>31</v>
      </c>
      <c r="J284" t="s">
        <v>32</v>
      </c>
      <c r="K284" t="s">
        <v>47</v>
      </c>
      <c r="L284" t="s">
        <v>48</v>
      </c>
      <c r="M284" t="s">
        <v>34</v>
      </c>
      <c r="N284" t="str">
        <f t="shared" si="18"/>
        <v xml:space="preserve">        </v>
      </c>
      <c r="O284" t="s">
        <v>49</v>
      </c>
      <c r="P284" t="s">
        <v>50</v>
      </c>
      <c r="Q284" t="s">
        <v>51</v>
      </c>
      <c r="R284" t="s">
        <v>36</v>
      </c>
      <c r="S284" t="s">
        <v>36</v>
      </c>
      <c r="T284" t="s">
        <v>210</v>
      </c>
      <c r="U284" s="6" t="str">
        <f>"214316130      "</f>
        <v xml:space="preserve">214316130      </v>
      </c>
      <c r="V284" s="2" t="str">
        <f>"214316130      "</f>
        <v xml:space="preserve">214316130      </v>
      </c>
      <c r="W284" s="4" t="str">
        <f t="shared" si="16"/>
        <v xml:space="preserve">214316130 </v>
      </c>
      <c r="X284">
        <v>218</v>
      </c>
      <c r="Y284">
        <v>2000</v>
      </c>
      <c r="Z284" t="s">
        <v>59</v>
      </c>
      <c r="AA284">
        <v>3353</v>
      </c>
      <c r="AB284">
        <v>23</v>
      </c>
      <c r="AC284">
        <v>3</v>
      </c>
      <c r="AD284">
        <v>123922</v>
      </c>
    </row>
    <row r="285" spans="1:30" ht="45.5">
      <c r="A285" t="s">
        <v>34</v>
      </c>
      <c r="B285" t="s">
        <v>43</v>
      </c>
      <c r="C285" t="s">
        <v>44</v>
      </c>
      <c r="D285" t="s">
        <v>31</v>
      </c>
      <c r="E285" t="s">
        <v>31</v>
      </c>
      <c r="F285" t="s">
        <v>43</v>
      </c>
      <c r="G285" t="s">
        <v>45</v>
      </c>
      <c r="H285" t="s">
        <v>46</v>
      </c>
      <c r="I285" t="s">
        <v>31</v>
      </c>
      <c r="J285" t="s">
        <v>32</v>
      </c>
      <c r="K285" t="s">
        <v>47</v>
      </c>
      <c r="L285" t="s">
        <v>48</v>
      </c>
      <c r="M285" t="s">
        <v>34</v>
      </c>
      <c r="N285" t="str">
        <f t="shared" si="18"/>
        <v xml:space="preserve">        </v>
      </c>
      <c r="O285" t="s">
        <v>49</v>
      </c>
      <c r="P285" t="s">
        <v>50</v>
      </c>
      <c r="Q285" t="s">
        <v>51</v>
      </c>
      <c r="R285" t="s">
        <v>36</v>
      </c>
      <c r="S285" t="s">
        <v>36</v>
      </c>
      <c r="T285" t="s">
        <v>210</v>
      </c>
      <c r="U285" s="6" t="str">
        <f>"214316129      "</f>
        <v xml:space="preserve">214316129      </v>
      </c>
      <c r="V285" s="2" t="str">
        <f>"214316129      "</f>
        <v xml:space="preserve">214316129      </v>
      </c>
      <c r="W285" s="4" t="str">
        <f t="shared" si="16"/>
        <v xml:space="preserve">214316129 </v>
      </c>
      <c r="X285">
        <v>218</v>
      </c>
      <c r="Y285">
        <v>2000</v>
      </c>
      <c r="Z285" t="s">
        <v>59</v>
      </c>
      <c r="AA285">
        <v>3353</v>
      </c>
      <c r="AB285">
        <v>23</v>
      </c>
      <c r="AC285">
        <v>3</v>
      </c>
      <c r="AD285">
        <v>123922</v>
      </c>
    </row>
    <row r="286" spans="1:30" ht="45.5">
      <c r="A286" t="s">
        <v>34</v>
      </c>
      <c r="B286" t="s">
        <v>43</v>
      </c>
      <c r="C286" t="s">
        <v>44</v>
      </c>
      <c r="D286" t="s">
        <v>31</v>
      </c>
      <c r="E286" t="s">
        <v>31</v>
      </c>
      <c r="F286" t="s">
        <v>43</v>
      </c>
      <c r="G286" t="s">
        <v>45</v>
      </c>
      <c r="H286" t="s">
        <v>46</v>
      </c>
      <c r="I286" t="s">
        <v>31</v>
      </c>
      <c r="J286" t="s">
        <v>32</v>
      </c>
      <c r="K286" t="s">
        <v>47</v>
      </c>
      <c r="L286" t="s">
        <v>48</v>
      </c>
      <c r="M286" t="s">
        <v>34</v>
      </c>
      <c r="N286" t="str">
        <f t="shared" si="18"/>
        <v xml:space="preserve">        </v>
      </c>
      <c r="O286" t="s">
        <v>49</v>
      </c>
      <c r="P286" t="s">
        <v>50</v>
      </c>
      <c r="Q286" t="s">
        <v>51</v>
      </c>
      <c r="R286" t="s">
        <v>36</v>
      </c>
      <c r="S286" t="s">
        <v>36</v>
      </c>
      <c r="T286" t="s">
        <v>210</v>
      </c>
      <c r="U286" s="6" t="str">
        <f>"214316128      "</f>
        <v xml:space="preserve">214316128      </v>
      </c>
      <c r="V286" s="2" t="str">
        <f>"214316128      "</f>
        <v xml:space="preserve">214316128      </v>
      </c>
      <c r="W286" s="4" t="str">
        <f t="shared" si="16"/>
        <v xml:space="preserve">214316128 </v>
      </c>
      <c r="X286">
        <v>218</v>
      </c>
      <c r="Y286">
        <v>2000</v>
      </c>
      <c r="Z286" t="s">
        <v>59</v>
      </c>
      <c r="AA286">
        <v>3353</v>
      </c>
      <c r="AB286">
        <v>23</v>
      </c>
      <c r="AC286">
        <v>3</v>
      </c>
      <c r="AD286">
        <v>123922</v>
      </c>
    </row>
    <row r="287" spans="1:30" ht="45.5">
      <c r="A287" t="s">
        <v>34</v>
      </c>
      <c r="B287" t="s">
        <v>43</v>
      </c>
      <c r="C287" t="s">
        <v>44</v>
      </c>
      <c r="D287" t="s">
        <v>31</v>
      </c>
      <c r="E287" t="s">
        <v>31</v>
      </c>
      <c r="F287" t="s">
        <v>43</v>
      </c>
      <c r="G287" t="s">
        <v>45</v>
      </c>
      <c r="H287" t="s">
        <v>46</v>
      </c>
      <c r="I287" t="s">
        <v>31</v>
      </c>
      <c r="J287" t="s">
        <v>32</v>
      </c>
      <c r="K287" t="s">
        <v>47</v>
      </c>
      <c r="L287" t="s">
        <v>48</v>
      </c>
      <c r="M287" t="s">
        <v>34</v>
      </c>
      <c r="N287" t="str">
        <f t="shared" si="18"/>
        <v xml:space="preserve">        </v>
      </c>
      <c r="O287" t="s">
        <v>49</v>
      </c>
      <c r="P287" t="s">
        <v>50</v>
      </c>
      <c r="Q287" t="s">
        <v>51</v>
      </c>
      <c r="R287" t="s">
        <v>36</v>
      </c>
      <c r="S287" t="s">
        <v>36</v>
      </c>
      <c r="T287" t="s">
        <v>211</v>
      </c>
      <c r="U287" s="6" t="str">
        <f>"214316127      "</f>
        <v xml:space="preserve">214316127      </v>
      </c>
      <c r="V287" s="2" t="str">
        <f>"214316127      "</f>
        <v xml:space="preserve">214316127      </v>
      </c>
      <c r="W287" s="4" t="str">
        <f t="shared" si="16"/>
        <v xml:space="preserve">214316127 </v>
      </c>
      <c r="X287">
        <v>218</v>
      </c>
      <c r="Y287">
        <v>2000</v>
      </c>
      <c r="Z287" t="s">
        <v>59</v>
      </c>
      <c r="AA287">
        <v>3353</v>
      </c>
      <c r="AB287">
        <v>23</v>
      </c>
      <c r="AC287">
        <v>3</v>
      </c>
      <c r="AD287">
        <v>123922</v>
      </c>
    </row>
    <row r="288" spans="1:30" ht="45.5">
      <c r="A288" t="s">
        <v>34</v>
      </c>
      <c r="B288" t="s">
        <v>43</v>
      </c>
      <c r="C288" t="s">
        <v>44</v>
      </c>
      <c r="D288" t="s">
        <v>31</v>
      </c>
      <c r="E288" t="s">
        <v>31</v>
      </c>
      <c r="F288" t="s">
        <v>43</v>
      </c>
      <c r="G288" t="s">
        <v>45</v>
      </c>
      <c r="H288" t="s">
        <v>46</v>
      </c>
      <c r="I288" t="s">
        <v>31</v>
      </c>
      <c r="J288" t="s">
        <v>32</v>
      </c>
      <c r="K288" t="s">
        <v>47</v>
      </c>
      <c r="L288" t="s">
        <v>48</v>
      </c>
      <c r="M288" t="s">
        <v>34</v>
      </c>
      <c r="N288" t="str">
        <f t="shared" si="18"/>
        <v xml:space="preserve">        </v>
      </c>
      <c r="O288" t="s">
        <v>49</v>
      </c>
      <c r="P288" t="s">
        <v>50</v>
      </c>
      <c r="Q288" t="s">
        <v>51</v>
      </c>
      <c r="R288" t="s">
        <v>36</v>
      </c>
      <c r="S288" t="s">
        <v>36</v>
      </c>
      <c r="T288" t="s">
        <v>211</v>
      </c>
      <c r="U288" s="6" t="str">
        <f>"214316126      "</f>
        <v xml:space="preserve">214316126      </v>
      </c>
      <c r="V288" s="2" t="str">
        <f>"214316126      "</f>
        <v xml:space="preserve">214316126      </v>
      </c>
      <c r="W288" s="4" t="str">
        <f t="shared" si="16"/>
        <v xml:space="preserve">214316126 </v>
      </c>
      <c r="X288">
        <v>218</v>
      </c>
      <c r="Y288">
        <v>2000</v>
      </c>
      <c r="Z288" t="s">
        <v>59</v>
      </c>
      <c r="AA288">
        <v>3353</v>
      </c>
      <c r="AB288">
        <v>23</v>
      </c>
      <c r="AC288">
        <v>3</v>
      </c>
      <c r="AD288">
        <v>123922</v>
      </c>
    </row>
    <row r="289" spans="1:30" ht="45.5">
      <c r="A289" t="s">
        <v>34</v>
      </c>
      <c r="B289" t="s">
        <v>43</v>
      </c>
      <c r="C289" t="s">
        <v>44</v>
      </c>
      <c r="D289" t="s">
        <v>31</v>
      </c>
      <c r="E289" t="s">
        <v>31</v>
      </c>
      <c r="F289" t="s">
        <v>43</v>
      </c>
      <c r="G289" t="s">
        <v>45</v>
      </c>
      <c r="H289" t="s">
        <v>46</v>
      </c>
      <c r="I289" t="s">
        <v>31</v>
      </c>
      <c r="J289" t="s">
        <v>32</v>
      </c>
      <c r="K289" t="s">
        <v>47</v>
      </c>
      <c r="L289" t="s">
        <v>48</v>
      </c>
      <c r="M289" t="s">
        <v>34</v>
      </c>
      <c r="N289" t="str">
        <f t="shared" si="18"/>
        <v xml:space="preserve">        </v>
      </c>
      <c r="O289" t="s">
        <v>49</v>
      </c>
      <c r="P289" t="s">
        <v>50</v>
      </c>
      <c r="Q289" t="s">
        <v>51</v>
      </c>
      <c r="R289" t="s">
        <v>36</v>
      </c>
      <c r="S289" t="s">
        <v>36</v>
      </c>
      <c r="T289" t="s">
        <v>211</v>
      </c>
      <c r="U289" s="6" t="str">
        <f>"214316123      "</f>
        <v xml:space="preserve">214316123      </v>
      </c>
      <c r="V289" s="2" t="str">
        <f>"214316123      "</f>
        <v xml:space="preserve">214316123      </v>
      </c>
      <c r="W289" s="4" t="str">
        <f t="shared" si="16"/>
        <v xml:space="preserve">214316123 </v>
      </c>
      <c r="X289">
        <v>218</v>
      </c>
      <c r="Y289">
        <v>2000</v>
      </c>
      <c r="Z289" t="s">
        <v>59</v>
      </c>
      <c r="AA289">
        <v>3353</v>
      </c>
      <c r="AB289">
        <v>23</v>
      </c>
      <c r="AC289">
        <v>3</v>
      </c>
      <c r="AD289">
        <v>123922</v>
      </c>
    </row>
    <row r="290" spans="1:30" ht="45.5">
      <c r="A290" t="s">
        <v>34</v>
      </c>
      <c r="B290" t="s">
        <v>43</v>
      </c>
      <c r="C290" t="s">
        <v>44</v>
      </c>
      <c r="D290" t="s">
        <v>31</v>
      </c>
      <c r="E290" t="s">
        <v>31</v>
      </c>
      <c r="F290" t="s">
        <v>43</v>
      </c>
      <c r="G290" t="s">
        <v>45</v>
      </c>
      <c r="H290" t="s">
        <v>46</v>
      </c>
      <c r="I290" t="s">
        <v>31</v>
      </c>
      <c r="J290" t="s">
        <v>32</v>
      </c>
      <c r="K290" t="s">
        <v>47</v>
      </c>
      <c r="L290" t="s">
        <v>48</v>
      </c>
      <c r="M290" t="s">
        <v>34</v>
      </c>
      <c r="N290" t="str">
        <f t="shared" si="18"/>
        <v xml:space="preserve">        </v>
      </c>
      <c r="O290" t="s">
        <v>49</v>
      </c>
      <c r="P290" t="s">
        <v>50</v>
      </c>
      <c r="Q290" t="s">
        <v>51</v>
      </c>
      <c r="R290" t="s">
        <v>36</v>
      </c>
      <c r="S290" t="s">
        <v>36</v>
      </c>
      <c r="T290" t="s">
        <v>211</v>
      </c>
      <c r="U290" s="6" t="str">
        <f>"214316121      "</f>
        <v xml:space="preserve">214316121      </v>
      </c>
      <c r="V290" s="2" t="str">
        <f>"214316121      "</f>
        <v xml:space="preserve">214316121      </v>
      </c>
      <c r="W290" s="4" t="str">
        <f t="shared" si="16"/>
        <v xml:space="preserve">214316121 </v>
      </c>
      <c r="X290">
        <v>218</v>
      </c>
      <c r="Y290">
        <v>2000</v>
      </c>
      <c r="Z290" t="s">
        <v>59</v>
      </c>
      <c r="AA290">
        <v>3353</v>
      </c>
      <c r="AB290">
        <v>23</v>
      </c>
      <c r="AC290">
        <v>3</v>
      </c>
      <c r="AD290">
        <v>123922</v>
      </c>
    </row>
    <row r="291" spans="1:30" ht="45.5">
      <c r="A291" t="s">
        <v>34</v>
      </c>
      <c r="B291" t="s">
        <v>43</v>
      </c>
      <c r="C291" t="s">
        <v>44</v>
      </c>
      <c r="D291" t="s">
        <v>31</v>
      </c>
      <c r="E291" t="s">
        <v>31</v>
      </c>
      <c r="F291" t="s">
        <v>43</v>
      </c>
      <c r="G291" t="s">
        <v>45</v>
      </c>
      <c r="H291" t="s">
        <v>46</v>
      </c>
      <c r="I291" t="s">
        <v>31</v>
      </c>
      <c r="J291" t="s">
        <v>32</v>
      </c>
      <c r="K291" t="s">
        <v>47</v>
      </c>
      <c r="L291" t="s">
        <v>48</v>
      </c>
      <c r="M291" t="s">
        <v>34</v>
      </c>
      <c r="N291" t="str">
        <f t="shared" si="18"/>
        <v xml:space="preserve">        </v>
      </c>
      <c r="O291" t="s">
        <v>49</v>
      </c>
      <c r="P291" t="s">
        <v>50</v>
      </c>
      <c r="Q291" t="s">
        <v>51</v>
      </c>
      <c r="R291" t="s">
        <v>36</v>
      </c>
      <c r="S291" t="s">
        <v>36</v>
      </c>
      <c r="T291" t="s">
        <v>211</v>
      </c>
      <c r="U291" s="6" t="str">
        <f>"214316122      "</f>
        <v xml:space="preserve">214316122      </v>
      </c>
      <c r="V291" s="2" t="str">
        <f>"214316122      "</f>
        <v xml:space="preserve">214316122      </v>
      </c>
      <c r="W291" s="4" t="str">
        <f t="shared" si="16"/>
        <v xml:space="preserve">214316122 </v>
      </c>
      <c r="X291">
        <v>218</v>
      </c>
      <c r="Y291">
        <v>2000</v>
      </c>
      <c r="Z291" t="s">
        <v>59</v>
      </c>
      <c r="AA291">
        <v>3353</v>
      </c>
      <c r="AB291">
        <v>23</v>
      </c>
      <c r="AC291">
        <v>3</v>
      </c>
      <c r="AD291">
        <v>123922</v>
      </c>
    </row>
    <row r="292" spans="1:30" ht="45.5">
      <c r="A292" t="s">
        <v>34</v>
      </c>
      <c r="B292" t="s">
        <v>43</v>
      </c>
      <c r="C292" t="s">
        <v>44</v>
      </c>
      <c r="D292" t="s">
        <v>31</v>
      </c>
      <c r="E292" t="s">
        <v>31</v>
      </c>
      <c r="F292" t="s">
        <v>43</v>
      </c>
      <c r="G292" t="s">
        <v>45</v>
      </c>
      <c r="H292" t="s">
        <v>46</v>
      </c>
      <c r="I292" t="s">
        <v>31</v>
      </c>
      <c r="J292" t="s">
        <v>32</v>
      </c>
      <c r="K292" t="s">
        <v>47</v>
      </c>
      <c r="L292" t="s">
        <v>48</v>
      </c>
      <c r="M292" t="s">
        <v>34</v>
      </c>
      <c r="N292" t="str">
        <f t="shared" si="18"/>
        <v xml:space="preserve">        </v>
      </c>
      <c r="O292" t="s">
        <v>49</v>
      </c>
      <c r="P292" t="s">
        <v>50</v>
      </c>
      <c r="Q292" t="s">
        <v>51</v>
      </c>
      <c r="R292" t="s">
        <v>36</v>
      </c>
      <c r="S292" t="s">
        <v>36</v>
      </c>
      <c r="T292" t="s">
        <v>207</v>
      </c>
      <c r="U292" s="6" t="str">
        <f>"214316133      "</f>
        <v xml:space="preserve">214316133      </v>
      </c>
      <c r="V292" s="2" t="str">
        <f>"214316133      "</f>
        <v xml:space="preserve">214316133      </v>
      </c>
      <c r="W292" s="4" t="str">
        <f t="shared" si="16"/>
        <v xml:space="preserve">214316133 </v>
      </c>
      <c r="X292">
        <v>218</v>
      </c>
      <c r="Y292">
        <v>2000</v>
      </c>
      <c r="Z292" t="s">
        <v>59</v>
      </c>
      <c r="AA292">
        <v>3353</v>
      </c>
      <c r="AB292">
        <v>23</v>
      </c>
      <c r="AC292">
        <v>3</v>
      </c>
      <c r="AD292">
        <v>123922</v>
      </c>
    </row>
    <row r="293" spans="1:30" ht="45.5">
      <c r="A293" t="s">
        <v>28</v>
      </c>
      <c r="B293">
        <v>1</v>
      </c>
      <c r="C293">
        <v>3170</v>
      </c>
      <c r="D293">
        <v>23</v>
      </c>
      <c r="E293">
        <v>100</v>
      </c>
      <c r="F293">
        <v>1</v>
      </c>
      <c r="G293" t="s">
        <v>29</v>
      </c>
      <c r="H293" t="s">
        <v>30</v>
      </c>
      <c r="I293" t="s">
        <v>31</v>
      </c>
      <c r="J293" t="s">
        <v>32</v>
      </c>
      <c r="K293">
        <v>1253</v>
      </c>
      <c r="L293" t="s">
        <v>203</v>
      </c>
      <c r="M293" t="s">
        <v>34</v>
      </c>
      <c r="N293" t="str">
        <f>"11911   "</f>
        <v xml:space="preserve">11911   </v>
      </c>
      <c r="O293" t="s">
        <v>208</v>
      </c>
      <c r="P293">
        <v>559.94000000000005</v>
      </c>
      <c r="Q293">
        <v>3.09735</v>
      </c>
      <c r="R293">
        <v>1734.33</v>
      </c>
      <c r="S293" t="s">
        <v>36</v>
      </c>
      <c r="T293" t="s">
        <v>207</v>
      </c>
      <c r="U293" s="6" t="str">
        <f>"214313121      "</f>
        <v xml:space="preserve">214313121      </v>
      </c>
      <c r="V293" s="2" t="str">
        <f>"214313121      "</f>
        <v xml:space="preserve">214313121      </v>
      </c>
      <c r="W293" s="4" t="str">
        <f t="shared" si="16"/>
        <v xml:space="preserve">214313121 </v>
      </c>
      <c r="X293">
        <v>218</v>
      </c>
      <c r="Y293">
        <v>970</v>
      </c>
      <c r="Z293" t="s">
        <v>59</v>
      </c>
      <c r="AA293">
        <v>3353</v>
      </c>
      <c r="AB293">
        <v>23</v>
      </c>
      <c r="AC293">
        <v>4</v>
      </c>
      <c r="AD293">
        <v>123922</v>
      </c>
    </row>
    <row r="294" spans="1:30" ht="45.5">
      <c r="A294" t="s">
        <v>34</v>
      </c>
      <c r="B294" t="s">
        <v>43</v>
      </c>
      <c r="C294" t="s">
        <v>44</v>
      </c>
      <c r="D294" t="s">
        <v>31</v>
      </c>
      <c r="E294" t="s">
        <v>31</v>
      </c>
      <c r="F294" t="s">
        <v>43</v>
      </c>
      <c r="G294" t="s">
        <v>45</v>
      </c>
      <c r="H294" t="s">
        <v>46</v>
      </c>
      <c r="I294" t="s">
        <v>31</v>
      </c>
      <c r="J294" t="s">
        <v>32</v>
      </c>
      <c r="K294" t="s">
        <v>47</v>
      </c>
      <c r="L294" t="s">
        <v>48</v>
      </c>
      <c r="M294" t="s">
        <v>34</v>
      </c>
      <c r="N294" t="str">
        <f>"        "</f>
        <v xml:space="preserve">        </v>
      </c>
      <c r="O294" t="s">
        <v>49</v>
      </c>
      <c r="P294" t="s">
        <v>50</v>
      </c>
      <c r="Q294" t="s">
        <v>51</v>
      </c>
      <c r="R294" t="s">
        <v>36</v>
      </c>
      <c r="S294" t="s">
        <v>36</v>
      </c>
      <c r="T294" t="s">
        <v>207</v>
      </c>
      <c r="U294" s="6" t="str">
        <f>"214312131      "</f>
        <v xml:space="preserve">214312131      </v>
      </c>
      <c r="V294" s="2" t="str">
        <f>"214312131      "</f>
        <v xml:space="preserve">214312131      </v>
      </c>
      <c r="W294" s="4" t="str">
        <f t="shared" si="16"/>
        <v xml:space="preserve">214312131 </v>
      </c>
      <c r="X294">
        <v>352</v>
      </c>
      <c r="Y294">
        <v>990</v>
      </c>
      <c r="Z294" t="s">
        <v>59</v>
      </c>
      <c r="AA294">
        <v>3353</v>
      </c>
      <c r="AB294">
        <v>23</v>
      </c>
      <c r="AC294">
        <v>4</v>
      </c>
      <c r="AD294">
        <v>123922</v>
      </c>
    </row>
    <row r="295" spans="1:30" ht="45.5">
      <c r="A295" t="s">
        <v>28</v>
      </c>
      <c r="B295">
        <v>1</v>
      </c>
      <c r="C295">
        <v>3170</v>
      </c>
      <c r="D295">
        <v>23</v>
      </c>
      <c r="E295">
        <v>100</v>
      </c>
      <c r="F295">
        <v>1</v>
      </c>
      <c r="G295" t="s">
        <v>29</v>
      </c>
      <c r="H295" t="s">
        <v>30</v>
      </c>
      <c r="I295" t="s">
        <v>31</v>
      </c>
      <c r="J295" t="s">
        <v>32</v>
      </c>
      <c r="K295">
        <v>1253</v>
      </c>
      <c r="L295" t="s">
        <v>203</v>
      </c>
      <c r="M295" t="s">
        <v>34</v>
      </c>
      <c r="N295" t="str">
        <f>"08949   "</f>
        <v xml:space="preserve">08949   </v>
      </c>
      <c r="O295" t="s">
        <v>107</v>
      </c>
      <c r="P295">
        <v>9044</v>
      </c>
      <c r="Q295">
        <v>1.6814199999999999</v>
      </c>
      <c r="R295">
        <v>15206.76</v>
      </c>
      <c r="S295" t="s">
        <v>36</v>
      </c>
      <c r="T295" t="s">
        <v>212</v>
      </c>
      <c r="U295" s="6" t="str">
        <f>"214316135      "</f>
        <v xml:space="preserve">214316135      </v>
      </c>
      <c r="V295" s="2" t="str">
        <f>"214316135      "</f>
        <v xml:space="preserve">214316135      </v>
      </c>
      <c r="W295" s="4" t="str">
        <f t="shared" si="16"/>
        <v xml:space="preserve">214316135 </v>
      </c>
      <c r="X295">
        <v>266</v>
      </c>
      <c r="Y295">
        <v>2000</v>
      </c>
      <c r="Z295" t="s">
        <v>59</v>
      </c>
      <c r="AA295">
        <v>3353</v>
      </c>
      <c r="AB295">
        <v>23</v>
      </c>
      <c r="AC295">
        <v>5</v>
      </c>
      <c r="AD295">
        <v>123922</v>
      </c>
    </row>
    <row r="296" spans="1:30" ht="45.5">
      <c r="A296" t="s">
        <v>34</v>
      </c>
      <c r="B296" t="s">
        <v>43</v>
      </c>
      <c r="C296" t="s">
        <v>44</v>
      </c>
      <c r="D296" t="s">
        <v>31</v>
      </c>
      <c r="E296" t="s">
        <v>31</v>
      </c>
      <c r="F296" t="s">
        <v>43</v>
      </c>
      <c r="G296" t="s">
        <v>45</v>
      </c>
      <c r="H296" t="s">
        <v>46</v>
      </c>
      <c r="I296" t="s">
        <v>31</v>
      </c>
      <c r="J296" t="s">
        <v>32</v>
      </c>
      <c r="K296" t="s">
        <v>47</v>
      </c>
      <c r="L296" t="s">
        <v>48</v>
      </c>
      <c r="M296" t="s">
        <v>34</v>
      </c>
      <c r="N296" t="str">
        <f t="shared" ref="N296:N311" si="19">"        "</f>
        <v xml:space="preserve">        </v>
      </c>
      <c r="O296" t="s">
        <v>49</v>
      </c>
      <c r="P296" t="s">
        <v>50</v>
      </c>
      <c r="Q296" t="s">
        <v>51</v>
      </c>
      <c r="R296" t="s">
        <v>36</v>
      </c>
      <c r="S296" t="s">
        <v>36</v>
      </c>
      <c r="T296" t="s">
        <v>212</v>
      </c>
      <c r="U296" s="6" t="str">
        <f>"214316136      "</f>
        <v xml:space="preserve">214316136      </v>
      </c>
      <c r="V296" s="2" t="str">
        <f>"214316136      "</f>
        <v xml:space="preserve">214316136      </v>
      </c>
      <c r="W296" s="4" t="str">
        <f t="shared" si="16"/>
        <v xml:space="preserve">214316136 </v>
      </c>
      <c r="X296">
        <v>266</v>
      </c>
      <c r="Y296">
        <v>2000</v>
      </c>
      <c r="Z296" t="s">
        <v>59</v>
      </c>
      <c r="AA296">
        <v>3353</v>
      </c>
      <c r="AB296">
        <v>23</v>
      </c>
      <c r="AC296">
        <v>5</v>
      </c>
      <c r="AD296">
        <v>123922</v>
      </c>
    </row>
    <row r="297" spans="1:30" ht="45.5">
      <c r="A297" t="s">
        <v>34</v>
      </c>
      <c r="B297" t="s">
        <v>43</v>
      </c>
      <c r="C297" t="s">
        <v>44</v>
      </c>
      <c r="D297" t="s">
        <v>31</v>
      </c>
      <c r="E297" t="s">
        <v>31</v>
      </c>
      <c r="F297" t="s">
        <v>43</v>
      </c>
      <c r="G297" t="s">
        <v>45</v>
      </c>
      <c r="H297" t="s">
        <v>46</v>
      </c>
      <c r="I297" t="s">
        <v>31</v>
      </c>
      <c r="J297" t="s">
        <v>32</v>
      </c>
      <c r="K297" t="s">
        <v>47</v>
      </c>
      <c r="L297" t="s">
        <v>48</v>
      </c>
      <c r="M297" t="s">
        <v>34</v>
      </c>
      <c r="N297" t="str">
        <f t="shared" si="19"/>
        <v xml:space="preserve">        </v>
      </c>
      <c r="O297" t="s">
        <v>49</v>
      </c>
      <c r="P297" t="s">
        <v>50</v>
      </c>
      <c r="Q297" t="s">
        <v>51</v>
      </c>
      <c r="R297" t="s">
        <v>36</v>
      </c>
      <c r="S297" t="s">
        <v>36</v>
      </c>
      <c r="T297" t="s">
        <v>212</v>
      </c>
      <c r="U297" s="6" t="str">
        <f>"214316137      "</f>
        <v xml:space="preserve">214316137      </v>
      </c>
      <c r="V297" s="2" t="str">
        <f>"214316137      "</f>
        <v xml:space="preserve">214316137      </v>
      </c>
      <c r="W297" s="4" t="str">
        <f t="shared" si="16"/>
        <v xml:space="preserve">214316137 </v>
      </c>
      <c r="X297">
        <v>266</v>
      </c>
      <c r="Y297">
        <v>2000</v>
      </c>
      <c r="Z297" t="s">
        <v>59</v>
      </c>
      <c r="AA297">
        <v>3353</v>
      </c>
      <c r="AB297">
        <v>23</v>
      </c>
      <c r="AC297">
        <v>5</v>
      </c>
      <c r="AD297">
        <v>123922</v>
      </c>
    </row>
    <row r="298" spans="1:30" ht="45.5">
      <c r="A298" t="s">
        <v>34</v>
      </c>
      <c r="B298" t="s">
        <v>43</v>
      </c>
      <c r="C298" t="s">
        <v>44</v>
      </c>
      <c r="D298" t="s">
        <v>31</v>
      </c>
      <c r="E298" t="s">
        <v>31</v>
      </c>
      <c r="F298" t="s">
        <v>43</v>
      </c>
      <c r="G298" t="s">
        <v>45</v>
      </c>
      <c r="H298" t="s">
        <v>46</v>
      </c>
      <c r="I298" t="s">
        <v>31</v>
      </c>
      <c r="J298" t="s">
        <v>32</v>
      </c>
      <c r="K298" t="s">
        <v>47</v>
      </c>
      <c r="L298" t="s">
        <v>48</v>
      </c>
      <c r="M298" t="s">
        <v>34</v>
      </c>
      <c r="N298" t="str">
        <f t="shared" si="19"/>
        <v xml:space="preserve">        </v>
      </c>
      <c r="O298" t="s">
        <v>49</v>
      </c>
      <c r="P298" t="s">
        <v>50</v>
      </c>
      <c r="Q298" t="s">
        <v>51</v>
      </c>
      <c r="R298" t="s">
        <v>36</v>
      </c>
      <c r="S298" t="s">
        <v>36</v>
      </c>
      <c r="T298" t="s">
        <v>212</v>
      </c>
      <c r="U298" s="6" t="str">
        <f>"214316138      "</f>
        <v xml:space="preserve">214316138      </v>
      </c>
      <c r="V298" s="2" t="str">
        <f>"214316138      "</f>
        <v xml:space="preserve">214316138      </v>
      </c>
      <c r="W298" s="4" t="str">
        <f t="shared" si="16"/>
        <v xml:space="preserve">214316138 </v>
      </c>
      <c r="X298">
        <v>266</v>
      </c>
      <c r="Y298">
        <v>2000</v>
      </c>
      <c r="Z298" t="s">
        <v>59</v>
      </c>
      <c r="AA298">
        <v>3353</v>
      </c>
      <c r="AB298">
        <v>23</v>
      </c>
      <c r="AC298">
        <v>5</v>
      </c>
      <c r="AD298">
        <v>123922</v>
      </c>
    </row>
    <row r="299" spans="1:30" ht="45.5">
      <c r="A299" t="s">
        <v>34</v>
      </c>
      <c r="B299" t="s">
        <v>43</v>
      </c>
      <c r="C299" t="s">
        <v>44</v>
      </c>
      <c r="D299" t="s">
        <v>31</v>
      </c>
      <c r="E299" t="s">
        <v>31</v>
      </c>
      <c r="F299" t="s">
        <v>43</v>
      </c>
      <c r="G299" t="s">
        <v>45</v>
      </c>
      <c r="H299" t="s">
        <v>46</v>
      </c>
      <c r="I299" t="s">
        <v>31</v>
      </c>
      <c r="J299" t="s">
        <v>32</v>
      </c>
      <c r="K299" t="s">
        <v>47</v>
      </c>
      <c r="L299" t="s">
        <v>48</v>
      </c>
      <c r="M299" t="s">
        <v>34</v>
      </c>
      <c r="N299" t="str">
        <f t="shared" si="19"/>
        <v xml:space="preserve">        </v>
      </c>
      <c r="O299" t="s">
        <v>49</v>
      </c>
      <c r="P299" t="s">
        <v>50</v>
      </c>
      <c r="Q299" t="s">
        <v>51</v>
      </c>
      <c r="R299" t="s">
        <v>36</v>
      </c>
      <c r="S299" t="s">
        <v>36</v>
      </c>
      <c r="T299" t="s">
        <v>213</v>
      </c>
      <c r="U299" s="6" t="str">
        <f>"214316139      "</f>
        <v xml:space="preserve">214316139      </v>
      </c>
      <c r="V299" s="2" t="str">
        <f>"214316139      "</f>
        <v xml:space="preserve">214316139      </v>
      </c>
      <c r="W299" s="4" t="str">
        <f t="shared" si="16"/>
        <v xml:space="preserve">214316139 </v>
      </c>
      <c r="X299">
        <v>266</v>
      </c>
      <c r="Y299">
        <v>2000</v>
      </c>
      <c r="Z299" t="s">
        <v>59</v>
      </c>
      <c r="AA299">
        <v>3353</v>
      </c>
      <c r="AB299">
        <v>23</v>
      </c>
      <c r="AC299">
        <v>5</v>
      </c>
      <c r="AD299">
        <v>123922</v>
      </c>
    </row>
    <row r="300" spans="1:30" ht="45.5">
      <c r="A300" t="s">
        <v>34</v>
      </c>
      <c r="B300" t="s">
        <v>43</v>
      </c>
      <c r="C300" t="s">
        <v>44</v>
      </c>
      <c r="D300" t="s">
        <v>31</v>
      </c>
      <c r="E300" t="s">
        <v>31</v>
      </c>
      <c r="F300" t="s">
        <v>43</v>
      </c>
      <c r="G300" t="s">
        <v>45</v>
      </c>
      <c r="H300" t="s">
        <v>46</v>
      </c>
      <c r="I300" t="s">
        <v>31</v>
      </c>
      <c r="J300" t="s">
        <v>32</v>
      </c>
      <c r="K300" t="s">
        <v>47</v>
      </c>
      <c r="L300" t="s">
        <v>48</v>
      </c>
      <c r="M300" t="s">
        <v>34</v>
      </c>
      <c r="N300" t="str">
        <f t="shared" si="19"/>
        <v xml:space="preserve">        </v>
      </c>
      <c r="O300" t="s">
        <v>49</v>
      </c>
      <c r="P300" t="s">
        <v>50</v>
      </c>
      <c r="Q300" t="s">
        <v>51</v>
      </c>
      <c r="R300" t="s">
        <v>36</v>
      </c>
      <c r="S300" t="s">
        <v>36</v>
      </c>
      <c r="T300" t="s">
        <v>213</v>
      </c>
      <c r="U300" s="6" t="str">
        <f>"214316141      "</f>
        <v xml:space="preserve">214316141      </v>
      </c>
      <c r="V300" s="2" t="str">
        <f>"214316141      "</f>
        <v xml:space="preserve">214316141      </v>
      </c>
      <c r="W300" s="4" t="str">
        <f t="shared" si="16"/>
        <v xml:space="preserve">214316141 </v>
      </c>
      <c r="X300">
        <v>266</v>
      </c>
      <c r="Y300">
        <v>2000</v>
      </c>
      <c r="Z300" t="s">
        <v>59</v>
      </c>
      <c r="AA300">
        <v>3353</v>
      </c>
      <c r="AB300">
        <v>23</v>
      </c>
      <c r="AC300">
        <v>5</v>
      </c>
      <c r="AD300">
        <v>123922</v>
      </c>
    </row>
    <row r="301" spans="1:30" ht="45.5">
      <c r="A301" t="s">
        <v>34</v>
      </c>
      <c r="B301" t="s">
        <v>43</v>
      </c>
      <c r="C301" t="s">
        <v>44</v>
      </c>
      <c r="D301" t="s">
        <v>31</v>
      </c>
      <c r="E301" t="s">
        <v>31</v>
      </c>
      <c r="F301" t="s">
        <v>43</v>
      </c>
      <c r="G301" t="s">
        <v>45</v>
      </c>
      <c r="H301" t="s">
        <v>46</v>
      </c>
      <c r="I301" t="s">
        <v>31</v>
      </c>
      <c r="J301" t="s">
        <v>32</v>
      </c>
      <c r="K301" t="s">
        <v>47</v>
      </c>
      <c r="L301" t="s">
        <v>48</v>
      </c>
      <c r="M301" t="s">
        <v>34</v>
      </c>
      <c r="N301" t="str">
        <f t="shared" si="19"/>
        <v xml:space="preserve">        </v>
      </c>
      <c r="O301" t="s">
        <v>49</v>
      </c>
      <c r="P301" t="s">
        <v>50</v>
      </c>
      <c r="Q301" t="s">
        <v>51</v>
      </c>
      <c r="R301" t="s">
        <v>36</v>
      </c>
      <c r="S301" t="s">
        <v>36</v>
      </c>
      <c r="T301" t="s">
        <v>213</v>
      </c>
      <c r="U301" s="6" t="str">
        <f>"214316142      "</f>
        <v xml:space="preserve">214316142      </v>
      </c>
      <c r="V301" s="2" t="str">
        <f>"214316142      "</f>
        <v xml:space="preserve">214316142      </v>
      </c>
      <c r="W301" s="4" t="str">
        <f t="shared" si="16"/>
        <v xml:space="preserve">214316142 </v>
      </c>
      <c r="X301">
        <v>266</v>
      </c>
      <c r="Y301">
        <v>2000</v>
      </c>
      <c r="Z301" t="s">
        <v>59</v>
      </c>
      <c r="AA301">
        <v>3353</v>
      </c>
      <c r="AB301">
        <v>23</v>
      </c>
      <c r="AC301">
        <v>5</v>
      </c>
      <c r="AD301">
        <v>123922</v>
      </c>
    </row>
    <row r="302" spans="1:30" ht="45.5">
      <c r="A302" t="s">
        <v>34</v>
      </c>
      <c r="B302" t="s">
        <v>43</v>
      </c>
      <c r="C302" t="s">
        <v>44</v>
      </c>
      <c r="D302" t="s">
        <v>31</v>
      </c>
      <c r="E302" t="s">
        <v>31</v>
      </c>
      <c r="F302" t="s">
        <v>43</v>
      </c>
      <c r="G302" t="s">
        <v>45</v>
      </c>
      <c r="H302" t="s">
        <v>46</v>
      </c>
      <c r="I302" t="s">
        <v>31</v>
      </c>
      <c r="J302" t="s">
        <v>32</v>
      </c>
      <c r="K302" t="s">
        <v>47</v>
      </c>
      <c r="L302" t="s">
        <v>48</v>
      </c>
      <c r="M302" t="s">
        <v>34</v>
      </c>
      <c r="N302" t="str">
        <f t="shared" si="19"/>
        <v xml:space="preserve">        </v>
      </c>
      <c r="O302" t="s">
        <v>49</v>
      </c>
      <c r="P302" t="s">
        <v>50</v>
      </c>
      <c r="Q302" t="s">
        <v>51</v>
      </c>
      <c r="R302" t="s">
        <v>36</v>
      </c>
      <c r="S302" t="s">
        <v>36</v>
      </c>
      <c r="T302" t="s">
        <v>213</v>
      </c>
      <c r="U302" s="6" t="str">
        <f>"214316143      "</f>
        <v xml:space="preserve">214316143      </v>
      </c>
      <c r="V302" s="2" t="str">
        <f>"214316143      "</f>
        <v xml:space="preserve">214316143      </v>
      </c>
      <c r="W302" s="4" t="str">
        <f t="shared" si="16"/>
        <v xml:space="preserve">214316143 </v>
      </c>
      <c r="X302">
        <v>266</v>
      </c>
      <c r="Y302">
        <v>2000</v>
      </c>
      <c r="Z302" t="s">
        <v>59</v>
      </c>
      <c r="AA302">
        <v>3353</v>
      </c>
      <c r="AB302">
        <v>23</v>
      </c>
      <c r="AC302">
        <v>5</v>
      </c>
      <c r="AD302">
        <v>123922</v>
      </c>
    </row>
    <row r="303" spans="1:30" ht="45.5">
      <c r="A303" t="s">
        <v>34</v>
      </c>
      <c r="B303" t="s">
        <v>43</v>
      </c>
      <c r="C303" t="s">
        <v>44</v>
      </c>
      <c r="D303" t="s">
        <v>31</v>
      </c>
      <c r="E303" t="s">
        <v>31</v>
      </c>
      <c r="F303" t="s">
        <v>43</v>
      </c>
      <c r="G303" t="s">
        <v>45</v>
      </c>
      <c r="H303" t="s">
        <v>46</v>
      </c>
      <c r="I303" t="s">
        <v>31</v>
      </c>
      <c r="J303" t="s">
        <v>32</v>
      </c>
      <c r="K303" t="s">
        <v>47</v>
      </c>
      <c r="L303" t="s">
        <v>48</v>
      </c>
      <c r="M303" t="s">
        <v>34</v>
      </c>
      <c r="N303" t="str">
        <f t="shared" si="19"/>
        <v xml:space="preserve">        </v>
      </c>
      <c r="O303" t="s">
        <v>49</v>
      </c>
      <c r="P303" t="s">
        <v>50</v>
      </c>
      <c r="Q303" t="s">
        <v>51</v>
      </c>
      <c r="R303" t="s">
        <v>36</v>
      </c>
      <c r="S303" t="s">
        <v>36</v>
      </c>
      <c r="T303" t="s">
        <v>214</v>
      </c>
      <c r="U303" s="6" t="str">
        <f>"214316144      "</f>
        <v xml:space="preserve">214316144      </v>
      </c>
      <c r="V303" s="2" t="str">
        <f>"214316144      "</f>
        <v xml:space="preserve">214316144      </v>
      </c>
      <c r="W303" s="4" t="str">
        <f t="shared" si="16"/>
        <v xml:space="preserve">214316144 </v>
      </c>
      <c r="X303">
        <v>266</v>
      </c>
      <c r="Y303">
        <v>2000</v>
      </c>
      <c r="Z303" t="s">
        <v>59</v>
      </c>
      <c r="AA303">
        <v>3353</v>
      </c>
      <c r="AB303">
        <v>23</v>
      </c>
      <c r="AC303">
        <v>5</v>
      </c>
      <c r="AD303">
        <v>123922</v>
      </c>
    </row>
    <row r="304" spans="1:30" ht="45.5">
      <c r="A304" t="s">
        <v>34</v>
      </c>
      <c r="B304" t="s">
        <v>43</v>
      </c>
      <c r="C304" t="s">
        <v>44</v>
      </c>
      <c r="D304" t="s">
        <v>31</v>
      </c>
      <c r="E304" t="s">
        <v>31</v>
      </c>
      <c r="F304" t="s">
        <v>43</v>
      </c>
      <c r="G304" t="s">
        <v>45</v>
      </c>
      <c r="H304" t="s">
        <v>46</v>
      </c>
      <c r="I304" t="s">
        <v>31</v>
      </c>
      <c r="J304" t="s">
        <v>32</v>
      </c>
      <c r="K304" t="s">
        <v>47</v>
      </c>
      <c r="L304" t="s">
        <v>48</v>
      </c>
      <c r="M304" t="s">
        <v>34</v>
      </c>
      <c r="N304" t="str">
        <f t="shared" si="19"/>
        <v xml:space="preserve">        </v>
      </c>
      <c r="O304" t="s">
        <v>49</v>
      </c>
      <c r="P304" t="s">
        <v>50</v>
      </c>
      <c r="Q304" t="s">
        <v>51</v>
      </c>
      <c r="R304" t="s">
        <v>36</v>
      </c>
      <c r="S304" t="s">
        <v>36</v>
      </c>
      <c r="T304" t="s">
        <v>214</v>
      </c>
      <c r="U304" s="6" t="str">
        <f>"214316145      "</f>
        <v xml:space="preserve">214316145      </v>
      </c>
      <c r="V304" s="2" t="str">
        <f>"214316145      "</f>
        <v xml:space="preserve">214316145      </v>
      </c>
      <c r="W304" s="4" t="str">
        <f t="shared" si="16"/>
        <v xml:space="preserve">214316145 </v>
      </c>
      <c r="X304">
        <v>266</v>
      </c>
      <c r="Y304">
        <v>2000</v>
      </c>
      <c r="Z304" t="s">
        <v>59</v>
      </c>
      <c r="AA304">
        <v>3353</v>
      </c>
      <c r="AB304">
        <v>23</v>
      </c>
      <c r="AC304">
        <v>5</v>
      </c>
      <c r="AD304">
        <v>123922</v>
      </c>
    </row>
    <row r="305" spans="1:30" ht="45.5">
      <c r="A305" t="s">
        <v>34</v>
      </c>
      <c r="B305" t="s">
        <v>43</v>
      </c>
      <c r="C305" t="s">
        <v>44</v>
      </c>
      <c r="D305" t="s">
        <v>31</v>
      </c>
      <c r="E305" t="s">
        <v>31</v>
      </c>
      <c r="F305" t="s">
        <v>43</v>
      </c>
      <c r="G305" t="s">
        <v>45</v>
      </c>
      <c r="H305" t="s">
        <v>46</v>
      </c>
      <c r="I305" t="s">
        <v>31</v>
      </c>
      <c r="J305" t="s">
        <v>32</v>
      </c>
      <c r="K305" t="s">
        <v>47</v>
      </c>
      <c r="L305" t="s">
        <v>48</v>
      </c>
      <c r="M305" t="s">
        <v>34</v>
      </c>
      <c r="N305" t="str">
        <f t="shared" si="19"/>
        <v xml:space="preserve">        </v>
      </c>
      <c r="O305" t="s">
        <v>49</v>
      </c>
      <c r="P305" t="s">
        <v>50</v>
      </c>
      <c r="Q305" t="s">
        <v>51</v>
      </c>
      <c r="R305" t="s">
        <v>36</v>
      </c>
      <c r="S305" t="s">
        <v>36</v>
      </c>
      <c r="T305" t="s">
        <v>214</v>
      </c>
      <c r="U305" s="6" t="str">
        <f>"214316147      "</f>
        <v xml:space="preserve">214316147      </v>
      </c>
      <c r="V305" s="2" t="str">
        <f>"214316147      "</f>
        <v xml:space="preserve">214316147      </v>
      </c>
      <c r="W305" s="4" t="str">
        <f t="shared" si="16"/>
        <v xml:space="preserve">214316147 </v>
      </c>
      <c r="X305">
        <v>266</v>
      </c>
      <c r="Y305">
        <v>2000</v>
      </c>
      <c r="Z305" t="s">
        <v>59</v>
      </c>
      <c r="AA305">
        <v>3353</v>
      </c>
      <c r="AB305">
        <v>23</v>
      </c>
      <c r="AC305">
        <v>5</v>
      </c>
      <c r="AD305">
        <v>123922</v>
      </c>
    </row>
    <row r="306" spans="1:30" ht="45.5">
      <c r="A306" t="s">
        <v>34</v>
      </c>
      <c r="B306" t="s">
        <v>43</v>
      </c>
      <c r="C306" t="s">
        <v>44</v>
      </c>
      <c r="D306" t="s">
        <v>31</v>
      </c>
      <c r="E306" t="s">
        <v>31</v>
      </c>
      <c r="F306" t="s">
        <v>43</v>
      </c>
      <c r="G306" t="s">
        <v>45</v>
      </c>
      <c r="H306" t="s">
        <v>46</v>
      </c>
      <c r="I306" t="s">
        <v>31</v>
      </c>
      <c r="J306" t="s">
        <v>32</v>
      </c>
      <c r="K306" t="s">
        <v>47</v>
      </c>
      <c r="L306" t="s">
        <v>48</v>
      </c>
      <c r="M306" t="s">
        <v>34</v>
      </c>
      <c r="N306" t="str">
        <f t="shared" si="19"/>
        <v xml:space="preserve">        </v>
      </c>
      <c r="O306" t="s">
        <v>49</v>
      </c>
      <c r="P306" t="s">
        <v>50</v>
      </c>
      <c r="Q306" t="s">
        <v>51</v>
      </c>
      <c r="R306" t="s">
        <v>36</v>
      </c>
      <c r="S306" t="s">
        <v>36</v>
      </c>
      <c r="T306" t="s">
        <v>214</v>
      </c>
      <c r="U306" s="6" t="str">
        <f>"214316148      "</f>
        <v xml:space="preserve">214316148      </v>
      </c>
      <c r="V306" s="2" t="str">
        <f>"214316148      "</f>
        <v xml:space="preserve">214316148      </v>
      </c>
      <c r="W306" s="4" t="str">
        <f t="shared" si="16"/>
        <v xml:space="preserve">214316148 </v>
      </c>
      <c r="X306">
        <v>266</v>
      </c>
      <c r="Y306">
        <v>2000</v>
      </c>
      <c r="Z306" t="s">
        <v>59</v>
      </c>
      <c r="AA306">
        <v>3353</v>
      </c>
      <c r="AB306">
        <v>23</v>
      </c>
      <c r="AC306">
        <v>5</v>
      </c>
      <c r="AD306">
        <v>123922</v>
      </c>
    </row>
    <row r="307" spans="1:30" ht="45.5">
      <c r="A307" t="s">
        <v>34</v>
      </c>
      <c r="B307" t="s">
        <v>43</v>
      </c>
      <c r="C307" t="s">
        <v>44</v>
      </c>
      <c r="D307" t="s">
        <v>31</v>
      </c>
      <c r="E307" t="s">
        <v>31</v>
      </c>
      <c r="F307" t="s">
        <v>43</v>
      </c>
      <c r="G307" t="s">
        <v>45</v>
      </c>
      <c r="H307" t="s">
        <v>46</v>
      </c>
      <c r="I307" t="s">
        <v>31</v>
      </c>
      <c r="J307" t="s">
        <v>32</v>
      </c>
      <c r="K307" t="s">
        <v>47</v>
      </c>
      <c r="L307" t="s">
        <v>48</v>
      </c>
      <c r="M307" t="s">
        <v>34</v>
      </c>
      <c r="N307" t="str">
        <f t="shared" si="19"/>
        <v xml:space="preserve">        </v>
      </c>
      <c r="O307" t="s">
        <v>49</v>
      </c>
      <c r="P307" t="s">
        <v>50</v>
      </c>
      <c r="Q307" t="s">
        <v>51</v>
      </c>
      <c r="R307" t="s">
        <v>36</v>
      </c>
      <c r="S307" t="s">
        <v>36</v>
      </c>
      <c r="T307" t="s">
        <v>215</v>
      </c>
      <c r="U307" s="6" t="str">
        <f>"214316149      "</f>
        <v xml:space="preserve">214316149      </v>
      </c>
      <c r="V307" s="2" t="str">
        <f>"214316149      "</f>
        <v xml:space="preserve">214316149      </v>
      </c>
      <c r="W307" s="4" t="str">
        <f t="shared" si="16"/>
        <v xml:space="preserve">214316149 </v>
      </c>
      <c r="X307">
        <v>266</v>
      </c>
      <c r="Y307">
        <v>2000</v>
      </c>
      <c r="Z307" t="s">
        <v>59</v>
      </c>
      <c r="AA307">
        <v>3353</v>
      </c>
      <c r="AB307">
        <v>23</v>
      </c>
      <c r="AC307">
        <v>5</v>
      </c>
      <c r="AD307">
        <v>123922</v>
      </c>
    </row>
    <row r="308" spans="1:30" ht="45.5">
      <c r="A308" t="s">
        <v>34</v>
      </c>
      <c r="B308" t="s">
        <v>43</v>
      </c>
      <c r="C308" t="s">
        <v>44</v>
      </c>
      <c r="D308" t="s">
        <v>31</v>
      </c>
      <c r="E308" t="s">
        <v>31</v>
      </c>
      <c r="F308" t="s">
        <v>43</v>
      </c>
      <c r="G308" t="s">
        <v>45</v>
      </c>
      <c r="H308" t="s">
        <v>46</v>
      </c>
      <c r="I308" t="s">
        <v>31</v>
      </c>
      <c r="J308" t="s">
        <v>32</v>
      </c>
      <c r="K308" t="s">
        <v>47</v>
      </c>
      <c r="L308" t="s">
        <v>48</v>
      </c>
      <c r="M308" t="s">
        <v>34</v>
      </c>
      <c r="N308" t="str">
        <f t="shared" si="19"/>
        <v xml:space="preserve">        </v>
      </c>
      <c r="O308" t="s">
        <v>49</v>
      </c>
      <c r="P308" t="s">
        <v>50</v>
      </c>
      <c r="Q308" t="s">
        <v>51</v>
      </c>
      <c r="R308" t="s">
        <v>36</v>
      </c>
      <c r="S308" t="s">
        <v>36</v>
      </c>
      <c r="T308" t="s">
        <v>215</v>
      </c>
      <c r="U308" s="6" t="str">
        <f>"214316150      "</f>
        <v xml:space="preserve">214316150      </v>
      </c>
      <c r="V308" s="2" t="str">
        <f>"214316150      "</f>
        <v xml:space="preserve">214316150      </v>
      </c>
      <c r="W308" s="4" t="str">
        <f t="shared" si="16"/>
        <v xml:space="preserve">214316150 </v>
      </c>
      <c r="X308">
        <v>266</v>
      </c>
      <c r="Y308">
        <v>2000</v>
      </c>
      <c r="Z308" t="s">
        <v>59</v>
      </c>
      <c r="AA308">
        <v>3353</v>
      </c>
      <c r="AB308">
        <v>23</v>
      </c>
      <c r="AC308">
        <v>5</v>
      </c>
      <c r="AD308">
        <v>123922</v>
      </c>
    </row>
    <row r="309" spans="1:30" ht="45.5">
      <c r="A309" t="s">
        <v>34</v>
      </c>
      <c r="B309" t="s">
        <v>43</v>
      </c>
      <c r="C309" t="s">
        <v>44</v>
      </c>
      <c r="D309" t="s">
        <v>31</v>
      </c>
      <c r="E309" t="s">
        <v>31</v>
      </c>
      <c r="F309" t="s">
        <v>43</v>
      </c>
      <c r="G309" t="s">
        <v>45</v>
      </c>
      <c r="H309" t="s">
        <v>46</v>
      </c>
      <c r="I309" t="s">
        <v>31</v>
      </c>
      <c r="J309" t="s">
        <v>32</v>
      </c>
      <c r="K309" t="s">
        <v>47</v>
      </c>
      <c r="L309" t="s">
        <v>48</v>
      </c>
      <c r="M309" t="s">
        <v>34</v>
      </c>
      <c r="N309" t="str">
        <f t="shared" si="19"/>
        <v xml:space="preserve">        </v>
      </c>
      <c r="O309" t="s">
        <v>49</v>
      </c>
      <c r="P309" t="s">
        <v>50</v>
      </c>
      <c r="Q309" t="s">
        <v>51</v>
      </c>
      <c r="R309" t="s">
        <v>36</v>
      </c>
      <c r="S309" t="s">
        <v>36</v>
      </c>
      <c r="T309" t="s">
        <v>215</v>
      </c>
      <c r="U309" s="6" t="str">
        <f>"214316151      "</f>
        <v xml:space="preserve">214316151      </v>
      </c>
      <c r="V309" s="2" t="str">
        <f>"214316151      "</f>
        <v xml:space="preserve">214316151      </v>
      </c>
      <c r="W309" s="4" t="str">
        <f t="shared" si="16"/>
        <v xml:space="preserve">214316151 </v>
      </c>
      <c r="X309">
        <v>266</v>
      </c>
      <c r="Y309">
        <v>2000</v>
      </c>
      <c r="Z309" t="s">
        <v>59</v>
      </c>
      <c r="AA309">
        <v>3353</v>
      </c>
      <c r="AB309">
        <v>23</v>
      </c>
      <c r="AC309">
        <v>5</v>
      </c>
      <c r="AD309">
        <v>123922</v>
      </c>
    </row>
    <row r="310" spans="1:30" ht="45.5">
      <c r="A310" t="s">
        <v>34</v>
      </c>
      <c r="B310" t="s">
        <v>43</v>
      </c>
      <c r="C310" t="s">
        <v>44</v>
      </c>
      <c r="D310" t="s">
        <v>31</v>
      </c>
      <c r="E310" t="s">
        <v>31</v>
      </c>
      <c r="F310" t="s">
        <v>43</v>
      </c>
      <c r="G310" t="s">
        <v>45</v>
      </c>
      <c r="H310" t="s">
        <v>46</v>
      </c>
      <c r="I310" t="s">
        <v>31</v>
      </c>
      <c r="J310" t="s">
        <v>32</v>
      </c>
      <c r="K310" t="s">
        <v>47</v>
      </c>
      <c r="L310" t="s">
        <v>48</v>
      </c>
      <c r="M310" t="s">
        <v>34</v>
      </c>
      <c r="N310" t="str">
        <f t="shared" si="19"/>
        <v xml:space="preserve">        </v>
      </c>
      <c r="O310" t="s">
        <v>49</v>
      </c>
      <c r="P310" t="s">
        <v>50</v>
      </c>
      <c r="Q310" t="s">
        <v>51</v>
      </c>
      <c r="R310" t="s">
        <v>36</v>
      </c>
      <c r="S310" t="s">
        <v>36</v>
      </c>
      <c r="T310" t="s">
        <v>216</v>
      </c>
      <c r="U310" s="6" t="str">
        <f>"214316154      "</f>
        <v xml:space="preserve">214316154      </v>
      </c>
      <c r="V310" s="2" t="str">
        <f>"214316154      "</f>
        <v xml:space="preserve">214316154      </v>
      </c>
      <c r="W310" s="4" t="str">
        <f t="shared" si="16"/>
        <v xml:space="preserve">214316154 </v>
      </c>
      <c r="X310">
        <v>266</v>
      </c>
      <c r="Y310">
        <v>2000</v>
      </c>
      <c r="Z310" t="s">
        <v>59</v>
      </c>
      <c r="AA310">
        <v>3353</v>
      </c>
      <c r="AB310">
        <v>23</v>
      </c>
      <c r="AC310">
        <v>5</v>
      </c>
      <c r="AD310">
        <v>123922</v>
      </c>
    </row>
    <row r="311" spans="1:30" ht="45.5">
      <c r="A311" t="s">
        <v>34</v>
      </c>
      <c r="B311" t="s">
        <v>43</v>
      </c>
      <c r="C311" t="s">
        <v>44</v>
      </c>
      <c r="D311" t="s">
        <v>31</v>
      </c>
      <c r="E311" t="s">
        <v>31</v>
      </c>
      <c r="F311" t="s">
        <v>43</v>
      </c>
      <c r="G311" t="s">
        <v>45</v>
      </c>
      <c r="H311" t="s">
        <v>46</v>
      </c>
      <c r="I311" t="s">
        <v>31</v>
      </c>
      <c r="J311" t="s">
        <v>32</v>
      </c>
      <c r="K311" t="s">
        <v>47</v>
      </c>
      <c r="L311" t="s">
        <v>48</v>
      </c>
      <c r="M311" t="s">
        <v>34</v>
      </c>
      <c r="N311" t="str">
        <f t="shared" si="19"/>
        <v xml:space="preserve">        </v>
      </c>
      <c r="O311" t="s">
        <v>49</v>
      </c>
      <c r="P311" t="s">
        <v>50</v>
      </c>
      <c r="Q311" t="s">
        <v>51</v>
      </c>
      <c r="R311" t="s">
        <v>36</v>
      </c>
      <c r="S311" t="s">
        <v>36</v>
      </c>
      <c r="T311" t="s">
        <v>216</v>
      </c>
      <c r="U311" s="6" t="str">
        <f>"214316153      "</f>
        <v xml:space="preserve">214316153      </v>
      </c>
      <c r="V311" s="2" t="str">
        <f>"214316153      "</f>
        <v xml:space="preserve">214316153      </v>
      </c>
      <c r="W311" s="4" t="str">
        <f t="shared" si="16"/>
        <v xml:space="preserve">214316153 </v>
      </c>
      <c r="X311">
        <v>266</v>
      </c>
      <c r="Y311">
        <v>2000</v>
      </c>
      <c r="Z311" t="s">
        <v>59</v>
      </c>
      <c r="AA311">
        <v>3353</v>
      </c>
      <c r="AB311">
        <v>23</v>
      </c>
      <c r="AC311">
        <v>5</v>
      </c>
      <c r="AD311">
        <v>123922</v>
      </c>
    </row>
    <row r="312" spans="1:30" ht="45.5">
      <c r="A312" t="s">
        <v>28</v>
      </c>
      <c r="B312">
        <v>1</v>
      </c>
      <c r="C312">
        <v>3171</v>
      </c>
      <c r="D312">
        <v>23</v>
      </c>
      <c r="E312">
        <v>100</v>
      </c>
      <c r="F312">
        <v>1</v>
      </c>
      <c r="G312" t="s">
        <v>29</v>
      </c>
      <c r="H312" t="s">
        <v>30</v>
      </c>
      <c r="I312" t="s">
        <v>31</v>
      </c>
      <c r="J312" t="s">
        <v>32</v>
      </c>
      <c r="K312">
        <v>864</v>
      </c>
      <c r="L312" t="s">
        <v>217</v>
      </c>
      <c r="M312" t="s">
        <v>34</v>
      </c>
      <c r="N312" t="str">
        <f>"11213   "</f>
        <v xml:space="preserve">11213   </v>
      </c>
      <c r="O312" t="s">
        <v>218</v>
      </c>
      <c r="P312">
        <v>5924.8</v>
      </c>
      <c r="Q312">
        <v>3.45133</v>
      </c>
      <c r="R312">
        <v>20448.439999999999</v>
      </c>
      <c r="S312" t="s">
        <v>36</v>
      </c>
      <c r="T312" t="s">
        <v>219</v>
      </c>
      <c r="U312" s="6" t="str">
        <f>"214317002      "</f>
        <v xml:space="preserve">214317002      </v>
      </c>
      <c r="V312" s="2" t="str">
        <f>"214317002      "</f>
        <v xml:space="preserve">214317002      </v>
      </c>
      <c r="W312" s="4" t="str">
        <f t="shared" si="16"/>
        <v xml:space="preserve">214317002 </v>
      </c>
      <c r="X312">
        <v>230</v>
      </c>
      <c r="Y312">
        <v>2000</v>
      </c>
      <c r="Z312" t="s">
        <v>59</v>
      </c>
      <c r="AA312">
        <v>3342</v>
      </c>
      <c r="AB312">
        <v>23</v>
      </c>
      <c r="AC312">
        <v>1</v>
      </c>
      <c r="AD312">
        <v>74188</v>
      </c>
    </row>
    <row r="313" spans="1:30" ht="45.5">
      <c r="A313" t="s">
        <v>34</v>
      </c>
      <c r="B313" t="s">
        <v>43</v>
      </c>
      <c r="C313" t="s">
        <v>44</v>
      </c>
      <c r="D313" t="s">
        <v>31</v>
      </c>
      <c r="E313" t="s">
        <v>31</v>
      </c>
      <c r="F313" t="s">
        <v>43</v>
      </c>
      <c r="G313" t="s">
        <v>45</v>
      </c>
      <c r="H313" t="s">
        <v>46</v>
      </c>
      <c r="I313" t="s">
        <v>31</v>
      </c>
      <c r="J313" t="s">
        <v>32</v>
      </c>
      <c r="K313" t="s">
        <v>47</v>
      </c>
      <c r="L313" t="s">
        <v>48</v>
      </c>
      <c r="M313" t="s">
        <v>34</v>
      </c>
      <c r="N313" t="str">
        <f t="shared" ref="N313:N324" si="20">"        "</f>
        <v xml:space="preserve">        </v>
      </c>
      <c r="O313" t="s">
        <v>49</v>
      </c>
      <c r="P313" t="s">
        <v>50</v>
      </c>
      <c r="Q313" t="s">
        <v>51</v>
      </c>
      <c r="R313" t="s">
        <v>36</v>
      </c>
      <c r="S313" t="s">
        <v>36</v>
      </c>
      <c r="T313" t="s">
        <v>219</v>
      </c>
      <c r="U313" s="6" t="str">
        <f>"214317003      "</f>
        <v xml:space="preserve">214317003      </v>
      </c>
      <c r="V313" s="2" t="str">
        <f>"214317003      "</f>
        <v xml:space="preserve">214317003      </v>
      </c>
      <c r="W313" s="4" t="str">
        <f t="shared" si="16"/>
        <v xml:space="preserve">214317003 </v>
      </c>
      <c r="X313">
        <v>230</v>
      </c>
      <c r="Y313">
        <v>2000</v>
      </c>
      <c r="Z313" t="s">
        <v>59</v>
      </c>
      <c r="AA313">
        <v>3342</v>
      </c>
      <c r="AB313">
        <v>23</v>
      </c>
      <c r="AC313">
        <v>1</v>
      </c>
      <c r="AD313">
        <v>74188</v>
      </c>
    </row>
    <row r="314" spans="1:30" ht="45.5">
      <c r="A314" t="s">
        <v>34</v>
      </c>
      <c r="B314" t="s">
        <v>43</v>
      </c>
      <c r="C314" t="s">
        <v>44</v>
      </c>
      <c r="D314" t="s">
        <v>31</v>
      </c>
      <c r="E314" t="s">
        <v>31</v>
      </c>
      <c r="F314" t="s">
        <v>43</v>
      </c>
      <c r="G314" t="s">
        <v>45</v>
      </c>
      <c r="H314" t="s">
        <v>46</v>
      </c>
      <c r="I314" t="s">
        <v>31</v>
      </c>
      <c r="J314" t="s">
        <v>32</v>
      </c>
      <c r="K314" t="s">
        <v>47</v>
      </c>
      <c r="L314" t="s">
        <v>48</v>
      </c>
      <c r="M314" t="s">
        <v>34</v>
      </c>
      <c r="N314" t="str">
        <f t="shared" si="20"/>
        <v xml:space="preserve">        </v>
      </c>
      <c r="O314" t="s">
        <v>49</v>
      </c>
      <c r="P314" t="s">
        <v>50</v>
      </c>
      <c r="Q314" t="s">
        <v>51</v>
      </c>
      <c r="R314" t="s">
        <v>36</v>
      </c>
      <c r="S314" t="s">
        <v>36</v>
      </c>
      <c r="T314" t="s">
        <v>219</v>
      </c>
      <c r="U314" s="6" t="str">
        <f>"214317004      "</f>
        <v xml:space="preserve">214317004      </v>
      </c>
      <c r="V314" s="2" t="str">
        <f>"214317004      "</f>
        <v xml:space="preserve">214317004      </v>
      </c>
      <c r="W314" s="4" t="str">
        <f t="shared" si="16"/>
        <v xml:space="preserve">214317004 </v>
      </c>
      <c r="X314">
        <v>230</v>
      </c>
      <c r="Y314">
        <v>2000</v>
      </c>
      <c r="Z314" t="s">
        <v>59</v>
      </c>
      <c r="AA314">
        <v>3342</v>
      </c>
      <c r="AB314">
        <v>23</v>
      </c>
      <c r="AC314">
        <v>1</v>
      </c>
      <c r="AD314">
        <v>74188</v>
      </c>
    </row>
    <row r="315" spans="1:30" ht="45.5">
      <c r="A315" t="s">
        <v>34</v>
      </c>
      <c r="B315" t="s">
        <v>43</v>
      </c>
      <c r="C315" t="s">
        <v>44</v>
      </c>
      <c r="D315" t="s">
        <v>31</v>
      </c>
      <c r="E315" t="s">
        <v>31</v>
      </c>
      <c r="F315" t="s">
        <v>43</v>
      </c>
      <c r="G315" t="s">
        <v>45</v>
      </c>
      <c r="H315" t="s">
        <v>46</v>
      </c>
      <c r="I315" t="s">
        <v>31</v>
      </c>
      <c r="J315" t="s">
        <v>32</v>
      </c>
      <c r="K315" t="s">
        <v>47</v>
      </c>
      <c r="L315" t="s">
        <v>48</v>
      </c>
      <c r="M315" t="s">
        <v>34</v>
      </c>
      <c r="N315" t="str">
        <f t="shared" si="20"/>
        <v xml:space="preserve">        </v>
      </c>
      <c r="O315" t="s">
        <v>49</v>
      </c>
      <c r="P315" t="s">
        <v>50</v>
      </c>
      <c r="Q315" t="s">
        <v>51</v>
      </c>
      <c r="R315" t="s">
        <v>36</v>
      </c>
      <c r="S315" t="s">
        <v>36</v>
      </c>
      <c r="T315" t="s">
        <v>219</v>
      </c>
      <c r="U315" s="6" t="str">
        <f>"214317005      "</f>
        <v xml:space="preserve">214317005      </v>
      </c>
      <c r="V315" s="2" t="str">
        <f>"214317005      "</f>
        <v xml:space="preserve">214317005      </v>
      </c>
      <c r="W315" s="4" t="str">
        <f t="shared" si="16"/>
        <v xml:space="preserve">214317005 </v>
      </c>
      <c r="X315">
        <v>230</v>
      </c>
      <c r="Y315">
        <v>2000</v>
      </c>
      <c r="Z315" t="s">
        <v>59</v>
      </c>
      <c r="AA315">
        <v>3342</v>
      </c>
      <c r="AB315">
        <v>23</v>
      </c>
      <c r="AC315">
        <v>1</v>
      </c>
      <c r="AD315">
        <v>74188</v>
      </c>
    </row>
    <row r="316" spans="1:30" ht="45.5">
      <c r="A316" t="s">
        <v>34</v>
      </c>
      <c r="B316" t="s">
        <v>43</v>
      </c>
      <c r="C316" t="s">
        <v>44</v>
      </c>
      <c r="D316" t="s">
        <v>31</v>
      </c>
      <c r="E316" t="s">
        <v>31</v>
      </c>
      <c r="F316" t="s">
        <v>43</v>
      </c>
      <c r="G316" t="s">
        <v>45</v>
      </c>
      <c r="H316" t="s">
        <v>46</v>
      </c>
      <c r="I316" t="s">
        <v>31</v>
      </c>
      <c r="J316" t="s">
        <v>32</v>
      </c>
      <c r="K316" t="s">
        <v>47</v>
      </c>
      <c r="L316" t="s">
        <v>48</v>
      </c>
      <c r="M316" t="s">
        <v>34</v>
      </c>
      <c r="N316" t="str">
        <f t="shared" si="20"/>
        <v xml:space="preserve">        </v>
      </c>
      <c r="O316" t="s">
        <v>49</v>
      </c>
      <c r="P316" t="s">
        <v>50</v>
      </c>
      <c r="Q316" t="s">
        <v>51</v>
      </c>
      <c r="R316" t="s">
        <v>36</v>
      </c>
      <c r="S316" t="s">
        <v>36</v>
      </c>
      <c r="T316" t="s">
        <v>219</v>
      </c>
      <c r="U316" s="6" t="str">
        <f>"214317006      "</f>
        <v xml:space="preserve">214317006      </v>
      </c>
      <c r="V316" s="2" t="str">
        <f>"214317006      "</f>
        <v xml:space="preserve">214317006      </v>
      </c>
      <c r="W316" s="4" t="str">
        <f t="shared" si="16"/>
        <v xml:space="preserve">214317006 </v>
      </c>
      <c r="X316">
        <v>230</v>
      </c>
      <c r="Y316">
        <v>2000</v>
      </c>
      <c r="Z316" t="s">
        <v>59</v>
      </c>
      <c r="AA316">
        <v>3342</v>
      </c>
      <c r="AB316">
        <v>23</v>
      </c>
      <c r="AC316">
        <v>1</v>
      </c>
      <c r="AD316">
        <v>74188</v>
      </c>
    </row>
    <row r="317" spans="1:30" ht="45.5">
      <c r="A317" t="s">
        <v>34</v>
      </c>
      <c r="B317" t="s">
        <v>43</v>
      </c>
      <c r="C317" t="s">
        <v>44</v>
      </c>
      <c r="D317" t="s">
        <v>31</v>
      </c>
      <c r="E317" t="s">
        <v>31</v>
      </c>
      <c r="F317" t="s">
        <v>43</v>
      </c>
      <c r="G317" t="s">
        <v>45</v>
      </c>
      <c r="H317" t="s">
        <v>46</v>
      </c>
      <c r="I317" t="s">
        <v>31</v>
      </c>
      <c r="J317" t="s">
        <v>32</v>
      </c>
      <c r="K317" t="s">
        <v>47</v>
      </c>
      <c r="L317" t="s">
        <v>48</v>
      </c>
      <c r="M317" t="s">
        <v>34</v>
      </c>
      <c r="N317" t="str">
        <f t="shared" si="20"/>
        <v xml:space="preserve">        </v>
      </c>
      <c r="O317" t="s">
        <v>49</v>
      </c>
      <c r="P317" t="s">
        <v>50</v>
      </c>
      <c r="Q317" t="s">
        <v>51</v>
      </c>
      <c r="R317" t="s">
        <v>36</v>
      </c>
      <c r="S317" t="s">
        <v>36</v>
      </c>
      <c r="T317" t="s">
        <v>219</v>
      </c>
      <c r="U317" s="6" t="str">
        <f>"214279039      "</f>
        <v xml:space="preserve">214279039      </v>
      </c>
      <c r="V317" s="2" t="str">
        <f>"214279039      "</f>
        <v xml:space="preserve">214279039      </v>
      </c>
      <c r="W317" s="4" t="str">
        <f t="shared" si="16"/>
        <v xml:space="preserve">214279039 </v>
      </c>
      <c r="X317">
        <v>230</v>
      </c>
      <c r="Y317">
        <v>1900</v>
      </c>
      <c r="Z317" t="s">
        <v>59</v>
      </c>
      <c r="AA317">
        <v>3342</v>
      </c>
      <c r="AB317">
        <v>23</v>
      </c>
      <c r="AC317">
        <v>1</v>
      </c>
      <c r="AD317">
        <v>74188</v>
      </c>
    </row>
    <row r="318" spans="1:30" ht="45.5">
      <c r="A318" t="s">
        <v>34</v>
      </c>
      <c r="B318" t="s">
        <v>43</v>
      </c>
      <c r="C318" t="s">
        <v>44</v>
      </c>
      <c r="D318" t="s">
        <v>31</v>
      </c>
      <c r="E318" t="s">
        <v>31</v>
      </c>
      <c r="F318" t="s">
        <v>43</v>
      </c>
      <c r="G318" t="s">
        <v>45</v>
      </c>
      <c r="H318" t="s">
        <v>46</v>
      </c>
      <c r="I318" t="s">
        <v>31</v>
      </c>
      <c r="J318" t="s">
        <v>32</v>
      </c>
      <c r="K318" t="s">
        <v>47</v>
      </c>
      <c r="L318" t="s">
        <v>48</v>
      </c>
      <c r="M318" t="s">
        <v>34</v>
      </c>
      <c r="N318" t="str">
        <f t="shared" si="20"/>
        <v xml:space="preserve">        </v>
      </c>
      <c r="O318" t="s">
        <v>49</v>
      </c>
      <c r="P318" t="s">
        <v>50</v>
      </c>
      <c r="Q318" t="s">
        <v>51</v>
      </c>
      <c r="R318" t="s">
        <v>36</v>
      </c>
      <c r="S318" t="s">
        <v>36</v>
      </c>
      <c r="T318" t="s">
        <v>219</v>
      </c>
      <c r="U318" s="6" t="str">
        <f>"214317010      "</f>
        <v xml:space="preserve">214317010      </v>
      </c>
      <c r="V318" s="2" t="str">
        <f>"214317010      "</f>
        <v xml:space="preserve">214317010      </v>
      </c>
      <c r="W318" s="4" t="str">
        <f t="shared" si="16"/>
        <v xml:space="preserve">214317010 </v>
      </c>
      <c r="X318">
        <v>230</v>
      </c>
      <c r="Y318">
        <v>2000</v>
      </c>
      <c r="Z318" t="s">
        <v>59</v>
      </c>
      <c r="AA318">
        <v>3342</v>
      </c>
      <c r="AB318">
        <v>23</v>
      </c>
      <c r="AC318">
        <v>1</v>
      </c>
      <c r="AD318">
        <v>74188</v>
      </c>
    </row>
    <row r="319" spans="1:30" ht="45.5">
      <c r="A319" t="s">
        <v>34</v>
      </c>
      <c r="B319" t="s">
        <v>43</v>
      </c>
      <c r="C319" t="s">
        <v>44</v>
      </c>
      <c r="D319" t="s">
        <v>31</v>
      </c>
      <c r="E319" t="s">
        <v>31</v>
      </c>
      <c r="F319" t="s">
        <v>43</v>
      </c>
      <c r="G319" t="s">
        <v>45</v>
      </c>
      <c r="H319" t="s">
        <v>46</v>
      </c>
      <c r="I319" t="s">
        <v>31</v>
      </c>
      <c r="J319" t="s">
        <v>32</v>
      </c>
      <c r="K319" t="s">
        <v>47</v>
      </c>
      <c r="L319" t="s">
        <v>48</v>
      </c>
      <c r="M319" t="s">
        <v>34</v>
      </c>
      <c r="N319" t="str">
        <f t="shared" si="20"/>
        <v xml:space="preserve">        </v>
      </c>
      <c r="O319" t="s">
        <v>49</v>
      </c>
      <c r="P319" t="s">
        <v>50</v>
      </c>
      <c r="Q319" t="s">
        <v>51</v>
      </c>
      <c r="R319" t="s">
        <v>36</v>
      </c>
      <c r="S319" t="s">
        <v>36</v>
      </c>
      <c r="T319" t="s">
        <v>219</v>
      </c>
      <c r="U319" s="6" t="str">
        <f>"214317011      "</f>
        <v xml:space="preserve">214317011      </v>
      </c>
      <c r="V319" s="2" t="str">
        <f>"214317011      "</f>
        <v xml:space="preserve">214317011      </v>
      </c>
      <c r="W319" s="4" t="str">
        <f t="shared" si="16"/>
        <v xml:space="preserve">214317011 </v>
      </c>
      <c r="X319">
        <v>230</v>
      </c>
      <c r="Y319">
        <v>2000</v>
      </c>
      <c r="Z319" t="s">
        <v>59</v>
      </c>
      <c r="AA319">
        <v>3342</v>
      </c>
      <c r="AB319">
        <v>23</v>
      </c>
      <c r="AC319">
        <v>1</v>
      </c>
      <c r="AD319">
        <v>74188</v>
      </c>
    </row>
    <row r="320" spans="1:30" ht="45.5">
      <c r="A320" t="s">
        <v>34</v>
      </c>
      <c r="B320" t="s">
        <v>43</v>
      </c>
      <c r="C320" t="s">
        <v>44</v>
      </c>
      <c r="D320" t="s">
        <v>31</v>
      </c>
      <c r="E320" t="s">
        <v>31</v>
      </c>
      <c r="F320" t="s">
        <v>43</v>
      </c>
      <c r="G320" t="s">
        <v>45</v>
      </c>
      <c r="H320" t="s">
        <v>46</v>
      </c>
      <c r="I320" t="s">
        <v>31</v>
      </c>
      <c r="J320" t="s">
        <v>32</v>
      </c>
      <c r="K320" t="s">
        <v>47</v>
      </c>
      <c r="L320" t="s">
        <v>48</v>
      </c>
      <c r="M320" t="s">
        <v>34</v>
      </c>
      <c r="N320" t="str">
        <f t="shared" si="20"/>
        <v xml:space="preserve">        </v>
      </c>
      <c r="O320" t="s">
        <v>49</v>
      </c>
      <c r="P320" t="s">
        <v>50</v>
      </c>
      <c r="Q320" t="s">
        <v>51</v>
      </c>
      <c r="R320" t="s">
        <v>36</v>
      </c>
      <c r="S320" t="s">
        <v>36</v>
      </c>
      <c r="T320" t="s">
        <v>220</v>
      </c>
      <c r="U320" s="6" t="str">
        <f>"214317012      "</f>
        <v xml:space="preserve">214317012      </v>
      </c>
      <c r="V320" s="2" t="str">
        <f>"214317012      "</f>
        <v xml:space="preserve">214317012      </v>
      </c>
      <c r="W320" s="4" t="str">
        <f t="shared" si="16"/>
        <v xml:space="preserve">214317012 </v>
      </c>
      <c r="X320">
        <v>230</v>
      </c>
      <c r="Y320">
        <v>2000</v>
      </c>
      <c r="Z320" t="s">
        <v>59</v>
      </c>
      <c r="AA320">
        <v>3342</v>
      </c>
      <c r="AB320">
        <v>23</v>
      </c>
      <c r="AC320">
        <v>1</v>
      </c>
      <c r="AD320">
        <v>74188</v>
      </c>
    </row>
    <row r="321" spans="1:30" ht="45.5">
      <c r="A321" t="s">
        <v>34</v>
      </c>
      <c r="B321" t="s">
        <v>43</v>
      </c>
      <c r="C321" t="s">
        <v>44</v>
      </c>
      <c r="D321" t="s">
        <v>31</v>
      </c>
      <c r="E321" t="s">
        <v>31</v>
      </c>
      <c r="F321" t="s">
        <v>43</v>
      </c>
      <c r="G321" t="s">
        <v>45</v>
      </c>
      <c r="H321" t="s">
        <v>46</v>
      </c>
      <c r="I321" t="s">
        <v>31</v>
      </c>
      <c r="J321" t="s">
        <v>32</v>
      </c>
      <c r="K321" t="s">
        <v>47</v>
      </c>
      <c r="L321" t="s">
        <v>48</v>
      </c>
      <c r="M321" t="s">
        <v>34</v>
      </c>
      <c r="N321" t="str">
        <f t="shared" si="20"/>
        <v xml:space="preserve">        </v>
      </c>
      <c r="O321" t="s">
        <v>49</v>
      </c>
      <c r="P321" t="s">
        <v>50</v>
      </c>
      <c r="Q321" t="s">
        <v>51</v>
      </c>
      <c r="R321" t="s">
        <v>36</v>
      </c>
      <c r="S321" t="s">
        <v>36</v>
      </c>
      <c r="T321" t="s">
        <v>220</v>
      </c>
      <c r="U321" s="6" t="str">
        <f>"214317013      "</f>
        <v xml:space="preserve">214317013      </v>
      </c>
      <c r="V321" s="2" t="str">
        <f>"214317013      "</f>
        <v xml:space="preserve">214317013      </v>
      </c>
      <c r="W321" s="4" t="str">
        <f t="shared" si="16"/>
        <v xml:space="preserve">214317013 </v>
      </c>
      <c r="X321">
        <v>230</v>
      </c>
      <c r="Y321">
        <v>2000</v>
      </c>
      <c r="Z321" t="s">
        <v>59</v>
      </c>
      <c r="AA321">
        <v>3342</v>
      </c>
      <c r="AB321">
        <v>23</v>
      </c>
      <c r="AC321">
        <v>1</v>
      </c>
      <c r="AD321">
        <v>74188</v>
      </c>
    </row>
    <row r="322" spans="1:30" ht="45.5">
      <c r="A322" t="s">
        <v>34</v>
      </c>
      <c r="B322" t="s">
        <v>43</v>
      </c>
      <c r="C322" t="s">
        <v>44</v>
      </c>
      <c r="D322" t="s">
        <v>31</v>
      </c>
      <c r="E322" t="s">
        <v>31</v>
      </c>
      <c r="F322" t="s">
        <v>43</v>
      </c>
      <c r="G322" t="s">
        <v>45</v>
      </c>
      <c r="H322" t="s">
        <v>46</v>
      </c>
      <c r="I322" t="s">
        <v>31</v>
      </c>
      <c r="J322" t="s">
        <v>32</v>
      </c>
      <c r="K322" t="s">
        <v>47</v>
      </c>
      <c r="L322" t="s">
        <v>48</v>
      </c>
      <c r="M322" t="s">
        <v>34</v>
      </c>
      <c r="N322" t="str">
        <f t="shared" si="20"/>
        <v xml:space="preserve">        </v>
      </c>
      <c r="O322" t="s">
        <v>49</v>
      </c>
      <c r="P322" t="s">
        <v>50</v>
      </c>
      <c r="Q322" t="s">
        <v>51</v>
      </c>
      <c r="R322" t="s">
        <v>36</v>
      </c>
      <c r="S322" t="s">
        <v>36</v>
      </c>
      <c r="T322" t="s">
        <v>220</v>
      </c>
      <c r="U322" s="6" t="str">
        <f>"214309093      "</f>
        <v xml:space="preserve">214309093      </v>
      </c>
      <c r="V322" s="2" t="str">
        <f>"214309093      "</f>
        <v xml:space="preserve">214309093      </v>
      </c>
      <c r="W322" s="4" t="str">
        <f t="shared" ref="W322:W385" si="21">+MID(V322,1,10)</f>
        <v xml:space="preserve">214309093 </v>
      </c>
      <c r="X322">
        <v>230</v>
      </c>
      <c r="Y322">
        <v>1960</v>
      </c>
      <c r="Z322" t="s">
        <v>59</v>
      </c>
      <c r="AA322">
        <v>3342</v>
      </c>
      <c r="AB322">
        <v>23</v>
      </c>
      <c r="AC322">
        <v>1</v>
      </c>
      <c r="AD322">
        <v>74188</v>
      </c>
    </row>
    <row r="323" spans="1:30" ht="45.5">
      <c r="A323" t="s">
        <v>34</v>
      </c>
      <c r="B323" t="s">
        <v>43</v>
      </c>
      <c r="C323" t="s">
        <v>44</v>
      </c>
      <c r="D323" t="s">
        <v>31</v>
      </c>
      <c r="E323" t="s">
        <v>31</v>
      </c>
      <c r="F323" t="s">
        <v>43</v>
      </c>
      <c r="G323" t="s">
        <v>45</v>
      </c>
      <c r="H323" t="s">
        <v>46</v>
      </c>
      <c r="I323" t="s">
        <v>31</v>
      </c>
      <c r="J323" t="s">
        <v>32</v>
      </c>
      <c r="K323" t="s">
        <v>47</v>
      </c>
      <c r="L323" t="s">
        <v>48</v>
      </c>
      <c r="M323" t="s">
        <v>34</v>
      </c>
      <c r="N323" t="str">
        <f t="shared" si="20"/>
        <v xml:space="preserve">        </v>
      </c>
      <c r="O323" t="s">
        <v>49</v>
      </c>
      <c r="P323" t="s">
        <v>50</v>
      </c>
      <c r="Q323" t="s">
        <v>51</v>
      </c>
      <c r="R323" t="s">
        <v>36</v>
      </c>
      <c r="S323" t="s">
        <v>36</v>
      </c>
      <c r="T323" t="s">
        <v>220</v>
      </c>
      <c r="U323" s="6" t="str">
        <f>"234310005      "</f>
        <v xml:space="preserve">234310005      </v>
      </c>
      <c r="V323" s="2" t="str">
        <f>"234310005      "</f>
        <v xml:space="preserve">234310005      </v>
      </c>
      <c r="W323" s="4" t="str">
        <f t="shared" si="21"/>
        <v xml:space="preserve">234310005 </v>
      </c>
      <c r="X323">
        <v>230</v>
      </c>
      <c r="Y323">
        <v>1900</v>
      </c>
      <c r="Z323" t="s">
        <v>59</v>
      </c>
      <c r="AA323">
        <v>3342</v>
      </c>
      <c r="AB323">
        <v>23</v>
      </c>
      <c r="AC323">
        <v>1</v>
      </c>
      <c r="AD323">
        <v>74188</v>
      </c>
    </row>
    <row r="324" spans="1:30" ht="45.5">
      <c r="A324" t="s">
        <v>34</v>
      </c>
      <c r="B324" t="s">
        <v>43</v>
      </c>
      <c r="C324" t="s">
        <v>44</v>
      </c>
      <c r="D324" t="s">
        <v>31</v>
      </c>
      <c r="E324" t="s">
        <v>31</v>
      </c>
      <c r="F324" t="s">
        <v>43</v>
      </c>
      <c r="G324" t="s">
        <v>45</v>
      </c>
      <c r="H324" t="s">
        <v>46</v>
      </c>
      <c r="I324" t="s">
        <v>31</v>
      </c>
      <c r="J324" t="s">
        <v>32</v>
      </c>
      <c r="K324" t="s">
        <v>47</v>
      </c>
      <c r="L324" t="s">
        <v>48</v>
      </c>
      <c r="M324" t="s">
        <v>34</v>
      </c>
      <c r="N324" t="str">
        <f t="shared" si="20"/>
        <v xml:space="preserve">        </v>
      </c>
      <c r="O324" t="s">
        <v>49</v>
      </c>
      <c r="P324" t="s">
        <v>50</v>
      </c>
      <c r="Q324" t="s">
        <v>51</v>
      </c>
      <c r="R324" t="s">
        <v>36</v>
      </c>
      <c r="S324" t="s">
        <v>36</v>
      </c>
      <c r="T324" t="s">
        <v>220</v>
      </c>
      <c r="U324" s="6" t="str">
        <f>"214314045      "</f>
        <v xml:space="preserve">214314045      </v>
      </c>
      <c r="V324" s="2" t="str">
        <f>"214314045      "</f>
        <v xml:space="preserve">214314045      </v>
      </c>
      <c r="W324" s="4" t="str">
        <f t="shared" si="21"/>
        <v xml:space="preserve">214314045 </v>
      </c>
      <c r="X324">
        <v>230</v>
      </c>
      <c r="Y324">
        <v>2000</v>
      </c>
      <c r="Z324" t="s">
        <v>59</v>
      </c>
      <c r="AA324">
        <v>3342</v>
      </c>
      <c r="AB324">
        <v>23</v>
      </c>
      <c r="AC324">
        <v>1</v>
      </c>
      <c r="AD324">
        <v>74188</v>
      </c>
    </row>
    <row r="325" spans="1:30" ht="45.5">
      <c r="A325" t="s">
        <v>28</v>
      </c>
      <c r="B325">
        <v>1</v>
      </c>
      <c r="C325">
        <v>3172</v>
      </c>
      <c r="D325">
        <v>23</v>
      </c>
      <c r="E325">
        <v>100</v>
      </c>
      <c r="F325">
        <v>1</v>
      </c>
      <c r="G325" t="s">
        <v>29</v>
      </c>
      <c r="H325" t="s">
        <v>30</v>
      </c>
      <c r="I325" t="s">
        <v>31</v>
      </c>
      <c r="J325" t="s">
        <v>32</v>
      </c>
      <c r="K325">
        <v>381</v>
      </c>
      <c r="L325" t="s">
        <v>221</v>
      </c>
      <c r="M325" t="s">
        <v>34</v>
      </c>
      <c r="N325" t="str">
        <f>"06126   "</f>
        <v xml:space="preserve">06126   </v>
      </c>
      <c r="O325" t="s">
        <v>222</v>
      </c>
      <c r="P325">
        <v>4498.2</v>
      </c>
      <c r="Q325">
        <v>4.6017700000000001</v>
      </c>
      <c r="R325">
        <v>20699.68</v>
      </c>
      <c r="S325" t="s">
        <v>36</v>
      </c>
      <c r="T325" t="s">
        <v>223</v>
      </c>
      <c r="U325" s="6" t="str">
        <f>"214317023      "</f>
        <v xml:space="preserve">214317023      </v>
      </c>
      <c r="V325" s="2" t="str">
        <f>"214317023      "</f>
        <v xml:space="preserve">214317023      </v>
      </c>
      <c r="W325" s="4" t="str">
        <f t="shared" si="21"/>
        <v xml:space="preserve">214317023 </v>
      </c>
      <c r="X325">
        <v>178</v>
      </c>
      <c r="Y325">
        <v>1000</v>
      </c>
      <c r="Z325" t="s">
        <v>28</v>
      </c>
      <c r="AA325">
        <v>3356</v>
      </c>
      <c r="AB325">
        <v>23</v>
      </c>
      <c r="AC325">
        <v>1</v>
      </c>
      <c r="AD325" t="s">
        <v>224</v>
      </c>
    </row>
    <row r="326" spans="1:30" ht="45.5">
      <c r="A326" t="s">
        <v>34</v>
      </c>
      <c r="B326" t="s">
        <v>43</v>
      </c>
      <c r="C326" t="s">
        <v>44</v>
      </c>
      <c r="D326" t="s">
        <v>31</v>
      </c>
      <c r="E326" t="s">
        <v>31</v>
      </c>
      <c r="F326" t="s">
        <v>43</v>
      </c>
      <c r="G326" t="s">
        <v>45</v>
      </c>
      <c r="H326" t="s">
        <v>46</v>
      </c>
      <c r="I326" t="s">
        <v>31</v>
      </c>
      <c r="J326" t="s">
        <v>32</v>
      </c>
      <c r="K326" t="s">
        <v>47</v>
      </c>
      <c r="L326" t="s">
        <v>48</v>
      </c>
      <c r="M326" t="s">
        <v>34</v>
      </c>
      <c r="N326" t="str">
        <f t="shared" ref="N326:N351" si="22">"        "</f>
        <v xml:space="preserve">        </v>
      </c>
      <c r="O326" t="s">
        <v>49</v>
      </c>
      <c r="P326" t="s">
        <v>50</v>
      </c>
      <c r="Q326" t="s">
        <v>51</v>
      </c>
      <c r="R326" t="s">
        <v>36</v>
      </c>
      <c r="S326" t="s">
        <v>36</v>
      </c>
      <c r="T326" t="s">
        <v>223</v>
      </c>
      <c r="U326" s="6" t="str">
        <f>"214317024      "</f>
        <v xml:space="preserve">214317024      </v>
      </c>
      <c r="V326" s="2" t="str">
        <f>"214317024      "</f>
        <v xml:space="preserve">214317024      </v>
      </c>
      <c r="W326" s="4" t="str">
        <f t="shared" si="21"/>
        <v xml:space="preserve">214317024 </v>
      </c>
      <c r="X326">
        <v>178</v>
      </c>
      <c r="Y326">
        <v>1000</v>
      </c>
      <c r="Z326" t="s">
        <v>28</v>
      </c>
      <c r="AA326">
        <v>3356</v>
      </c>
      <c r="AB326">
        <v>23</v>
      </c>
      <c r="AC326">
        <v>1</v>
      </c>
      <c r="AD326" t="s">
        <v>224</v>
      </c>
    </row>
    <row r="327" spans="1:30" ht="45.5">
      <c r="A327" t="s">
        <v>34</v>
      </c>
      <c r="B327" t="s">
        <v>43</v>
      </c>
      <c r="C327" t="s">
        <v>44</v>
      </c>
      <c r="D327" t="s">
        <v>31</v>
      </c>
      <c r="E327" t="s">
        <v>31</v>
      </c>
      <c r="F327" t="s">
        <v>43</v>
      </c>
      <c r="G327" t="s">
        <v>45</v>
      </c>
      <c r="H327" t="s">
        <v>46</v>
      </c>
      <c r="I327" t="s">
        <v>31</v>
      </c>
      <c r="J327" t="s">
        <v>32</v>
      </c>
      <c r="K327" t="s">
        <v>47</v>
      </c>
      <c r="L327" t="s">
        <v>48</v>
      </c>
      <c r="M327" t="s">
        <v>34</v>
      </c>
      <c r="N327" t="str">
        <f t="shared" si="22"/>
        <v xml:space="preserve">        </v>
      </c>
      <c r="O327" t="s">
        <v>49</v>
      </c>
      <c r="P327" t="s">
        <v>50</v>
      </c>
      <c r="Q327" t="s">
        <v>51</v>
      </c>
      <c r="R327" t="s">
        <v>36</v>
      </c>
      <c r="S327" t="s">
        <v>36</v>
      </c>
      <c r="T327" t="s">
        <v>223</v>
      </c>
      <c r="U327" s="6" t="str">
        <f>"214317025      "</f>
        <v xml:space="preserve">214317025      </v>
      </c>
      <c r="V327" s="2" t="str">
        <f>"214317025      "</f>
        <v xml:space="preserve">214317025      </v>
      </c>
      <c r="W327" s="4" t="str">
        <f t="shared" si="21"/>
        <v xml:space="preserve">214317025 </v>
      </c>
      <c r="X327">
        <v>178</v>
      </c>
      <c r="Y327">
        <v>1000</v>
      </c>
      <c r="Z327" t="s">
        <v>28</v>
      </c>
      <c r="AA327">
        <v>3356</v>
      </c>
      <c r="AB327">
        <v>23</v>
      </c>
      <c r="AC327">
        <v>1</v>
      </c>
      <c r="AD327" t="s">
        <v>224</v>
      </c>
    </row>
    <row r="328" spans="1:30" ht="45.5">
      <c r="A328" t="s">
        <v>34</v>
      </c>
      <c r="B328" t="s">
        <v>43</v>
      </c>
      <c r="C328" t="s">
        <v>44</v>
      </c>
      <c r="D328" t="s">
        <v>31</v>
      </c>
      <c r="E328" t="s">
        <v>31</v>
      </c>
      <c r="F328" t="s">
        <v>43</v>
      </c>
      <c r="G328" t="s">
        <v>45</v>
      </c>
      <c r="H328" t="s">
        <v>46</v>
      </c>
      <c r="I328" t="s">
        <v>31</v>
      </c>
      <c r="J328" t="s">
        <v>32</v>
      </c>
      <c r="K328" t="s">
        <v>47</v>
      </c>
      <c r="L328" t="s">
        <v>48</v>
      </c>
      <c r="M328" t="s">
        <v>34</v>
      </c>
      <c r="N328" t="str">
        <f t="shared" si="22"/>
        <v xml:space="preserve">        </v>
      </c>
      <c r="O328" t="s">
        <v>49</v>
      </c>
      <c r="P328" t="s">
        <v>50</v>
      </c>
      <c r="Q328" t="s">
        <v>51</v>
      </c>
      <c r="R328" t="s">
        <v>36</v>
      </c>
      <c r="S328" t="s">
        <v>36</v>
      </c>
      <c r="T328" t="s">
        <v>223</v>
      </c>
      <c r="U328" s="6" t="str">
        <f>"214317026      "</f>
        <v xml:space="preserve">214317026      </v>
      </c>
      <c r="V328" s="2" t="str">
        <f>"214317026      "</f>
        <v xml:space="preserve">214317026      </v>
      </c>
      <c r="W328" s="4" t="str">
        <f t="shared" si="21"/>
        <v xml:space="preserve">214317026 </v>
      </c>
      <c r="X328">
        <v>178</v>
      </c>
      <c r="Y328">
        <v>1000</v>
      </c>
      <c r="Z328" t="s">
        <v>28</v>
      </c>
      <c r="AA328">
        <v>3356</v>
      </c>
      <c r="AB328">
        <v>23</v>
      </c>
      <c r="AC328">
        <v>1</v>
      </c>
      <c r="AD328" t="s">
        <v>224</v>
      </c>
    </row>
    <row r="329" spans="1:30" ht="45.5">
      <c r="A329" t="s">
        <v>34</v>
      </c>
      <c r="B329" t="s">
        <v>43</v>
      </c>
      <c r="C329" t="s">
        <v>44</v>
      </c>
      <c r="D329" t="s">
        <v>31</v>
      </c>
      <c r="E329" t="s">
        <v>31</v>
      </c>
      <c r="F329" t="s">
        <v>43</v>
      </c>
      <c r="G329" t="s">
        <v>45</v>
      </c>
      <c r="H329" t="s">
        <v>46</v>
      </c>
      <c r="I329" t="s">
        <v>31</v>
      </c>
      <c r="J329" t="s">
        <v>32</v>
      </c>
      <c r="K329" t="s">
        <v>47</v>
      </c>
      <c r="L329" t="s">
        <v>48</v>
      </c>
      <c r="M329" t="s">
        <v>34</v>
      </c>
      <c r="N329" t="str">
        <f t="shared" si="22"/>
        <v xml:space="preserve">        </v>
      </c>
      <c r="O329" t="s">
        <v>49</v>
      </c>
      <c r="P329" t="s">
        <v>50</v>
      </c>
      <c r="Q329" t="s">
        <v>51</v>
      </c>
      <c r="R329" t="s">
        <v>36</v>
      </c>
      <c r="S329" t="s">
        <v>36</v>
      </c>
      <c r="T329" t="s">
        <v>223</v>
      </c>
      <c r="U329" s="6" t="str">
        <f>"214317027      "</f>
        <v xml:space="preserve">214317027      </v>
      </c>
      <c r="V329" s="2" t="str">
        <f>"214317027      "</f>
        <v xml:space="preserve">214317027      </v>
      </c>
      <c r="W329" s="4" t="str">
        <f t="shared" si="21"/>
        <v xml:space="preserve">214317027 </v>
      </c>
      <c r="X329">
        <v>178</v>
      </c>
      <c r="Y329">
        <v>1000</v>
      </c>
      <c r="Z329" t="s">
        <v>28</v>
      </c>
      <c r="AA329">
        <v>3356</v>
      </c>
      <c r="AB329">
        <v>23</v>
      </c>
      <c r="AC329">
        <v>1</v>
      </c>
      <c r="AD329" t="s">
        <v>224</v>
      </c>
    </row>
    <row r="330" spans="1:30" ht="45.5">
      <c r="A330" t="s">
        <v>34</v>
      </c>
      <c r="B330" t="s">
        <v>43</v>
      </c>
      <c r="C330" t="s">
        <v>44</v>
      </c>
      <c r="D330" t="s">
        <v>31</v>
      </c>
      <c r="E330" t="s">
        <v>31</v>
      </c>
      <c r="F330" t="s">
        <v>43</v>
      </c>
      <c r="G330" t="s">
        <v>45</v>
      </c>
      <c r="H330" t="s">
        <v>46</v>
      </c>
      <c r="I330" t="s">
        <v>31</v>
      </c>
      <c r="J330" t="s">
        <v>32</v>
      </c>
      <c r="K330" t="s">
        <v>47</v>
      </c>
      <c r="L330" t="s">
        <v>48</v>
      </c>
      <c r="M330" t="s">
        <v>34</v>
      </c>
      <c r="N330" t="str">
        <f t="shared" si="22"/>
        <v xml:space="preserve">        </v>
      </c>
      <c r="O330" t="s">
        <v>49</v>
      </c>
      <c r="P330" t="s">
        <v>50</v>
      </c>
      <c r="Q330" t="s">
        <v>51</v>
      </c>
      <c r="R330" t="s">
        <v>36</v>
      </c>
      <c r="S330" t="s">
        <v>36</v>
      </c>
      <c r="T330" t="s">
        <v>223</v>
      </c>
      <c r="U330" s="6" t="str">
        <f>"214317028      "</f>
        <v xml:space="preserve">214317028      </v>
      </c>
      <c r="V330" s="2" t="str">
        <f>"214317028      "</f>
        <v xml:space="preserve">214317028      </v>
      </c>
      <c r="W330" s="4" t="str">
        <f t="shared" si="21"/>
        <v xml:space="preserve">214317028 </v>
      </c>
      <c r="X330">
        <v>178</v>
      </c>
      <c r="Y330">
        <v>1000</v>
      </c>
      <c r="Z330" t="s">
        <v>28</v>
      </c>
      <c r="AA330">
        <v>3356</v>
      </c>
      <c r="AB330">
        <v>23</v>
      </c>
      <c r="AC330">
        <v>1</v>
      </c>
      <c r="AD330" t="s">
        <v>224</v>
      </c>
    </row>
    <row r="331" spans="1:30" ht="45.5">
      <c r="A331" t="s">
        <v>34</v>
      </c>
      <c r="B331" t="s">
        <v>43</v>
      </c>
      <c r="C331" t="s">
        <v>44</v>
      </c>
      <c r="D331" t="s">
        <v>31</v>
      </c>
      <c r="E331" t="s">
        <v>31</v>
      </c>
      <c r="F331" t="s">
        <v>43</v>
      </c>
      <c r="G331" t="s">
        <v>45</v>
      </c>
      <c r="H331" t="s">
        <v>46</v>
      </c>
      <c r="I331" t="s">
        <v>31</v>
      </c>
      <c r="J331" t="s">
        <v>32</v>
      </c>
      <c r="K331" t="s">
        <v>47</v>
      </c>
      <c r="L331" t="s">
        <v>48</v>
      </c>
      <c r="M331" t="s">
        <v>34</v>
      </c>
      <c r="N331" t="str">
        <f t="shared" si="22"/>
        <v xml:space="preserve">        </v>
      </c>
      <c r="O331" t="s">
        <v>49</v>
      </c>
      <c r="P331" t="s">
        <v>50</v>
      </c>
      <c r="Q331" t="s">
        <v>51</v>
      </c>
      <c r="R331" t="s">
        <v>36</v>
      </c>
      <c r="S331" t="s">
        <v>36</v>
      </c>
      <c r="T331" t="s">
        <v>223</v>
      </c>
      <c r="U331" s="6" t="str">
        <f>"214317029      "</f>
        <v xml:space="preserve">214317029      </v>
      </c>
      <c r="V331" s="2" t="str">
        <f>"214317029      "</f>
        <v xml:space="preserve">214317029      </v>
      </c>
      <c r="W331" s="4" t="str">
        <f t="shared" si="21"/>
        <v xml:space="preserve">214317029 </v>
      </c>
      <c r="X331">
        <v>178</v>
      </c>
      <c r="Y331">
        <v>1000</v>
      </c>
      <c r="Z331" t="s">
        <v>28</v>
      </c>
      <c r="AA331">
        <v>3356</v>
      </c>
      <c r="AB331">
        <v>23</v>
      </c>
      <c r="AC331">
        <v>1</v>
      </c>
      <c r="AD331" t="s">
        <v>224</v>
      </c>
    </row>
    <row r="332" spans="1:30" ht="45.5">
      <c r="A332" t="s">
        <v>34</v>
      </c>
      <c r="B332" t="s">
        <v>43</v>
      </c>
      <c r="C332" t="s">
        <v>44</v>
      </c>
      <c r="D332" t="s">
        <v>31</v>
      </c>
      <c r="E332" t="s">
        <v>31</v>
      </c>
      <c r="F332" t="s">
        <v>43</v>
      </c>
      <c r="G332" t="s">
        <v>45</v>
      </c>
      <c r="H332" t="s">
        <v>46</v>
      </c>
      <c r="I332" t="s">
        <v>31</v>
      </c>
      <c r="J332" t="s">
        <v>32</v>
      </c>
      <c r="K332" t="s">
        <v>47</v>
      </c>
      <c r="L332" t="s">
        <v>48</v>
      </c>
      <c r="M332" t="s">
        <v>34</v>
      </c>
      <c r="N332" t="str">
        <f t="shared" si="22"/>
        <v xml:space="preserve">        </v>
      </c>
      <c r="O332" t="s">
        <v>49</v>
      </c>
      <c r="P332" t="s">
        <v>50</v>
      </c>
      <c r="Q332" t="s">
        <v>51</v>
      </c>
      <c r="R332" t="s">
        <v>36</v>
      </c>
      <c r="S332" t="s">
        <v>36</v>
      </c>
      <c r="T332" t="s">
        <v>223</v>
      </c>
      <c r="U332" s="6" t="str">
        <f>"214317030      "</f>
        <v xml:space="preserve">214317030      </v>
      </c>
      <c r="V332" s="2" t="str">
        <f>"214317030      "</f>
        <v xml:space="preserve">214317030      </v>
      </c>
      <c r="W332" s="4" t="str">
        <f t="shared" si="21"/>
        <v xml:space="preserve">214317030 </v>
      </c>
      <c r="X332">
        <v>178</v>
      </c>
      <c r="Y332">
        <v>1000</v>
      </c>
      <c r="Z332" t="s">
        <v>28</v>
      </c>
      <c r="AA332">
        <v>3356</v>
      </c>
      <c r="AB332">
        <v>23</v>
      </c>
      <c r="AC332">
        <v>1</v>
      </c>
      <c r="AD332" t="s">
        <v>224</v>
      </c>
    </row>
    <row r="333" spans="1:30" ht="45.5">
      <c r="A333" t="s">
        <v>34</v>
      </c>
      <c r="B333" t="s">
        <v>43</v>
      </c>
      <c r="C333" t="s">
        <v>44</v>
      </c>
      <c r="D333" t="s">
        <v>31</v>
      </c>
      <c r="E333" t="s">
        <v>31</v>
      </c>
      <c r="F333" t="s">
        <v>43</v>
      </c>
      <c r="G333" t="s">
        <v>45</v>
      </c>
      <c r="H333" t="s">
        <v>46</v>
      </c>
      <c r="I333" t="s">
        <v>31</v>
      </c>
      <c r="J333" t="s">
        <v>32</v>
      </c>
      <c r="K333" t="s">
        <v>47</v>
      </c>
      <c r="L333" t="s">
        <v>48</v>
      </c>
      <c r="M333" t="s">
        <v>34</v>
      </c>
      <c r="N333" t="str">
        <f t="shared" si="22"/>
        <v xml:space="preserve">        </v>
      </c>
      <c r="O333" t="s">
        <v>49</v>
      </c>
      <c r="P333" t="s">
        <v>50</v>
      </c>
      <c r="Q333" t="s">
        <v>51</v>
      </c>
      <c r="R333" t="s">
        <v>36</v>
      </c>
      <c r="S333" t="s">
        <v>36</v>
      </c>
      <c r="T333" t="s">
        <v>223</v>
      </c>
      <c r="U333" s="6" t="str">
        <f>"214317031      "</f>
        <v xml:space="preserve">214317031      </v>
      </c>
      <c r="V333" s="2" t="str">
        <f>"214317031      "</f>
        <v xml:space="preserve">214317031      </v>
      </c>
      <c r="W333" s="4" t="str">
        <f t="shared" si="21"/>
        <v xml:space="preserve">214317031 </v>
      </c>
      <c r="X333">
        <v>106</v>
      </c>
      <c r="Y333">
        <v>1000</v>
      </c>
      <c r="Z333" t="s">
        <v>28</v>
      </c>
      <c r="AA333">
        <v>3356</v>
      </c>
      <c r="AB333">
        <v>23</v>
      </c>
      <c r="AC333">
        <v>1</v>
      </c>
      <c r="AD333" t="s">
        <v>224</v>
      </c>
    </row>
    <row r="334" spans="1:30" ht="45.5">
      <c r="A334" t="s">
        <v>34</v>
      </c>
      <c r="B334" t="s">
        <v>43</v>
      </c>
      <c r="C334" t="s">
        <v>44</v>
      </c>
      <c r="D334" t="s">
        <v>31</v>
      </c>
      <c r="E334" t="s">
        <v>31</v>
      </c>
      <c r="F334" t="s">
        <v>43</v>
      </c>
      <c r="G334" t="s">
        <v>45</v>
      </c>
      <c r="H334" t="s">
        <v>46</v>
      </c>
      <c r="I334" t="s">
        <v>31</v>
      </c>
      <c r="J334" t="s">
        <v>32</v>
      </c>
      <c r="K334" t="s">
        <v>47</v>
      </c>
      <c r="L334" t="s">
        <v>48</v>
      </c>
      <c r="M334" t="s">
        <v>34</v>
      </c>
      <c r="N334" t="str">
        <f t="shared" si="22"/>
        <v xml:space="preserve">        </v>
      </c>
      <c r="O334" t="s">
        <v>49</v>
      </c>
      <c r="P334" t="s">
        <v>50</v>
      </c>
      <c r="Q334" t="s">
        <v>51</v>
      </c>
      <c r="R334" t="s">
        <v>36</v>
      </c>
      <c r="S334" t="s">
        <v>36</v>
      </c>
      <c r="T334" t="s">
        <v>223</v>
      </c>
      <c r="U334" s="6" t="str">
        <f>"214317032      "</f>
        <v xml:space="preserve">214317032      </v>
      </c>
      <c r="V334" s="2" t="str">
        <f>"214317032      "</f>
        <v xml:space="preserve">214317032      </v>
      </c>
      <c r="W334" s="4" t="str">
        <f t="shared" si="21"/>
        <v xml:space="preserve">214317032 </v>
      </c>
      <c r="X334">
        <v>178</v>
      </c>
      <c r="Y334">
        <v>1000</v>
      </c>
      <c r="Z334" t="s">
        <v>28</v>
      </c>
      <c r="AA334">
        <v>3356</v>
      </c>
      <c r="AB334">
        <v>23</v>
      </c>
      <c r="AC334">
        <v>1</v>
      </c>
      <c r="AD334" t="s">
        <v>224</v>
      </c>
    </row>
    <row r="335" spans="1:30" ht="45.5">
      <c r="A335" t="s">
        <v>34</v>
      </c>
      <c r="B335" t="s">
        <v>43</v>
      </c>
      <c r="C335" t="s">
        <v>44</v>
      </c>
      <c r="D335" t="s">
        <v>31</v>
      </c>
      <c r="E335" t="s">
        <v>31</v>
      </c>
      <c r="F335" t="s">
        <v>43</v>
      </c>
      <c r="G335" t="s">
        <v>45</v>
      </c>
      <c r="H335" t="s">
        <v>46</v>
      </c>
      <c r="I335" t="s">
        <v>31</v>
      </c>
      <c r="J335" t="s">
        <v>32</v>
      </c>
      <c r="K335" t="s">
        <v>47</v>
      </c>
      <c r="L335" t="s">
        <v>48</v>
      </c>
      <c r="M335" t="s">
        <v>34</v>
      </c>
      <c r="N335" t="str">
        <f t="shared" si="22"/>
        <v xml:space="preserve">        </v>
      </c>
      <c r="O335" t="s">
        <v>49</v>
      </c>
      <c r="P335" t="s">
        <v>50</v>
      </c>
      <c r="Q335" t="s">
        <v>51</v>
      </c>
      <c r="R335" t="s">
        <v>36</v>
      </c>
      <c r="S335" t="s">
        <v>36</v>
      </c>
      <c r="T335" t="s">
        <v>223</v>
      </c>
      <c r="U335" s="6" t="str">
        <f>"214317033      "</f>
        <v xml:space="preserve">214317033      </v>
      </c>
      <c r="V335" s="2" t="str">
        <f>"214317033      "</f>
        <v xml:space="preserve">214317033      </v>
      </c>
      <c r="W335" s="4" t="str">
        <f t="shared" si="21"/>
        <v xml:space="preserve">214317033 </v>
      </c>
      <c r="X335">
        <v>178</v>
      </c>
      <c r="Y335">
        <v>1000</v>
      </c>
      <c r="Z335" t="s">
        <v>28</v>
      </c>
      <c r="AA335">
        <v>3356</v>
      </c>
      <c r="AB335">
        <v>23</v>
      </c>
      <c r="AC335">
        <v>1</v>
      </c>
      <c r="AD335" t="s">
        <v>224</v>
      </c>
    </row>
    <row r="336" spans="1:30" ht="45.5">
      <c r="A336" t="s">
        <v>34</v>
      </c>
      <c r="B336" t="s">
        <v>43</v>
      </c>
      <c r="C336" t="s">
        <v>44</v>
      </c>
      <c r="D336" t="s">
        <v>31</v>
      </c>
      <c r="E336" t="s">
        <v>31</v>
      </c>
      <c r="F336" t="s">
        <v>43</v>
      </c>
      <c r="G336" t="s">
        <v>45</v>
      </c>
      <c r="H336" t="s">
        <v>46</v>
      </c>
      <c r="I336" t="s">
        <v>31</v>
      </c>
      <c r="J336" t="s">
        <v>32</v>
      </c>
      <c r="K336" t="s">
        <v>47</v>
      </c>
      <c r="L336" t="s">
        <v>48</v>
      </c>
      <c r="M336" t="s">
        <v>34</v>
      </c>
      <c r="N336" t="str">
        <f t="shared" si="22"/>
        <v xml:space="preserve">        </v>
      </c>
      <c r="O336" t="s">
        <v>49</v>
      </c>
      <c r="P336" t="s">
        <v>50</v>
      </c>
      <c r="Q336" t="s">
        <v>51</v>
      </c>
      <c r="R336" t="s">
        <v>36</v>
      </c>
      <c r="S336" t="s">
        <v>36</v>
      </c>
      <c r="T336" t="s">
        <v>223</v>
      </c>
      <c r="U336" s="6" t="str">
        <f>"214317034      "</f>
        <v xml:space="preserve">214317034      </v>
      </c>
      <c r="V336" s="2" t="str">
        <f>"214317034      "</f>
        <v xml:space="preserve">214317034      </v>
      </c>
      <c r="W336" s="4" t="str">
        <f t="shared" si="21"/>
        <v xml:space="preserve">214317034 </v>
      </c>
      <c r="X336">
        <v>178</v>
      </c>
      <c r="Y336">
        <v>1000</v>
      </c>
      <c r="Z336" t="s">
        <v>28</v>
      </c>
      <c r="AA336">
        <v>3356</v>
      </c>
      <c r="AB336">
        <v>23</v>
      </c>
      <c r="AC336">
        <v>1</v>
      </c>
      <c r="AD336" t="s">
        <v>224</v>
      </c>
    </row>
    <row r="337" spans="1:30" ht="45.5">
      <c r="A337" t="s">
        <v>34</v>
      </c>
      <c r="B337" t="s">
        <v>43</v>
      </c>
      <c r="C337" t="s">
        <v>44</v>
      </c>
      <c r="D337" t="s">
        <v>31</v>
      </c>
      <c r="E337" t="s">
        <v>31</v>
      </c>
      <c r="F337" t="s">
        <v>43</v>
      </c>
      <c r="G337" t="s">
        <v>45</v>
      </c>
      <c r="H337" t="s">
        <v>46</v>
      </c>
      <c r="I337" t="s">
        <v>31</v>
      </c>
      <c r="J337" t="s">
        <v>32</v>
      </c>
      <c r="K337" t="s">
        <v>47</v>
      </c>
      <c r="L337" t="s">
        <v>48</v>
      </c>
      <c r="M337" t="s">
        <v>34</v>
      </c>
      <c r="N337" t="str">
        <f t="shared" si="22"/>
        <v xml:space="preserve">        </v>
      </c>
      <c r="O337" t="s">
        <v>49</v>
      </c>
      <c r="P337" t="s">
        <v>50</v>
      </c>
      <c r="Q337" t="s">
        <v>51</v>
      </c>
      <c r="R337" t="s">
        <v>36</v>
      </c>
      <c r="S337" t="s">
        <v>36</v>
      </c>
      <c r="T337" t="s">
        <v>223</v>
      </c>
      <c r="U337" s="6" t="str">
        <f>"214317035      "</f>
        <v xml:space="preserve">214317035      </v>
      </c>
      <c r="V337" s="2" t="str">
        <f>"214317035      "</f>
        <v xml:space="preserve">214317035      </v>
      </c>
      <c r="W337" s="4" t="str">
        <f t="shared" si="21"/>
        <v xml:space="preserve">214317035 </v>
      </c>
      <c r="X337">
        <v>178</v>
      </c>
      <c r="Y337">
        <v>1000</v>
      </c>
      <c r="Z337" t="s">
        <v>28</v>
      </c>
      <c r="AA337">
        <v>3356</v>
      </c>
      <c r="AB337">
        <v>23</v>
      </c>
      <c r="AC337">
        <v>1</v>
      </c>
      <c r="AD337" t="s">
        <v>224</v>
      </c>
    </row>
    <row r="338" spans="1:30" ht="45.5">
      <c r="A338" t="s">
        <v>34</v>
      </c>
      <c r="B338" t="s">
        <v>43</v>
      </c>
      <c r="C338" t="s">
        <v>44</v>
      </c>
      <c r="D338" t="s">
        <v>31</v>
      </c>
      <c r="E338" t="s">
        <v>31</v>
      </c>
      <c r="F338" t="s">
        <v>43</v>
      </c>
      <c r="G338" t="s">
        <v>45</v>
      </c>
      <c r="H338" t="s">
        <v>46</v>
      </c>
      <c r="I338" t="s">
        <v>31</v>
      </c>
      <c r="J338" t="s">
        <v>32</v>
      </c>
      <c r="K338" t="s">
        <v>47</v>
      </c>
      <c r="L338" t="s">
        <v>48</v>
      </c>
      <c r="M338" t="s">
        <v>34</v>
      </c>
      <c r="N338" t="str">
        <f t="shared" si="22"/>
        <v xml:space="preserve">        </v>
      </c>
      <c r="O338" t="s">
        <v>49</v>
      </c>
      <c r="P338" t="s">
        <v>50</v>
      </c>
      <c r="Q338" t="s">
        <v>51</v>
      </c>
      <c r="R338" t="s">
        <v>36</v>
      </c>
      <c r="S338" t="s">
        <v>36</v>
      </c>
      <c r="T338" t="s">
        <v>223</v>
      </c>
      <c r="U338" s="6" t="str">
        <f>"214317036      "</f>
        <v xml:space="preserve">214317036      </v>
      </c>
      <c r="V338" s="2" t="str">
        <f>"214317036      "</f>
        <v xml:space="preserve">214317036      </v>
      </c>
      <c r="W338" s="4" t="str">
        <f t="shared" si="21"/>
        <v xml:space="preserve">214317036 </v>
      </c>
      <c r="X338">
        <v>178</v>
      </c>
      <c r="Y338">
        <v>1000</v>
      </c>
      <c r="Z338" t="s">
        <v>28</v>
      </c>
      <c r="AA338">
        <v>3356</v>
      </c>
      <c r="AB338">
        <v>23</v>
      </c>
      <c r="AC338">
        <v>1</v>
      </c>
      <c r="AD338" t="s">
        <v>224</v>
      </c>
    </row>
    <row r="339" spans="1:30" ht="45.5">
      <c r="A339" t="s">
        <v>34</v>
      </c>
      <c r="B339" t="s">
        <v>43</v>
      </c>
      <c r="C339" t="s">
        <v>44</v>
      </c>
      <c r="D339" t="s">
        <v>31</v>
      </c>
      <c r="E339" t="s">
        <v>31</v>
      </c>
      <c r="F339" t="s">
        <v>43</v>
      </c>
      <c r="G339" t="s">
        <v>45</v>
      </c>
      <c r="H339" t="s">
        <v>46</v>
      </c>
      <c r="I339" t="s">
        <v>31</v>
      </c>
      <c r="J339" t="s">
        <v>32</v>
      </c>
      <c r="K339" t="s">
        <v>47</v>
      </c>
      <c r="L339" t="s">
        <v>48</v>
      </c>
      <c r="M339" t="s">
        <v>34</v>
      </c>
      <c r="N339" t="str">
        <f t="shared" si="22"/>
        <v xml:space="preserve">        </v>
      </c>
      <c r="O339" t="s">
        <v>49</v>
      </c>
      <c r="P339" t="s">
        <v>50</v>
      </c>
      <c r="Q339" t="s">
        <v>51</v>
      </c>
      <c r="R339" t="s">
        <v>36</v>
      </c>
      <c r="S339" t="s">
        <v>36</v>
      </c>
      <c r="T339" t="s">
        <v>223</v>
      </c>
      <c r="U339" s="6" t="str">
        <f>"214317037      "</f>
        <v xml:space="preserve">214317037      </v>
      </c>
      <c r="V339" s="2" t="str">
        <f>"214317037      "</f>
        <v xml:space="preserve">214317037      </v>
      </c>
      <c r="W339" s="4" t="str">
        <f t="shared" si="21"/>
        <v xml:space="preserve">214317037 </v>
      </c>
      <c r="X339">
        <v>178</v>
      </c>
      <c r="Y339">
        <v>1000</v>
      </c>
      <c r="Z339" t="s">
        <v>28</v>
      </c>
      <c r="AA339">
        <v>3356</v>
      </c>
      <c r="AB339">
        <v>23</v>
      </c>
      <c r="AC339">
        <v>1</v>
      </c>
      <c r="AD339" t="s">
        <v>224</v>
      </c>
    </row>
    <row r="340" spans="1:30" ht="45.5">
      <c r="A340" t="s">
        <v>34</v>
      </c>
      <c r="B340" t="s">
        <v>43</v>
      </c>
      <c r="C340" t="s">
        <v>44</v>
      </c>
      <c r="D340" t="s">
        <v>31</v>
      </c>
      <c r="E340" t="s">
        <v>31</v>
      </c>
      <c r="F340" t="s">
        <v>43</v>
      </c>
      <c r="G340" t="s">
        <v>45</v>
      </c>
      <c r="H340" t="s">
        <v>46</v>
      </c>
      <c r="I340" t="s">
        <v>31</v>
      </c>
      <c r="J340" t="s">
        <v>32</v>
      </c>
      <c r="K340" t="s">
        <v>47</v>
      </c>
      <c r="L340" t="s">
        <v>48</v>
      </c>
      <c r="M340" t="s">
        <v>34</v>
      </c>
      <c r="N340" t="str">
        <f t="shared" si="22"/>
        <v xml:space="preserve">        </v>
      </c>
      <c r="O340" t="s">
        <v>49</v>
      </c>
      <c r="P340" t="s">
        <v>50</v>
      </c>
      <c r="Q340" t="s">
        <v>51</v>
      </c>
      <c r="R340" t="s">
        <v>36</v>
      </c>
      <c r="S340" t="s">
        <v>36</v>
      </c>
      <c r="T340" t="s">
        <v>223</v>
      </c>
      <c r="U340" s="6" t="str">
        <f>"214317038      "</f>
        <v xml:space="preserve">214317038      </v>
      </c>
      <c r="V340" s="2" t="str">
        <f>"214317038      "</f>
        <v xml:space="preserve">214317038      </v>
      </c>
      <c r="W340" s="4" t="str">
        <f t="shared" si="21"/>
        <v xml:space="preserve">214317038 </v>
      </c>
      <c r="X340">
        <v>178</v>
      </c>
      <c r="Y340">
        <v>1000</v>
      </c>
      <c r="Z340" t="s">
        <v>28</v>
      </c>
      <c r="AA340">
        <v>3356</v>
      </c>
      <c r="AB340">
        <v>23</v>
      </c>
      <c r="AC340">
        <v>1</v>
      </c>
      <c r="AD340" t="s">
        <v>224</v>
      </c>
    </row>
    <row r="341" spans="1:30" ht="45.5">
      <c r="A341" t="s">
        <v>34</v>
      </c>
      <c r="B341" t="s">
        <v>43</v>
      </c>
      <c r="C341" t="s">
        <v>44</v>
      </c>
      <c r="D341" t="s">
        <v>31</v>
      </c>
      <c r="E341" t="s">
        <v>31</v>
      </c>
      <c r="F341" t="s">
        <v>43</v>
      </c>
      <c r="G341" t="s">
        <v>45</v>
      </c>
      <c r="H341" t="s">
        <v>46</v>
      </c>
      <c r="I341" t="s">
        <v>31</v>
      </c>
      <c r="J341" t="s">
        <v>32</v>
      </c>
      <c r="K341" t="s">
        <v>47</v>
      </c>
      <c r="L341" t="s">
        <v>48</v>
      </c>
      <c r="M341" t="s">
        <v>34</v>
      </c>
      <c r="N341" t="str">
        <f t="shared" si="22"/>
        <v xml:space="preserve">        </v>
      </c>
      <c r="O341" t="s">
        <v>49</v>
      </c>
      <c r="P341" t="s">
        <v>50</v>
      </c>
      <c r="Q341" t="s">
        <v>51</v>
      </c>
      <c r="R341" t="s">
        <v>36</v>
      </c>
      <c r="S341" t="s">
        <v>36</v>
      </c>
      <c r="T341" t="s">
        <v>223</v>
      </c>
      <c r="U341" s="6" t="str">
        <f>"214317039      "</f>
        <v xml:space="preserve">214317039      </v>
      </c>
      <c r="V341" s="2" t="str">
        <f>"214317039      "</f>
        <v xml:space="preserve">214317039      </v>
      </c>
      <c r="W341" s="4" t="str">
        <f t="shared" si="21"/>
        <v xml:space="preserve">214317039 </v>
      </c>
      <c r="X341">
        <v>178</v>
      </c>
      <c r="Y341">
        <v>1000</v>
      </c>
      <c r="Z341" t="s">
        <v>28</v>
      </c>
      <c r="AA341">
        <v>3356</v>
      </c>
      <c r="AB341">
        <v>23</v>
      </c>
      <c r="AC341">
        <v>1</v>
      </c>
      <c r="AD341" t="s">
        <v>224</v>
      </c>
    </row>
    <row r="342" spans="1:30" ht="45.5">
      <c r="A342" t="s">
        <v>34</v>
      </c>
      <c r="B342" t="s">
        <v>43</v>
      </c>
      <c r="C342" t="s">
        <v>44</v>
      </c>
      <c r="D342" t="s">
        <v>31</v>
      </c>
      <c r="E342" t="s">
        <v>31</v>
      </c>
      <c r="F342" t="s">
        <v>43</v>
      </c>
      <c r="G342" t="s">
        <v>45</v>
      </c>
      <c r="H342" t="s">
        <v>46</v>
      </c>
      <c r="I342" t="s">
        <v>31</v>
      </c>
      <c r="J342" t="s">
        <v>32</v>
      </c>
      <c r="K342" t="s">
        <v>47</v>
      </c>
      <c r="L342" t="s">
        <v>48</v>
      </c>
      <c r="M342" t="s">
        <v>34</v>
      </c>
      <c r="N342" t="str">
        <f t="shared" si="22"/>
        <v xml:space="preserve">        </v>
      </c>
      <c r="O342" t="s">
        <v>49</v>
      </c>
      <c r="P342" t="s">
        <v>50</v>
      </c>
      <c r="Q342" t="s">
        <v>51</v>
      </c>
      <c r="R342" t="s">
        <v>36</v>
      </c>
      <c r="S342" t="s">
        <v>36</v>
      </c>
      <c r="T342" t="s">
        <v>223</v>
      </c>
      <c r="U342" s="6" t="str">
        <f>"214317040      "</f>
        <v xml:space="preserve">214317040      </v>
      </c>
      <c r="V342" s="2" t="str">
        <f>"214317040      "</f>
        <v xml:space="preserve">214317040      </v>
      </c>
      <c r="W342" s="4" t="str">
        <f t="shared" si="21"/>
        <v xml:space="preserve">214317040 </v>
      </c>
      <c r="X342">
        <v>106</v>
      </c>
      <c r="Y342">
        <v>1000</v>
      </c>
      <c r="Z342" t="s">
        <v>28</v>
      </c>
      <c r="AA342">
        <v>3356</v>
      </c>
      <c r="AB342">
        <v>23</v>
      </c>
      <c r="AC342">
        <v>1</v>
      </c>
      <c r="AD342" t="s">
        <v>224</v>
      </c>
    </row>
    <row r="343" spans="1:30" ht="45.5">
      <c r="A343" t="s">
        <v>34</v>
      </c>
      <c r="B343" t="s">
        <v>43</v>
      </c>
      <c r="C343" t="s">
        <v>44</v>
      </c>
      <c r="D343" t="s">
        <v>31</v>
      </c>
      <c r="E343" t="s">
        <v>31</v>
      </c>
      <c r="F343" t="s">
        <v>43</v>
      </c>
      <c r="G343" t="s">
        <v>45</v>
      </c>
      <c r="H343" t="s">
        <v>46</v>
      </c>
      <c r="I343" t="s">
        <v>31</v>
      </c>
      <c r="J343" t="s">
        <v>32</v>
      </c>
      <c r="K343" t="s">
        <v>47</v>
      </c>
      <c r="L343" t="s">
        <v>48</v>
      </c>
      <c r="M343" t="s">
        <v>34</v>
      </c>
      <c r="N343" t="str">
        <f t="shared" si="22"/>
        <v xml:space="preserve">        </v>
      </c>
      <c r="O343" t="s">
        <v>49</v>
      </c>
      <c r="P343" t="s">
        <v>50</v>
      </c>
      <c r="Q343" t="s">
        <v>51</v>
      </c>
      <c r="R343" t="s">
        <v>36</v>
      </c>
      <c r="S343" t="s">
        <v>36</v>
      </c>
      <c r="T343" t="s">
        <v>223</v>
      </c>
      <c r="U343" s="6" t="str">
        <f>"214317041      "</f>
        <v xml:space="preserve">214317041      </v>
      </c>
      <c r="V343" s="2" t="str">
        <f>"214317041      "</f>
        <v xml:space="preserve">214317041      </v>
      </c>
      <c r="W343" s="4" t="str">
        <f t="shared" si="21"/>
        <v xml:space="preserve">214317041 </v>
      </c>
      <c r="X343">
        <v>178</v>
      </c>
      <c r="Y343">
        <v>940</v>
      </c>
      <c r="Z343" t="s">
        <v>28</v>
      </c>
      <c r="AA343">
        <v>3356</v>
      </c>
      <c r="AB343">
        <v>23</v>
      </c>
      <c r="AC343">
        <v>1</v>
      </c>
      <c r="AD343" t="s">
        <v>224</v>
      </c>
    </row>
    <row r="344" spans="1:30" ht="45.5">
      <c r="A344" t="s">
        <v>34</v>
      </c>
      <c r="B344" t="s">
        <v>43</v>
      </c>
      <c r="C344" t="s">
        <v>44</v>
      </c>
      <c r="D344" t="s">
        <v>31</v>
      </c>
      <c r="E344" t="s">
        <v>31</v>
      </c>
      <c r="F344" t="s">
        <v>43</v>
      </c>
      <c r="G344" t="s">
        <v>45</v>
      </c>
      <c r="H344" t="s">
        <v>46</v>
      </c>
      <c r="I344" t="s">
        <v>31</v>
      </c>
      <c r="J344" t="s">
        <v>32</v>
      </c>
      <c r="K344" t="s">
        <v>47</v>
      </c>
      <c r="L344" t="s">
        <v>48</v>
      </c>
      <c r="M344" t="s">
        <v>34</v>
      </c>
      <c r="N344" t="str">
        <f t="shared" si="22"/>
        <v xml:space="preserve">        </v>
      </c>
      <c r="O344" t="s">
        <v>49</v>
      </c>
      <c r="P344" t="s">
        <v>50</v>
      </c>
      <c r="Q344" t="s">
        <v>51</v>
      </c>
      <c r="R344" t="s">
        <v>36</v>
      </c>
      <c r="S344" t="s">
        <v>36</v>
      </c>
      <c r="T344" t="s">
        <v>223</v>
      </c>
      <c r="U344" s="6" t="str">
        <f>"214317042      "</f>
        <v xml:space="preserve">214317042      </v>
      </c>
      <c r="V344" s="2" t="str">
        <f>"214317042      "</f>
        <v xml:space="preserve">214317042      </v>
      </c>
      <c r="W344" s="4" t="str">
        <f t="shared" si="21"/>
        <v xml:space="preserve">214317042 </v>
      </c>
      <c r="X344">
        <v>178</v>
      </c>
      <c r="Y344">
        <v>940</v>
      </c>
      <c r="Z344" t="s">
        <v>28</v>
      </c>
      <c r="AA344">
        <v>3356</v>
      </c>
      <c r="AB344">
        <v>23</v>
      </c>
      <c r="AC344">
        <v>1</v>
      </c>
      <c r="AD344" t="s">
        <v>224</v>
      </c>
    </row>
    <row r="345" spans="1:30" ht="45.5">
      <c r="A345" t="s">
        <v>34</v>
      </c>
      <c r="B345" t="s">
        <v>43</v>
      </c>
      <c r="C345" t="s">
        <v>44</v>
      </c>
      <c r="D345" t="s">
        <v>31</v>
      </c>
      <c r="E345" t="s">
        <v>31</v>
      </c>
      <c r="F345" t="s">
        <v>43</v>
      </c>
      <c r="G345" t="s">
        <v>45</v>
      </c>
      <c r="H345" t="s">
        <v>46</v>
      </c>
      <c r="I345" t="s">
        <v>31</v>
      </c>
      <c r="J345" t="s">
        <v>32</v>
      </c>
      <c r="K345" t="s">
        <v>47</v>
      </c>
      <c r="L345" t="s">
        <v>48</v>
      </c>
      <c r="M345" t="s">
        <v>34</v>
      </c>
      <c r="N345" t="str">
        <f t="shared" si="22"/>
        <v xml:space="preserve">        </v>
      </c>
      <c r="O345" t="s">
        <v>49</v>
      </c>
      <c r="P345" t="s">
        <v>50</v>
      </c>
      <c r="Q345" t="s">
        <v>51</v>
      </c>
      <c r="R345" t="s">
        <v>36</v>
      </c>
      <c r="S345" t="s">
        <v>36</v>
      </c>
      <c r="T345" t="s">
        <v>223</v>
      </c>
      <c r="U345" s="6" t="str">
        <f>"214317043      "</f>
        <v xml:space="preserve">214317043      </v>
      </c>
      <c r="V345" s="2" t="str">
        <f>"214317043      "</f>
        <v xml:space="preserve">214317043      </v>
      </c>
      <c r="W345" s="4" t="str">
        <f t="shared" si="21"/>
        <v xml:space="preserve">214317043 </v>
      </c>
      <c r="X345">
        <v>178</v>
      </c>
      <c r="Y345">
        <v>940</v>
      </c>
      <c r="Z345" t="s">
        <v>28</v>
      </c>
      <c r="AA345">
        <v>3356</v>
      </c>
      <c r="AB345">
        <v>23</v>
      </c>
      <c r="AC345">
        <v>1</v>
      </c>
      <c r="AD345" t="s">
        <v>224</v>
      </c>
    </row>
    <row r="346" spans="1:30" ht="45.5">
      <c r="A346" t="s">
        <v>34</v>
      </c>
      <c r="B346" t="s">
        <v>43</v>
      </c>
      <c r="C346" t="s">
        <v>44</v>
      </c>
      <c r="D346" t="s">
        <v>31</v>
      </c>
      <c r="E346" t="s">
        <v>31</v>
      </c>
      <c r="F346" t="s">
        <v>43</v>
      </c>
      <c r="G346" t="s">
        <v>45</v>
      </c>
      <c r="H346" t="s">
        <v>46</v>
      </c>
      <c r="I346" t="s">
        <v>31</v>
      </c>
      <c r="J346" t="s">
        <v>32</v>
      </c>
      <c r="K346" t="s">
        <v>47</v>
      </c>
      <c r="L346" t="s">
        <v>48</v>
      </c>
      <c r="M346" t="s">
        <v>34</v>
      </c>
      <c r="N346" t="str">
        <f t="shared" si="22"/>
        <v xml:space="preserve">        </v>
      </c>
      <c r="O346" t="s">
        <v>49</v>
      </c>
      <c r="P346" t="s">
        <v>50</v>
      </c>
      <c r="Q346" t="s">
        <v>51</v>
      </c>
      <c r="R346" t="s">
        <v>36</v>
      </c>
      <c r="S346" t="s">
        <v>36</v>
      </c>
      <c r="T346" t="s">
        <v>223</v>
      </c>
      <c r="U346" s="6" t="str">
        <f>"214317044      "</f>
        <v xml:space="preserve">214317044      </v>
      </c>
      <c r="V346" s="2" t="str">
        <f>"214317044      "</f>
        <v xml:space="preserve">214317044      </v>
      </c>
      <c r="W346" s="4" t="str">
        <f t="shared" si="21"/>
        <v xml:space="preserve">214317044 </v>
      </c>
      <c r="X346">
        <v>178</v>
      </c>
      <c r="Y346">
        <v>940</v>
      </c>
      <c r="Z346" t="s">
        <v>28</v>
      </c>
      <c r="AA346">
        <v>3356</v>
      </c>
      <c r="AB346">
        <v>23</v>
      </c>
      <c r="AC346">
        <v>1</v>
      </c>
      <c r="AD346" t="s">
        <v>224</v>
      </c>
    </row>
    <row r="347" spans="1:30" ht="45.5">
      <c r="A347" t="s">
        <v>34</v>
      </c>
      <c r="B347" t="s">
        <v>43</v>
      </c>
      <c r="C347" t="s">
        <v>44</v>
      </c>
      <c r="D347" t="s">
        <v>31</v>
      </c>
      <c r="E347" t="s">
        <v>31</v>
      </c>
      <c r="F347" t="s">
        <v>43</v>
      </c>
      <c r="G347" t="s">
        <v>45</v>
      </c>
      <c r="H347" t="s">
        <v>46</v>
      </c>
      <c r="I347" t="s">
        <v>31</v>
      </c>
      <c r="J347" t="s">
        <v>32</v>
      </c>
      <c r="K347" t="s">
        <v>47</v>
      </c>
      <c r="L347" t="s">
        <v>48</v>
      </c>
      <c r="M347" t="s">
        <v>34</v>
      </c>
      <c r="N347" t="str">
        <f t="shared" si="22"/>
        <v xml:space="preserve">        </v>
      </c>
      <c r="O347" t="s">
        <v>49</v>
      </c>
      <c r="P347" t="s">
        <v>50</v>
      </c>
      <c r="Q347" t="s">
        <v>51</v>
      </c>
      <c r="R347" t="s">
        <v>36</v>
      </c>
      <c r="S347" t="s">
        <v>36</v>
      </c>
      <c r="T347" t="s">
        <v>223</v>
      </c>
      <c r="U347" s="6" t="str">
        <f>"214317045      "</f>
        <v xml:space="preserve">214317045      </v>
      </c>
      <c r="V347" s="2" t="str">
        <f>"214317045      "</f>
        <v xml:space="preserve">214317045      </v>
      </c>
      <c r="W347" s="4" t="str">
        <f t="shared" si="21"/>
        <v xml:space="preserve">214317045 </v>
      </c>
      <c r="X347">
        <v>178</v>
      </c>
      <c r="Y347">
        <v>940</v>
      </c>
      <c r="Z347" t="s">
        <v>28</v>
      </c>
      <c r="AA347">
        <v>3356</v>
      </c>
      <c r="AB347">
        <v>23</v>
      </c>
      <c r="AC347">
        <v>1</v>
      </c>
      <c r="AD347" t="s">
        <v>224</v>
      </c>
    </row>
    <row r="348" spans="1:30" ht="45.5">
      <c r="A348" t="s">
        <v>34</v>
      </c>
      <c r="B348" t="s">
        <v>43</v>
      </c>
      <c r="C348" t="s">
        <v>44</v>
      </c>
      <c r="D348" t="s">
        <v>31</v>
      </c>
      <c r="E348" t="s">
        <v>31</v>
      </c>
      <c r="F348" t="s">
        <v>43</v>
      </c>
      <c r="G348" t="s">
        <v>45</v>
      </c>
      <c r="H348" t="s">
        <v>46</v>
      </c>
      <c r="I348" t="s">
        <v>31</v>
      </c>
      <c r="J348" t="s">
        <v>32</v>
      </c>
      <c r="K348" t="s">
        <v>47</v>
      </c>
      <c r="L348" t="s">
        <v>48</v>
      </c>
      <c r="M348" t="s">
        <v>34</v>
      </c>
      <c r="N348" t="str">
        <f t="shared" si="22"/>
        <v xml:space="preserve">        </v>
      </c>
      <c r="O348" t="s">
        <v>49</v>
      </c>
      <c r="P348" t="s">
        <v>50</v>
      </c>
      <c r="Q348" t="s">
        <v>51</v>
      </c>
      <c r="R348" t="s">
        <v>36</v>
      </c>
      <c r="S348" t="s">
        <v>36</v>
      </c>
      <c r="T348" t="s">
        <v>223</v>
      </c>
      <c r="U348" s="6" t="str">
        <f>"214317046      "</f>
        <v xml:space="preserve">214317046      </v>
      </c>
      <c r="V348" s="2" t="str">
        <f>"214317046      "</f>
        <v xml:space="preserve">214317046      </v>
      </c>
      <c r="W348" s="4" t="str">
        <f t="shared" si="21"/>
        <v xml:space="preserve">214317046 </v>
      </c>
      <c r="X348">
        <v>178</v>
      </c>
      <c r="Y348">
        <v>940</v>
      </c>
      <c r="Z348" t="s">
        <v>28</v>
      </c>
      <c r="AA348">
        <v>3356</v>
      </c>
      <c r="AB348">
        <v>23</v>
      </c>
      <c r="AC348">
        <v>1</v>
      </c>
      <c r="AD348" t="s">
        <v>224</v>
      </c>
    </row>
    <row r="349" spans="1:30" ht="45.5">
      <c r="A349" t="s">
        <v>34</v>
      </c>
      <c r="B349" t="s">
        <v>43</v>
      </c>
      <c r="C349" t="s">
        <v>44</v>
      </c>
      <c r="D349" t="s">
        <v>31</v>
      </c>
      <c r="E349" t="s">
        <v>31</v>
      </c>
      <c r="F349" t="s">
        <v>43</v>
      </c>
      <c r="G349" t="s">
        <v>45</v>
      </c>
      <c r="H349" t="s">
        <v>46</v>
      </c>
      <c r="I349" t="s">
        <v>31</v>
      </c>
      <c r="J349" t="s">
        <v>32</v>
      </c>
      <c r="K349" t="s">
        <v>47</v>
      </c>
      <c r="L349" t="s">
        <v>48</v>
      </c>
      <c r="M349" t="s">
        <v>34</v>
      </c>
      <c r="N349" t="str">
        <f t="shared" si="22"/>
        <v xml:space="preserve">        </v>
      </c>
      <c r="O349" t="s">
        <v>49</v>
      </c>
      <c r="P349" t="s">
        <v>50</v>
      </c>
      <c r="Q349" t="s">
        <v>51</v>
      </c>
      <c r="R349" t="s">
        <v>36</v>
      </c>
      <c r="S349" t="s">
        <v>36</v>
      </c>
      <c r="T349" t="s">
        <v>223</v>
      </c>
      <c r="U349" s="6" t="str">
        <f>"214317047      "</f>
        <v xml:space="preserve">214317047      </v>
      </c>
      <c r="V349" s="2" t="str">
        <f>"214317047      "</f>
        <v xml:space="preserve">214317047      </v>
      </c>
      <c r="W349" s="4" t="str">
        <f t="shared" si="21"/>
        <v xml:space="preserve">214317047 </v>
      </c>
      <c r="X349">
        <v>178</v>
      </c>
      <c r="Y349">
        <v>940</v>
      </c>
      <c r="Z349" t="s">
        <v>28</v>
      </c>
      <c r="AA349">
        <v>3356</v>
      </c>
      <c r="AB349">
        <v>23</v>
      </c>
      <c r="AC349">
        <v>1</v>
      </c>
      <c r="AD349" t="s">
        <v>224</v>
      </c>
    </row>
    <row r="350" spans="1:30" ht="45.5">
      <c r="A350" t="s">
        <v>34</v>
      </c>
      <c r="B350" t="s">
        <v>43</v>
      </c>
      <c r="C350" t="s">
        <v>44</v>
      </c>
      <c r="D350" t="s">
        <v>31</v>
      </c>
      <c r="E350" t="s">
        <v>31</v>
      </c>
      <c r="F350" t="s">
        <v>43</v>
      </c>
      <c r="G350" t="s">
        <v>45</v>
      </c>
      <c r="H350" t="s">
        <v>46</v>
      </c>
      <c r="I350" t="s">
        <v>31</v>
      </c>
      <c r="J350" t="s">
        <v>32</v>
      </c>
      <c r="K350" t="s">
        <v>47</v>
      </c>
      <c r="L350" t="s">
        <v>48</v>
      </c>
      <c r="M350" t="s">
        <v>34</v>
      </c>
      <c r="N350" t="str">
        <f t="shared" si="22"/>
        <v xml:space="preserve">        </v>
      </c>
      <c r="O350" t="s">
        <v>49</v>
      </c>
      <c r="P350" t="s">
        <v>50</v>
      </c>
      <c r="Q350" t="s">
        <v>51</v>
      </c>
      <c r="R350" t="s">
        <v>36</v>
      </c>
      <c r="S350" t="s">
        <v>36</v>
      </c>
      <c r="T350" t="s">
        <v>223</v>
      </c>
      <c r="U350" s="6" t="str">
        <f>"214317048      "</f>
        <v xml:space="preserve">214317048      </v>
      </c>
      <c r="V350" s="2" t="str">
        <f>"214317048      "</f>
        <v xml:space="preserve">214317048      </v>
      </c>
      <c r="W350" s="4" t="str">
        <f t="shared" si="21"/>
        <v xml:space="preserve">214317048 </v>
      </c>
      <c r="X350">
        <v>178</v>
      </c>
      <c r="Y350">
        <v>940</v>
      </c>
      <c r="Z350" t="s">
        <v>28</v>
      </c>
      <c r="AA350">
        <v>3356</v>
      </c>
      <c r="AB350">
        <v>23</v>
      </c>
      <c r="AC350">
        <v>1</v>
      </c>
      <c r="AD350" t="s">
        <v>224</v>
      </c>
    </row>
    <row r="351" spans="1:30" ht="45.5">
      <c r="A351" t="s">
        <v>34</v>
      </c>
      <c r="B351" t="s">
        <v>43</v>
      </c>
      <c r="C351" t="s">
        <v>44</v>
      </c>
      <c r="D351" t="s">
        <v>31</v>
      </c>
      <c r="E351" t="s">
        <v>31</v>
      </c>
      <c r="F351" t="s">
        <v>43</v>
      </c>
      <c r="G351" t="s">
        <v>45</v>
      </c>
      <c r="H351" t="s">
        <v>46</v>
      </c>
      <c r="I351" t="s">
        <v>31</v>
      </c>
      <c r="J351" t="s">
        <v>32</v>
      </c>
      <c r="K351" t="s">
        <v>47</v>
      </c>
      <c r="L351" t="s">
        <v>48</v>
      </c>
      <c r="M351" t="s">
        <v>34</v>
      </c>
      <c r="N351" t="str">
        <f t="shared" si="22"/>
        <v xml:space="preserve">        </v>
      </c>
      <c r="O351" t="s">
        <v>49</v>
      </c>
      <c r="P351" t="s">
        <v>50</v>
      </c>
      <c r="Q351" t="s">
        <v>51</v>
      </c>
      <c r="R351" t="s">
        <v>36</v>
      </c>
      <c r="S351" t="s">
        <v>36</v>
      </c>
      <c r="T351" t="s">
        <v>223</v>
      </c>
      <c r="U351" s="6" t="str">
        <f>"214317049      "</f>
        <v xml:space="preserve">214317049      </v>
      </c>
      <c r="V351" s="2" t="str">
        <f>"214317049      "</f>
        <v xml:space="preserve">214317049      </v>
      </c>
      <c r="W351" s="4" t="str">
        <f t="shared" si="21"/>
        <v xml:space="preserve">214317049 </v>
      </c>
      <c r="X351">
        <v>106</v>
      </c>
      <c r="Y351">
        <v>940</v>
      </c>
      <c r="Z351" t="s">
        <v>28</v>
      </c>
      <c r="AA351">
        <v>3356</v>
      </c>
      <c r="AB351">
        <v>23</v>
      </c>
      <c r="AC351">
        <v>1</v>
      </c>
      <c r="AD351" t="s">
        <v>224</v>
      </c>
    </row>
    <row r="352" spans="1:30" ht="45.5">
      <c r="A352" t="s">
        <v>28</v>
      </c>
      <c r="B352">
        <v>1</v>
      </c>
      <c r="C352">
        <v>3173</v>
      </c>
      <c r="D352">
        <v>23</v>
      </c>
      <c r="E352">
        <v>100</v>
      </c>
      <c r="F352">
        <v>1</v>
      </c>
      <c r="G352" t="s">
        <v>29</v>
      </c>
      <c r="H352" t="s">
        <v>30</v>
      </c>
      <c r="I352" t="s">
        <v>31</v>
      </c>
      <c r="J352" t="s">
        <v>32</v>
      </c>
      <c r="K352">
        <v>1257</v>
      </c>
      <c r="L352" t="s">
        <v>225</v>
      </c>
      <c r="M352" t="s">
        <v>34</v>
      </c>
      <c r="N352" t="str">
        <f>"08949   "</f>
        <v xml:space="preserve">08949   </v>
      </c>
      <c r="O352" t="s">
        <v>107</v>
      </c>
      <c r="P352">
        <v>194</v>
      </c>
      <c r="Q352">
        <v>1.81416</v>
      </c>
      <c r="R352">
        <v>351.95</v>
      </c>
      <c r="S352" t="s">
        <v>36</v>
      </c>
      <c r="T352" t="s">
        <v>226</v>
      </c>
      <c r="U352" s="6" t="str">
        <f>"234317001      "</f>
        <v xml:space="preserve">234317001      </v>
      </c>
      <c r="V352" s="2" t="str">
        <f>"234317001      "</f>
        <v xml:space="preserve">234317001      </v>
      </c>
      <c r="W352" s="4" t="str">
        <f t="shared" si="21"/>
        <v xml:space="preserve">234317001 </v>
      </c>
      <c r="X352">
        <v>100</v>
      </c>
      <c r="Y352">
        <v>970</v>
      </c>
      <c r="Z352" t="s">
        <v>59</v>
      </c>
      <c r="AA352">
        <v>3355</v>
      </c>
      <c r="AB352">
        <v>23</v>
      </c>
      <c r="AC352">
        <v>1</v>
      </c>
      <c r="AD352" t="s">
        <v>227</v>
      </c>
    </row>
    <row r="353" spans="1:30" ht="45.5">
      <c r="A353" t="s">
        <v>34</v>
      </c>
      <c r="B353" t="s">
        <v>43</v>
      </c>
      <c r="C353" t="s">
        <v>44</v>
      </c>
      <c r="D353" t="s">
        <v>31</v>
      </c>
      <c r="E353" t="s">
        <v>31</v>
      </c>
      <c r="F353" t="s">
        <v>43</v>
      </c>
      <c r="G353" t="s">
        <v>45</v>
      </c>
      <c r="H353" t="s">
        <v>46</v>
      </c>
      <c r="I353" t="s">
        <v>31</v>
      </c>
      <c r="J353" t="s">
        <v>32</v>
      </c>
      <c r="K353" t="s">
        <v>47</v>
      </c>
      <c r="L353" t="s">
        <v>48</v>
      </c>
      <c r="M353" t="s">
        <v>34</v>
      </c>
      <c r="N353" t="str">
        <f>"        "</f>
        <v xml:space="preserve">        </v>
      </c>
      <c r="O353" t="s">
        <v>49</v>
      </c>
      <c r="P353" t="s">
        <v>50</v>
      </c>
      <c r="Q353" t="s">
        <v>51</v>
      </c>
      <c r="R353" t="s">
        <v>36</v>
      </c>
      <c r="S353" t="s">
        <v>36</v>
      </c>
      <c r="T353" t="s">
        <v>226</v>
      </c>
      <c r="U353" s="6" t="str">
        <f>"234254002      "</f>
        <v xml:space="preserve">234254002      </v>
      </c>
      <c r="V353" s="2" t="str">
        <f>"234254002      "</f>
        <v xml:space="preserve">234254002      </v>
      </c>
      <c r="W353" s="4" t="str">
        <f t="shared" si="21"/>
        <v xml:space="preserve">234254002 </v>
      </c>
      <c r="X353">
        <v>100</v>
      </c>
      <c r="Y353">
        <v>970</v>
      </c>
      <c r="Z353" t="s">
        <v>59</v>
      </c>
      <c r="AA353">
        <v>3355</v>
      </c>
      <c r="AB353">
        <v>23</v>
      </c>
      <c r="AC353">
        <v>1</v>
      </c>
      <c r="AD353" t="s">
        <v>227</v>
      </c>
    </row>
    <row r="354" spans="1:30" ht="45.5">
      <c r="A354" t="s">
        <v>28</v>
      </c>
      <c r="B354">
        <v>1</v>
      </c>
      <c r="C354">
        <v>3173</v>
      </c>
      <c r="D354">
        <v>23</v>
      </c>
      <c r="E354">
        <v>100</v>
      </c>
      <c r="F354">
        <v>1</v>
      </c>
      <c r="G354" t="s">
        <v>29</v>
      </c>
      <c r="H354" t="s">
        <v>30</v>
      </c>
      <c r="I354" t="s">
        <v>31</v>
      </c>
      <c r="J354" t="s">
        <v>32</v>
      </c>
      <c r="K354">
        <v>1257</v>
      </c>
      <c r="L354" t="s">
        <v>225</v>
      </c>
      <c r="M354" t="s">
        <v>34</v>
      </c>
      <c r="N354" t="str">
        <f>"09897   "</f>
        <v xml:space="preserve">09897   </v>
      </c>
      <c r="O354" t="s">
        <v>228</v>
      </c>
      <c r="P354">
        <v>670.32</v>
      </c>
      <c r="Q354">
        <v>2.74336</v>
      </c>
      <c r="R354">
        <v>1838.93</v>
      </c>
      <c r="S354" t="s">
        <v>36</v>
      </c>
      <c r="T354" t="s">
        <v>226</v>
      </c>
      <c r="U354" s="6" t="str">
        <f>"234316019      "</f>
        <v xml:space="preserve">234316019      </v>
      </c>
      <c r="V354" s="2" t="str">
        <f>"234316019      "</f>
        <v xml:space="preserve">234316019      </v>
      </c>
      <c r="W354" s="4" t="str">
        <f t="shared" si="21"/>
        <v xml:space="preserve">234316019 </v>
      </c>
      <c r="X354">
        <v>168</v>
      </c>
      <c r="Y354">
        <v>1000</v>
      </c>
      <c r="Z354" t="s">
        <v>59</v>
      </c>
      <c r="AA354">
        <v>3355</v>
      </c>
      <c r="AB354">
        <v>23</v>
      </c>
      <c r="AC354">
        <v>2</v>
      </c>
      <c r="AD354" t="s">
        <v>227</v>
      </c>
    </row>
    <row r="355" spans="1:30" ht="45.5">
      <c r="A355" t="s">
        <v>34</v>
      </c>
      <c r="B355" t="s">
        <v>43</v>
      </c>
      <c r="C355" t="s">
        <v>44</v>
      </c>
      <c r="D355" t="s">
        <v>31</v>
      </c>
      <c r="E355" t="s">
        <v>31</v>
      </c>
      <c r="F355" t="s">
        <v>43</v>
      </c>
      <c r="G355" t="s">
        <v>45</v>
      </c>
      <c r="H355" t="s">
        <v>46</v>
      </c>
      <c r="I355" t="s">
        <v>31</v>
      </c>
      <c r="J355" t="s">
        <v>32</v>
      </c>
      <c r="K355" t="s">
        <v>47</v>
      </c>
      <c r="L355" t="s">
        <v>48</v>
      </c>
      <c r="M355" t="s">
        <v>34</v>
      </c>
      <c r="N355" t="str">
        <f>"        "</f>
        <v xml:space="preserve">        </v>
      </c>
      <c r="O355" t="s">
        <v>49</v>
      </c>
      <c r="P355" t="s">
        <v>50</v>
      </c>
      <c r="Q355" t="s">
        <v>51</v>
      </c>
      <c r="R355" t="s">
        <v>36</v>
      </c>
      <c r="S355" t="s">
        <v>36</v>
      </c>
      <c r="T355" t="s">
        <v>226</v>
      </c>
      <c r="U355" s="6" t="str">
        <f>"234316020      "</f>
        <v xml:space="preserve">234316020      </v>
      </c>
      <c r="V355" s="2" t="str">
        <f>"234316020      "</f>
        <v xml:space="preserve">234316020      </v>
      </c>
      <c r="W355" s="4" t="str">
        <f t="shared" si="21"/>
        <v xml:space="preserve">234316020 </v>
      </c>
      <c r="X355">
        <v>168</v>
      </c>
      <c r="Y355">
        <v>990</v>
      </c>
      <c r="Z355" t="s">
        <v>59</v>
      </c>
      <c r="AA355">
        <v>3355</v>
      </c>
      <c r="AB355">
        <v>23</v>
      </c>
      <c r="AC355">
        <v>2</v>
      </c>
      <c r="AD355" t="s">
        <v>227</v>
      </c>
    </row>
    <row r="356" spans="1:30" ht="45.5">
      <c r="A356" t="s">
        <v>34</v>
      </c>
      <c r="B356" t="s">
        <v>43</v>
      </c>
      <c r="C356" t="s">
        <v>44</v>
      </c>
      <c r="D356" t="s">
        <v>31</v>
      </c>
      <c r="E356" t="s">
        <v>31</v>
      </c>
      <c r="F356" t="s">
        <v>43</v>
      </c>
      <c r="G356" t="s">
        <v>45</v>
      </c>
      <c r="H356" t="s">
        <v>46</v>
      </c>
      <c r="I356" t="s">
        <v>31</v>
      </c>
      <c r="J356" t="s">
        <v>32</v>
      </c>
      <c r="K356" t="s">
        <v>47</v>
      </c>
      <c r="L356" t="s">
        <v>48</v>
      </c>
      <c r="M356" t="s">
        <v>34</v>
      </c>
      <c r="N356" t="str">
        <f>"        "</f>
        <v xml:space="preserve">        </v>
      </c>
      <c r="O356" t="s">
        <v>49</v>
      </c>
      <c r="P356" t="s">
        <v>50</v>
      </c>
      <c r="Q356" t="s">
        <v>51</v>
      </c>
      <c r="R356" t="s">
        <v>36</v>
      </c>
      <c r="S356" t="s">
        <v>36</v>
      </c>
      <c r="T356" t="s">
        <v>226</v>
      </c>
      <c r="U356" s="6" t="str">
        <f>"234316021      "</f>
        <v xml:space="preserve">234316021      </v>
      </c>
      <c r="V356" s="2" t="str">
        <f>"234316021      "</f>
        <v xml:space="preserve">234316021      </v>
      </c>
      <c r="W356" s="4" t="str">
        <f t="shared" si="21"/>
        <v xml:space="preserve">234316021 </v>
      </c>
      <c r="X356">
        <v>168</v>
      </c>
      <c r="Y356">
        <v>1000</v>
      </c>
      <c r="Z356" t="s">
        <v>59</v>
      </c>
      <c r="AA356">
        <v>3355</v>
      </c>
      <c r="AB356">
        <v>23</v>
      </c>
      <c r="AC356">
        <v>2</v>
      </c>
      <c r="AD356" t="s">
        <v>227</v>
      </c>
    </row>
    <row r="357" spans="1:30" ht="45.5">
      <c r="A357" t="s">
        <v>34</v>
      </c>
      <c r="B357" t="s">
        <v>43</v>
      </c>
      <c r="C357" t="s">
        <v>44</v>
      </c>
      <c r="D357" t="s">
        <v>31</v>
      </c>
      <c r="E357" t="s">
        <v>31</v>
      </c>
      <c r="F357" t="s">
        <v>43</v>
      </c>
      <c r="G357" t="s">
        <v>45</v>
      </c>
      <c r="H357" t="s">
        <v>46</v>
      </c>
      <c r="I357" t="s">
        <v>31</v>
      </c>
      <c r="J357" t="s">
        <v>32</v>
      </c>
      <c r="K357" t="s">
        <v>47</v>
      </c>
      <c r="L357" t="s">
        <v>48</v>
      </c>
      <c r="M357" t="s">
        <v>34</v>
      </c>
      <c r="N357" t="str">
        <f>"        "</f>
        <v xml:space="preserve">        </v>
      </c>
      <c r="O357" t="s">
        <v>49</v>
      </c>
      <c r="P357" t="s">
        <v>50</v>
      </c>
      <c r="Q357" t="s">
        <v>51</v>
      </c>
      <c r="R357" t="s">
        <v>36</v>
      </c>
      <c r="S357" t="s">
        <v>36</v>
      </c>
      <c r="T357" t="s">
        <v>226</v>
      </c>
      <c r="U357" s="6" t="str">
        <f>"234316022      "</f>
        <v xml:space="preserve">234316022      </v>
      </c>
      <c r="V357" s="2" t="str">
        <f>"234316022      "</f>
        <v xml:space="preserve">234316022      </v>
      </c>
      <c r="W357" s="4" t="str">
        <f t="shared" si="21"/>
        <v xml:space="preserve">234316022 </v>
      </c>
      <c r="X357">
        <v>168</v>
      </c>
      <c r="Y357">
        <v>1000</v>
      </c>
      <c r="Z357" t="s">
        <v>59</v>
      </c>
      <c r="AA357">
        <v>3355</v>
      </c>
      <c r="AB357">
        <v>23</v>
      </c>
      <c r="AC357">
        <v>2</v>
      </c>
      <c r="AD357" t="s">
        <v>227</v>
      </c>
    </row>
    <row r="358" spans="1:30" ht="45.5">
      <c r="A358" t="s">
        <v>28</v>
      </c>
      <c r="B358">
        <v>1</v>
      </c>
      <c r="C358">
        <v>3174</v>
      </c>
      <c r="D358">
        <v>23</v>
      </c>
      <c r="E358">
        <v>100</v>
      </c>
      <c r="F358">
        <v>1</v>
      </c>
      <c r="G358" t="s">
        <v>29</v>
      </c>
      <c r="H358" t="s">
        <v>30</v>
      </c>
      <c r="I358" t="s">
        <v>31</v>
      </c>
      <c r="J358" t="s">
        <v>32</v>
      </c>
      <c r="K358">
        <v>1280</v>
      </c>
      <c r="L358" t="s">
        <v>229</v>
      </c>
      <c r="M358" t="s">
        <v>34</v>
      </c>
      <c r="N358" t="str">
        <f>"10120   "</f>
        <v xml:space="preserve">10120   </v>
      </c>
      <c r="O358" t="s">
        <v>230</v>
      </c>
      <c r="P358">
        <v>4143.96</v>
      </c>
      <c r="Q358">
        <v>3.0531000000000001</v>
      </c>
      <c r="R358">
        <v>12651.92</v>
      </c>
      <c r="S358" t="s">
        <v>36</v>
      </c>
      <c r="T358" t="s">
        <v>231</v>
      </c>
      <c r="U358" s="6" t="str">
        <f>"214317015      "</f>
        <v xml:space="preserve">214317015      </v>
      </c>
      <c r="V358" s="2" t="str">
        <f>"214317015      "</f>
        <v xml:space="preserve">214317015      </v>
      </c>
      <c r="W358" s="4" t="str">
        <f t="shared" si="21"/>
        <v xml:space="preserve">214317015 </v>
      </c>
      <c r="X358">
        <v>162</v>
      </c>
      <c r="Y358">
        <v>1970</v>
      </c>
      <c r="Z358" t="s">
        <v>59</v>
      </c>
      <c r="AA358">
        <v>3350</v>
      </c>
      <c r="AB358">
        <v>23</v>
      </c>
      <c r="AC358">
        <v>1</v>
      </c>
      <c r="AD358" t="s">
        <v>232</v>
      </c>
    </row>
    <row r="359" spans="1:30" ht="45.5">
      <c r="A359" t="s">
        <v>34</v>
      </c>
      <c r="B359" t="s">
        <v>43</v>
      </c>
      <c r="C359" t="s">
        <v>44</v>
      </c>
      <c r="D359" t="s">
        <v>31</v>
      </c>
      <c r="E359" t="s">
        <v>31</v>
      </c>
      <c r="F359" t="s">
        <v>43</v>
      </c>
      <c r="G359" t="s">
        <v>45</v>
      </c>
      <c r="H359" t="s">
        <v>46</v>
      </c>
      <c r="I359" t="s">
        <v>31</v>
      </c>
      <c r="J359" t="s">
        <v>32</v>
      </c>
      <c r="K359" t="s">
        <v>47</v>
      </c>
      <c r="L359" t="s">
        <v>48</v>
      </c>
      <c r="M359" t="s">
        <v>34</v>
      </c>
      <c r="N359" t="str">
        <f t="shared" ref="N359:N370" si="23">"        "</f>
        <v xml:space="preserve">        </v>
      </c>
      <c r="O359" t="s">
        <v>49</v>
      </c>
      <c r="P359" t="s">
        <v>50</v>
      </c>
      <c r="Q359" t="s">
        <v>51</v>
      </c>
      <c r="R359" t="s">
        <v>36</v>
      </c>
      <c r="S359" t="s">
        <v>36</v>
      </c>
      <c r="T359" t="s">
        <v>231</v>
      </c>
      <c r="U359" s="6" t="str">
        <f>"214317016      "</f>
        <v xml:space="preserve">214317016      </v>
      </c>
      <c r="V359" s="2" t="str">
        <f>"214317016      "</f>
        <v xml:space="preserve">214317016      </v>
      </c>
      <c r="W359" s="4" t="str">
        <f t="shared" si="21"/>
        <v xml:space="preserve">214317016 </v>
      </c>
      <c r="X359">
        <v>162</v>
      </c>
      <c r="Y359">
        <v>1970</v>
      </c>
      <c r="Z359" t="s">
        <v>59</v>
      </c>
      <c r="AA359">
        <v>3350</v>
      </c>
      <c r="AB359">
        <v>23</v>
      </c>
      <c r="AC359">
        <v>1</v>
      </c>
      <c r="AD359" t="s">
        <v>232</v>
      </c>
    </row>
    <row r="360" spans="1:30" ht="45.5">
      <c r="A360" t="s">
        <v>34</v>
      </c>
      <c r="B360" t="s">
        <v>43</v>
      </c>
      <c r="C360" t="s">
        <v>44</v>
      </c>
      <c r="D360" t="s">
        <v>31</v>
      </c>
      <c r="E360" t="s">
        <v>31</v>
      </c>
      <c r="F360" t="s">
        <v>43</v>
      </c>
      <c r="G360" t="s">
        <v>45</v>
      </c>
      <c r="H360" t="s">
        <v>46</v>
      </c>
      <c r="I360" t="s">
        <v>31</v>
      </c>
      <c r="J360" t="s">
        <v>32</v>
      </c>
      <c r="K360" t="s">
        <v>47</v>
      </c>
      <c r="L360" t="s">
        <v>48</v>
      </c>
      <c r="M360" t="s">
        <v>34</v>
      </c>
      <c r="N360" t="str">
        <f t="shared" si="23"/>
        <v xml:space="preserve">        </v>
      </c>
      <c r="O360" t="s">
        <v>49</v>
      </c>
      <c r="P360" t="s">
        <v>50</v>
      </c>
      <c r="Q360" t="s">
        <v>51</v>
      </c>
      <c r="R360" t="s">
        <v>36</v>
      </c>
      <c r="S360" t="s">
        <v>36</v>
      </c>
      <c r="T360" t="s">
        <v>231</v>
      </c>
      <c r="U360" s="6" t="str">
        <f>"214317017      "</f>
        <v xml:space="preserve">214317017      </v>
      </c>
      <c r="V360" s="2" t="str">
        <f>"214317017      "</f>
        <v xml:space="preserve">214317017      </v>
      </c>
      <c r="W360" s="4" t="str">
        <f t="shared" si="21"/>
        <v xml:space="preserve">214317017 </v>
      </c>
      <c r="X360">
        <v>162</v>
      </c>
      <c r="Y360">
        <v>1970</v>
      </c>
      <c r="Z360" t="s">
        <v>59</v>
      </c>
      <c r="AA360">
        <v>3350</v>
      </c>
      <c r="AB360">
        <v>23</v>
      </c>
      <c r="AC360">
        <v>1</v>
      </c>
      <c r="AD360" t="s">
        <v>232</v>
      </c>
    </row>
    <row r="361" spans="1:30" ht="45.5">
      <c r="A361" t="s">
        <v>34</v>
      </c>
      <c r="B361" t="s">
        <v>43</v>
      </c>
      <c r="C361" t="s">
        <v>44</v>
      </c>
      <c r="D361" t="s">
        <v>31</v>
      </c>
      <c r="E361" t="s">
        <v>31</v>
      </c>
      <c r="F361" t="s">
        <v>43</v>
      </c>
      <c r="G361" t="s">
        <v>45</v>
      </c>
      <c r="H361" t="s">
        <v>46</v>
      </c>
      <c r="I361" t="s">
        <v>31</v>
      </c>
      <c r="J361" t="s">
        <v>32</v>
      </c>
      <c r="K361" t="s">
        <v>47</v>
      </c>
      <c r="L361" t="s">
        <v>48</v>
      </c>
      <c r="M361" t="s">
        <v>34</v>
      </c>
      <c r="N361" t="str">
        <f t="shared" si="23"/>
        <v xml:space="preserve">        </v>
      </c>
      <c r="O361" t="s">
        <v>49</v>
      </c>
      <c r="P361" t="s">
        <v>50</v>
      </c>
      <c r="Q361" t="s">
        <v>51</v>
      </c>
      <c r="R361" t="s">
        <v>36</v>
      </c>
      <c r="S361" t="s">
        <v>36</v>
      </c>
      <c r="T361" t="s">
        <v>231</v>
      </c>
      <c r="U361" s="6" t="str">
        <f>"214317018      "</f>
        <v xml:space="preserve">214317018      </v>
      </c>
      <c r="V361" s="2" t="str">
        <f>"214317018      "</f>
        <v xml:space="preserve">214317018      </v>
      </c>
      <c r="W361" s="4" t="str">
        <f t="shared" si="21"/>
        <v xml:space="preserve">214317018 </v>
      </c>
      <c r="X361">
        <v>162</v>
      </c>
      <c r="Y361">
        <v>1970</v>
      </c>
      <c r="Z361" t="s">
        <v>59</v>
      </c>
      <c r="AA361">
        <v>3350</v>
      </c>
      <c r="AB361">
        <v>23</v>
      </c>
      <c r="AC361">
        <v>1</v>
      </c>
      <c r="AD361" t="s">
        <v>232</v>
      </c>
    </row>
    <row r="362" spans="1:30" ht="45.5">
      <c r="A362" t="s">
        <v>34</v>
      </c>
      <c r="B362" t="s">
        <v>43</v>
      </c>
      <c r="C362" t="s">
        <v>44</v>
      </c>
      <c r="D362" t="s">
        <v>31</v>
      </c>
      <c r="E362" t="s">
        <v>31</v>
      </c>
      <c r="F362" t="s">
        <v>43</v>
      </c>
      <c r="G362" t="s">
        <v>45</v>
      </c>
      <c r="H362" t="s">
        <v>46</v>
      </c>
      <c r="I362" t="s">
        <v>31</v>
      </c>
      <c r="J362" t="s">
        <v>32</v>
      </c>
      <c r="K362" t="s">
        <v>47</v>
      </c>
      <c r="L362" t="s">
        <v>48</v>
      </c>
      <c r="M362" t="s">
        <v>34</v>
      </c>
      <c r="N362" t="str">
        <f t="shared" si="23"/>
        <v xml:space="preserve">        </v>
      </c>
      <c r="O362" t="s">
        <v>49</v>
      </c>
      <c r="P362" t="s">
        <v>50</v>
      </c>
      <c r="Q362" t="s">
        <v>51</v>
      </c>
      <c r="R362" t="s">
        <v>36</v>
      </c>
      <c r="S362" t="s">
        <v>36</v>
      </c>
      <c r="T362" t="s">
        <v>231</v>
      </c>
      <c r="U362" s="6" t="str">
        <f>"214317019      "</f>
        <v xml:space="preserve">214317019      </v>
      </c>
      <c r="V362" s="2" t="str">
        <f>"214317019      "</f>
        <v xml:space="preserve">214317019      </v>
      </c>
      <c r="W362" s="4" t="str">
        <f t="shared" si="21"/>
        <v xml:space="preserve">214317019 </v>
      </c>
      <c r="X362">
        <v>162</v>
      </c>
      <c r="Y362">
        <v>1970</v>
      </c>
      <c r="Z362" t="s">
        <v>59</v>
      </c>
      <c r="AA362">
        <v>3350</v>
      </c>
      <c r="AB362">
        <v>23</v>
      </c>
      <c r="AC362">
        <v>1</v>
      </c>
      <c r="AD362" t="s">
        <v>232</v>
      </c>
    </row>
    <row r="363" spans="1:30" ht="45.5">
      <c r="A363" t="s">
        <v>34</v>
      </c>
      <c r="B363" t="s">
        <v>43</v>
      </c>
      <c r="C363" t="s">
        <v>44</v>
      </c>
      <c r="D363" t="s">
        <v>31</v>
      </c>
      <c r="E363" t="s">
        <v>31</v>
      </c>
      <c r="F363" t="s">
        <v>43</v>
      </c>
      <c r="G363" t="s">
        <v>45</v>
      </c>
      <c r="H363" t="s">
        <v>46</v>
      </c>
      <c r="I363" t="s">
        <v>31</v>
      </c>
      <c r="J363" t="s">
        <v>32</v>
      </c>
      <c r="K363" t="s">
        <v>47</v>
      </c>
      <c r="L363" t="s">
        <v>48</v>
      </c>
      <c r="M363" t="s">
        <v>34</v>
      </c>
      <c r="N363" t="str">
        <f t="shared" si="23"/>
        <v xml:space="preserve">        </v>
      </c>
      <c r="O363" t="s">
        <v>49</v>
      </c>
      <c r="P363" t="s">
        <v>50</v>
      </c>
      <c r="Q363" t="s">
        <v>51</v>
      </c>
      <c r="R363" t="s">
        <v>36</v>
      </c>
      <c r="S363" t="s">
        <v>36</v>
      </c>
      <c r="T363" t="s">
        <v>231</v>
      </c>
      <c r="U363" s="6" t="str">
        <f>"214317020      "</f>
        <v xml:space="preserve">214317020      </v>
      </c>
      <c r="V363" s="2" t="str">
        <f>"214317020      "</f>
        <v xml:space="preserve">214317020      </v>
      </c>
      <c r="W363" s="4" t="str">
        <f t="shared" si="21"/>
        <v xml:space="preserve">214317020 </v>
      </c>
      <c r="X363">
        <v>162</v>
      </c>
      <c r="Y363">
        <v>1970</v>
      </c>
      <c r="Z363" t="s">
        <v>59</v>
      </c>
      <c r="AA363">
        <v>3350</v>
      </c>
      <c r="AB363">
        <v>23</v>
      </c>
      <c r="AC363">
        <v>1</v>
      </c>
      <c r="AD363" t="s">
        <v>232</v>
      </c>
    </row>
    <row r="364" spans="1:30" ht="45.5">
      <c r="A364" t="s">
        <v>34</v>
      </c>
      <c r="B364" t="s">
        <v>43</v>
      </c>
      <c r="C364" t="s">
        <v>44</v>
      </c>
      <c r="D364" t="s">
        <v>31</v>
      </c>
      <c r="E364" t="s">
        <v>31</v>
      </c>
      <c r="F364" t="s">
        <v>43</v>
      </c>
      <c r="G364" t="s">
        <v>45</v>
      </c>
      <c r="H364" t="s">
        <v>46</v>
      </c>
      <c r="I364" t="s">
        <v>31</v>
      </c>
      <c r="J364" t="s">
        <v>32</v>
      </c>
      <c r="K364" t="s">
        <v>47</v>
      </c>
      <c r="L364" t="s">
        <v>48</v>
      </c>
      <c r="M364" t="s">
        <v>34</v>
      </c>
      <c r="N364" t="str">
        <f t="shared" si="23"/>
        <v xml:space="preserve">        </v>
      </c>
      <c r="O364" t="s">
        <v>49</v>
      </c>
      <c r="P364" t="s">
        <v>50</v>
      </c>
      <c r="Q364" t="s">
        <v>51</v>
      </c>
      <c r="R364" t="s">
        <v>36</v>
      </c>
      <c r="S364" t="s">
        <v>36</v>
      </c>
      <c r="T364" t="s">
        <v>231</v>
      </c>
      <c r="U364" s="6" t="str">
        <f>"214317021      "</f>
        <v xml:space="preserve">214317021      </v>
      </c>
      <c r="V364" s="2" t="str">
        <f>"214317021      "</f>
        <v xml:space="preserve">214317021      </v>
      </c>
      <c r="W364" s="4" t="str">
        <f t="shared" si="21"/>
        <v xml:space="preserve">214317021 </v>
      </c>
      <c r="X364">
        <v>162</v>
      </c>
      <c r="Y364">
        <v>1970</v>
      </c>
      <c r="Z364" t="s">
        <v>59</v>
      </c>
      <c r="AA364">
        <v>3350</v>
      </c>
      <c r="AB364">
        <v>23</v>
      </c>
      <c r="AC364">
        <v>1</v>
      </c>
      <c r="AD364" t="s">
        <v>232</v>
      </c>
    </row>
    <row r="365" spans="1:30" ht="45.5">
      <c r="A365" t="s">
        <v>34</v>
      </c>
      <c r="B365" t="s">
        <v>43</v>
      </c>
      <c r="C365" t="s">
        <v>44</v>
      </c>
      <c r="D365" t="s">
        <v>31</v>
      </c>
      <c r="E365" t="s">
        <v>31</v>
      </c>
      <c r="F365" t="s">
        <v>43</v>
      </c>
      <c r="G365" t="s">
        <v>45</v>
      </c>
      <c r="H365" t="s">
        <v>46</v>
      </c>
      <c r="I365" t="s">
        <v>31</v>
      </c>
      <c r="J365" t="s">
        <v>32</v>
      </c>
      <c r="K365" t="s">
        <v>47</v>
      </c>
      <c r="L365" t="s">
        <v>48</v>
      </c>
      <c r="M365" t="s">
        <v>34</v>
      </c>
      <c r="N365" t="str">
        <f t="shared" si="23"/>
        <v xml:space="preserve">        </v>
      </c>
      <c r="O365" t="s">
        <v>49</v>
      </c>
      <c r="P365" t="s">
        <v>50</v>
      </c>
      <c r="Q365" t="s">
        <v>51</v>
      </c>
      <c r="R365" t="s">
        <v>36</v>
      </c>
      <c r="S365" t="s">
        <v>36</v>
      </c>
      <c r="T365" t="s">
        <v>231</v>
      </c>
      <c r="U365" s="6" t="str">
        <f>"234317004      "</f>
        <v xml:space="preserve">234317004      </v>
      </c>
      <c r="V365" s="2" t="str">
        <f>"234317004      "</f>
        <v xml:space="preserve">234317004      </v>
      </c>
      <c r="W365" s="4" t="str">
        <f t="shared" si="21"/>
        <v xml:space="preserve">234317004 </v>
      </c>
      <c r="X365">
        <v>162</v>
      </c>
      <c r="Y365">
        <v>1980</v>
      </c>
      <c r="Z365" t="s">
        <v>59</v>
      </c>
      <c r="AA365">
        <v>3350</v>
      </c>
      <c r="AB365">
        <v>23</v>
      </c>
      <c r="AC365">
        <v>1</v>
      </c>
      <c r="AD365" t="s">
        <v>232</v>
      </c>
    </row>
    <row r="366" spans="1:30" ht="45.5">
      <c r="A366" t="s">
        <v>34</v>
      </c>
      <c r="B366" t="s">
        <v>43</v>
      </c>
      <c r="C366" t="s">
        <v>44</v>
      </c>
      <c r="D366" t="s">
        <v>31</v>
      </c>
      <c r="E366" t="s">
        <v>31</v>
      </c>
      <c r="F366" t="s">
        <v>43</v>
      </c>
      <c r="G366" t="s">
        <v>45</v>
      </c>
      <c r="H366" t="s">
        <v>46</v>
      </c>
      <c r="I366" t="s">
        <v>31</v>
      </c>
      <c r="J366" t="s">
        <v>32</v>
      </c>
      <c r="K366" t="s">
        <v>47</v>
      </c>
      <c r="L366" t="s">
        <v>48</v>
      </c>
      <c r="M366" t="s">
        <v>34</v>
      </c>
      <c r="N366" t="str">
        <f t="shared" si="23"/>
        <v xml:space="preserve">        </v>
      </c>
      <c r="O366" t="s">
        <v>49</v>
      </c>
      <c r="P366" t="s">
        <v>50</v>
      </c>
      <c r="Q366" t="s">
        <v>51</v>
      </c>
      <c r="R366" t="s">
        <v>36</v>
      </c>
      <c r="S366" t="s">
        <v>36</v>
      </c>
      <c r="T366" t="s">
        <v>231</v>
      </c>
      <c r="U366" s="6" t="str">
        <f>"234317005      "</f>
        <v xml:space="preserve">234317005      </v>
      </c>
      <c r="V366" s="2" t="str">
        <f>"234317005      "</f>
        <v xml:space="preserve">234317005      </v>
      </c>
      <c r="W366" s="4" t="str">
        <f t="shared" si="21"/>
        <v xml:space="preserve">234317005 </v>
      </c>
      <c r="X366">
        <v>162</v>
      </c>
      <c r="Y366">
        <v>1980</v>
      </c>
      <c r="Z366" t="s">
        <v>59</v>
      </c>
      <c r="AA366">
        <v>3350</v>
      </c>
      <c r="AB366">
        <v>23</v>
      </c>
      <c r="AC366">
        <v>1</v>
      </c>
      <c r="AD366" t="s">
        <v>232</v>
      </c>
    </row>
    <row r="367" spans="1:30" ht="45.5">
      <c r="A367" t="s">
        <v>34</v>
      </c>
      <c r="B367" t="s">
        <v>43</v>
      </c>
      <c r="C367" t="s">
        <v>44</v>
      </c>
      <c r="D367" t="s">
        <v>31</v>
      </c>
      <c r="E367" t="s">
        <v>31</v>
      </c>
      <c r="F367" t="s">
        <v>43</v>
      </c>
      <c r="G367" t="s">
        <v>45</v>
      </c>
      <c r="H367" t="s">
        <v>46</v>
      </c>
      <c r="I367" t="s">
        <v>31</v>
      </c>
      <c r="J367" t="s">
        <v>32</v>
      </c>
      <c r="K367" t="s">
        <v>47</v>
      </c>
      <c r="L367" t="s">
        <v>48</v>
      </c>
      <c r="M367" t="s">
        <v>34</v>
      </c>
      <c r="N367" t="str">
        <f t="shared" si="23"/>
        <v xml:space="preserve">        </v>
      </c>
      <c r="O367" t="s">
        <v>49</v>
      </c>
      <c r="P367" t="s">
        <v>50</v>
      </c>
      <c r="Q367" t="s">
        <v>51</v>
      </c>
      <c r="R367" t="s">
        <v>36</v>
      </c>
      <c r="S367" t="s">
        <v>36</v>
      </c>
      <c r="T367" t="s">
        <v>231</v>
      </c>
      <c r="U367" s="6" t="str">
        <f>"234317006      "</f>
        <v xml:space="preserve">234317006      </v>
      </c>
      <c r="V367" s="2" t="str">
        <f>"234317006      "</f>
        <v xml:space="preserve">234317006      </v>
      </c>
      <c r="W367" s="4" t="str">
        <f t="shared" si="21"/>
        <v xml:space="preserve">234317006 </v>
      </c>
      <c r="X367">
        <v>162</v>
      </c>
      <c r="Y367">
        <v>1980</v>
      </c>
      <c r="Z367" t="s">
        <v>59</v>
      </c>
      <c r="AA367">
        <v>3350</v>
      </c>
      <c r="AB367">
        <v>23</v>
      </c>
      <c r="AC367">
        <v>1</v>
      </c>
      <c r="AD367" t="s">
        <v>232</v>
      </c>
    </row>
    <row r="368" spans="1:30" ht="45.5">
      <c r="A368" t="s">
        <v>34</v>
      </c>
      <c r="B368" t="s">
        <v>43</v>
      </c>
      <c r="C368" t="s">
        <v>44</v>
      </c>
      <c r="D368" t="s">
        <v>31</v>
      </c>
      <c r="E368" t="s">
        <v>31</v>
      </c>
      <c r="F368" t="s">
        <v>43</v>
      </c>
      <c r="G368" t="s">
        <v>45</v>
      </c>
      <c r="H368" t="s">
        <v>46</v>
      </c>
      <c r="I368" t="s">
        <v>31</v>
      </c>
      <c r="J368" t="s">
        <v>32</v>
      </c>
      <c r="K368" t="s">
        <v>47</v>
      </c>
      <c r="L368" t="s">
        <v>48</v>
      </c>
      <c r="M368" t="s">
        <v>34</v>
      </c>
      <c r="N368" t="str">
        <f t="shared" si="23"/>
        <v xml:space="preserve">        </v>
      </c>
      <c r="O368" t="s">
        <v>49</v>
      </c>
      <c r="P368" t="s">
        <v>50</v>
      </c>
      <c r="Q368" t="s">
        <v>51</v>
      </c>
      <c r="R368" t="s">
        <v>36</v>
      </c>
      <c r="S368" t="s">
        <v>36</v>
      </c>
      <c r="T368" t="s">
        <v>231</v>
      </c>
      <c r="U368" s="6" t="str">
        <f>"234317007      "</f>
        <v xml:space="preserve">234317007      </v>
      </c>
      <c r="V368" s="2" t="str">
        <f>"234317007      "</f>
        <v xml:space="preserve">234317007      </v>
      </c>
      <c r="W368" s="4" t="str">
        <f t="shared" si="21"/>
        <v xml:space="preserve">234317007 </v>
      </c>
      <c r="X368">
        <v>162</v>
      </c>
      <c r="Y368">
        <v>1980</v>
      </c>
      <c r="Z368" t="s">
        <v>59</v>
      </c>
      <c r="AA368">
        <v>3350</v>
      </c>
      <c r="AB368">
        <v>23</v>
      </c>
      <c r="AC368">
        <v>1</v>
      </c>
      <c r="AD368" t="s">
        <v>232</v>
      </c>
    </row>
    <row r="369" spans="1:30" ht="45.5">
      <c r="A369" t="s">
        <v>34</v>
      </c>
      <c r="B369" t="s">
        <v>43</v>
      </c>
      <c r="C369" t="s">
        <v>44</v>
      </c>
      <c r="D369" t="s">
        <v>31</v>
      </c>
      <c r="E369" t="s">
        <v>31</v>
      </c>
      <c r="F369" t="s">
        <v>43</v>
      </c>
      <c r="G369" t="s">
        <v>45</v>
      </c>
      <c r="H369" t="s">
        <v>46</v>
      </c>
      <c r="I369" t="s">
        <v>31</v>
      </c>
      <c r="J369" t="s">
        <v>32</v>
      </c>
      <c r="K369" t="s">
        <v>47</v>
      </c>
      <c r="L369" t="s">
        <v>48</v>
      </c>
      <c r="M369" t="s">
        <v>34</v>
      </c>
      <c r="N369" t="str">
        <f t="shared" si="23"/>
        <v xml:space="preserve">        </v>
      </c>
      <c r="O369" t="s">
        <v>49</v>
      </c>
      <c r="P369" t="s">
        <v>50</v>
      </c>
      <c r="Q369" t="s">
        <v>51</v>
      </c>
      <c r="R369" t="s">
        <v>36</v>
      </c>
      <c r="S369" t="s">
        <v>36</v>
      </c>
      <c r="T369" t="s">
        <v>231</v>
      </c>
      <c r="U369" s="6" t="str">
        <f>"294305038      "</f>
        <v xml:space="preserve">294305038      </v>
      </c>
      <c r="V369" s="2" t="str">
        <f>"294305038      "</f>
        <v xml:space="preserve">294305038      </v>
      </c>
      <c r="W369" s="4" t="str">
        <f t="shared" si="21"/>
        <v xml:space="preserve">294305038 </v>
      </c>
      <c r="X369">
        <v>162</v>
      </c>
      <c r="Y369">
        <v>1900</v>
      </c>
      <c r="Z369" t="s">
        <v>59</v>
      </c>
      <c r="AA369">
        <v>3350</v>
      </c>
      <c r="AB369">
        <v>23</v>
      </c>
      <c r="AC369">
        <v>1</v>
      </c>
      <c r="AD369" t="s">
        <v>232</v>
      </c>
    </row>
    <row r="370" spans="1:30" ht="45.5">
      <c r="A370" t="s">
        <v>34</v>
      </c>
      <c r="B370" t="s">
        <v>43</v>
      </c>
      <c r="C370" t="s">
        <v>44</v>
      </c>
      <c r="D370" t="s">
        <v>31</v>
      </c>
      <c r="E370" t="s">
        <v>31</v>
      </c>
      <c r="F370" t="s">
        <v>43</v>
      </c>
      <c r="G370" t="s">
        <v>45</v>
      </c>
      <c r="H370" t="s">
        <v>46</v>
      </c>
      <c r="I370" t="s">
        <v>31</v>
      </c>
      <c r="J370" t="s">
        <v>32</v>
      </c>
      <c r="K370" t="s">
        <v>47</v>
      </c>
      <c r="L370" t="s">
        <v>48</v>
      </c>
      <c r="M370" t="s">
        <v>34</v>
      </c>
      <c r="N370" t="str">
        <f t="shared" si="23"/>
        <v xml:space="preserve">        </v>
      </c>
      <c r="O370" t="s">
        <v>49</v>
      </c>
      <c r="P370" t="s">
        <v>50</v>
      </c>
      <c r="Q370" t="s">
        <v>51</v>
      </c>
      <c r="R370" t="s">
        <v>36</v>
      </c>
      <c r="S370" t="s">
        <v>36</v>
      </c>
      <c r="T370" t="s">
        <v>231</v>
      </c>
      <c r="U370" s="6" t="str">
        <f>"214317022      "</f>
        <v xml:space="preserve">214317022      </v>
      </c>
      <c r="V370" s="2" t="str">
        <f>"214317022      "</f>
        <v xml:space="preserve">214317022      </v>
      </c>
      <c r="W370" s="4" t="str">
        <f t="shared" si="21"/>
        <v xml:space="preserve">214317022 </v>
      </c>
      <c r="X370">
        <v>162</v>
      </c>
      <c r="Y370">
        <v>1970</v>
      </c>
      <c r="Z370" t="s">
        <v>59</v>
      </c>
      <c r="AA370">
        <v>3350</v>
      </c>
      <c r="AB370">
        <v>23</v>
      </c>
      <c r="AC370">
        <v>1</v>
      </c>
      <c r="AD370" t="s">
        <v>232</v>
      </c>
    </row>
    <row r="371" spans="1:30" ht="45.5">
      <c r="A371" t="s">
        <v>28</v>
      </c>
      <c r="B371">
        <v>1</v>
      </c>
      <c r="C371">
        <v>3175</v>
      </c>
      <c r="D371">
        <v>23</v>
      </c>
      <c r="E371">
        <v>100</v>
      </c>
      <c r="F371">
        <v>1</v>
      </c>
      <c r="G371" t="s">
        <v>29</v>
      </c>
      <c r="H371" t="s">
        <v>30</v>
      </c>
      <c r="I371" t="s">
        <v>31</v>
      </c>
      <c r="J371" t="s">
        <v>32</v>
      </c>
      <c r="K371">
        <v>1287</v>
      </c>
      <c r="L371" t="s">
        <v>233</v>
      </c>
      <c r="M371" t="s">
        <v>34</v>
      </c>
      <c r="N371" t="str">
        <f>"07927   "</f>
        <v xml:space="preserve">07927   </v>
      </c>
      <c r="O371" t="s">
        <v>101</v>
      </c>
      <c r="P371">
        <v>700</v>
      </c>
      <c r="Q371">
        <v>1.99115</v>
      </c>
      <c r="R371">
        <v>1393.81</v>
      </c>
      <c r="S371" t="s">
        <v>36</v>
      </c>
      <c r="T371" t="s">
        <v>234</v>
      </c>
      <c r="U371" s="6" t="str">
        <f>"214304016      "</f>
        <v xml:space="preserve">214304016      </v>
      </c>
      <c r="V371" s="2" t="str">
        <f>"214304016      "</f>
        <v xml:space="preserve">214304016      </v>
      </c>
      <c r="W371" s="4" t="str">
        <f t="shared" si="21"/>
        <v xml:space="preserve">214304016 </v>
      </c>
      <c r="X371">
        <v>145</v>
      </c>
      <c r="Y371">
        <v>2000</v>
      </c>
      <c r="Z371" t="s">
        <v>59</v>
      </c>
      <c r="AA371">
        <v>3343</v>
      </c>
      <c r="AB371">
        <v>23</v>
      </c>
      <c r="AC371">
        <v>1</v>
      </c>
      <c r="AD371" t="s">
        <v>235</v>
      </c>
    </row>
    <row r="372" spans="1:30" ht="45.5">
      <c r="A372" t="s">
        <v>34</v>
      </c>
      <c r="B372" t="s">
        <v>43</v>
      </c>
      <c r="C372" t="s">
        <v>44</v>
      </c>
      <c r="D372" t="s">
        <v>31</v>
      </c>
      <c r="E372" t="s">
        <v>31</v>
      </c>
      <c r="F372" t="s">
        <v>43</v>
      </c>
      <c r="G372" t="s">
        <v>45</v>
      </c>
      <c r="H372" t="s">
        <v>46</v>
      </c>
      <c r="I372" t="s">
        <v>31</v>
      </c>
      <c r="J372" t="s">
        <v>32</v>
      </c>
      <c r="K372" t="s">
        <v>47</v>
      </c>
      <c r="L372" t="s">
        <v>48</v>
      </c>
      <c r="M372" t="s">
        <v>34</v>
      </c>
      <c r="N372" t="str">
        <f>"        "</f>
        <v xml:space="preserve">        </v>
      </c>
      <c r="O372" t="s">
        <v>49</v>
      </c>
      <c r="P372" t="s">
        <v>50</v>
      </c>
      <c r="Q372" t="s">
        <v>51</v>
      </c>
      <c r="R372" t="s">
        <v>36</v>
      </c>
      <c r="S372" t="s">
        <v>36</v>
      </c>
      <c r="T372" t="s">
        <v>234</v>
      </c>
      <c r="U372" s="6" t="str">
        <f>"214317059      "</f>
        <v xml:space="preserve">214317059      </v>
      </c>
      <c r="V372" s="2" t="str">
        <f>"214317059      "</f>
        <v xml:space="preserve">214317059      </v>
      </c>
      <c r="W372" s="4" t="str">
        <f t="shared" si="21"/>
        <v xml:space="preserve">214317059 </v>
      </c>
      <c r="X372">
        <v>205</v>
      </c>
      <c r="Y372">
        <v>2000</v>
      </c>
      <c r="Z372" t="s">
        <v>59</v>
      </c>
      <c r="AA372">
        <v>3343</v>
      </c>
      <c r="AB372">
        <v>23</v>
      </c>
      <c r="AC372">
        <v>1</v>
      </c>
      <c r="AD372" t="s">
        <v>235</v>
      </c>
    </row>
    <row r="373" spans="1:30" ht="45.5">
      <c r="A373" t="s">
        <v>28</v>
      </c>
      <c r="B373">
        <v>1</v>
      </c>
      <c r="C373">
        <v>3176</v>
      </c>
      <c r="D373">
        <v>23</v>
      </c>
      <c r="E373">
        <v>100</v>
      </c>
      <c r="F373">
        <v>1</v>
      </c>
      <c r="G373" t="s">
        <v>29</v>
      </c>
      <c r="H373" t="s">
        <v>30</v>
      </c>
      <c r="I373" t="s">
        <v>31</v>
      </c>
      <c r="J373" t="s">
        <v>32</v>
      </c>
      <c r="K373">
        <v>631</v>
      </c>
      <c r="L373" t="s">
        <v>236</v>
      </c>
      <c r="M373" t="s">
        <v>34</v>
      </c>
      <c r="N373" t="str">
        <f>"07927   "</f>
        <v xml:space="preserve">07927   </v>
      </c>
      <c r="O373" t="s">
        <v>101</v>
      </c>
      <c r="P373">
        <v>4986.28</v>
      </c>
      <c r="Q373">
        <v>1.90265</v>
      </c>
      <c r="R373">
        <v>9487.15</v>
      </c>
      <c r="S373" t="s">
        <v>36</v>
      </c>
      <c r="T373" t="s">
        <v>237</v>
      </c>
      <c r="U373" s="6" t="str">
        <f>"214308030      "</f>
        <v xml:space="preserve">214308030      </v>
      </c>
      <c r="V373" s="2" t="str">
        <f>"214308030      "</f>
        <v xml:space="preserve">214308030      </v>
      </c>
      <c r="W373" s="4" t="str">
        <f t="shared" si="21"/>
        <v xml:space="preserve">214308030 </v>
      </c>
      <c r="X373">
        <v>332</v>
      </c>
      <c r="Y373">
        <v>2000</v>
      </c>
      <c r="Z373" t="s">
        <v>59</v>
      </c>
      <c r="AA373">
        <v>3345</v>
      </c>
      <c r="AB373">
        <v>23</v>
      </c>
      <c r="AC373">
        <v>1</v>
      </c>
      <c r="AD373" t="s">
        <v>238</v>
      </c>
    </row>
    <row r="374" spans="1:30" ht="45.5">
      <c r="A374" t="s">
        <v>34</v>
      </c>
      <c r="B374" t="s">
        <v>43</v>
      </c>
      <c r="C374" t="s">
        <v>44</v>
      </c>
      <c r="D374" t="s">
        <v>31</v>
      </c>
      <c r="E374" t="s">
        <v>31</v>
      </c>
      <c r="F374" t="s">
        <v>43</v>
      </c>
      <c r="G374" t="s">
        <v>45</v>
      </c>
      <c r="H374" t="s">
        <v>46</v>
      </c>
      <c r="I374" t="s">
        <v>31</v>
      </c>
      <c r="J374" t="s">
        <v>32</v>
      </c>
      <c r="K374" t="s">
        <v>47</v>
      </c>
      <c r="L374" t="s">
        <v>48</v>
      </c>
      <c r="M374" t="s">
        <v>34</v>
      </c>
      <c r="N374" t="str">
        <f t="shared" ref="N374:N382" si="24">"        "</f>
        <v xml:space="preserve">        </v>
      </c>
      <c r="O374" t="s">
        <v>49</v>
      </c>
      <c r="P374" t="s">
        <v>50</v>
      </c>
      <c r="Q374" t="s">
        <v>51</v>
      </c>
      <c r="R374" t="s">
        <v>36</v>
      </c>
      <c r="S374" t="s">
        <v>36</v>
      </c>
      <c r="T374" t="s">
        <v>237</v>
      </c>
      <c r="U374" s="6" t="str">
        <f>"214308035      "</f>
        <v xml:space="preserve">214308035      </v>
      </c>
      <c r="V374" s="2" t="str">
        <f>"214308035      "</f>
        <v xml:space="preserve">214308035      </v>
      </c>
      <c r="W374" s="4" t="str">
        <f t="shared" si="21"/>
        <v xml:space="preserve">214308035 </v>
      </c>
      <c r="X374">
        <v>332</v>
      </c>
      <c r="Y374">
        <v>1930</v>
      </c>
      <c r="Z374" t="s">
        <v>59</v>
      </c>
      <c r="AA374">
        <v>3345</v>
      </c>
      <c r="AB374">
        <v>23</v>
      </c>
      <c r="AC374">
        <v>1</v>
      </c>
      <c r="AD374" t="s">
        <v>238</v>
      </c>
    </row>
    <row r="375" spans="1:30" ht="45.5">
      <c r="A375" t="s">
        <v>34</v>
      </c>
      <c r="B375" t="s">
        <v>43</v>
      </c>
      <c r="C375" t="s">
        <v>44</v>
      </c>
      <c r="D375" t="s">
        <v>31</v>
      </c>
      <c r="E375" t="s">
        <v>31</v>
      </c>
      <c r="F375" t="s">
        <v>43</v>
      </c>
      <c r="G375" t="s">
        <v>45</v>
      </c>
      <c r="H375" t="s">
        <v>46</v>
      </c>
      <c r="I375" t="s">
        <v>31</v>
      </c>
      <c r="J375" t="s">
        <v>32</v>
      </c>
      <c r="K375" t="s">
        <v>47</v>
      </c>
      <c r="L375" t="s">
        <v>48</v>
      </c>
      <c r="M375" t="s">
        <v>34</v>
      </c>
      <c r="N375" t="str">
        <f t="shared" si="24"/>
        <v xml:space="preserve">        </v>
      </c>
      <c r="O375" t="s">
        <v>49</v>
      </c>
      <c r="P375" t="s">
        <v>50</v>
      </c>
      <c r="Q375" t="s">
        <v>51</v>
      </c>
      <c r="R375" t="s">
        <v>36</v>
      </c>
      <c r="S375" t="s">
        <v>36</v>
      </c>
      <c r="T375" t="s">
        <v>237</v>
      </c>
      <c r="U375" s="6" t="str">
        <f>"214308040      "</f>
        <v xml:space="preserve">214308040      </v>
      </c>
      <c r="V375" s="2" t="str">
        <f>"214308040      "</f>
        <v xml:space="preserve">214308040      </v>
      </c>
      <c r="W375" s="4" t="str">
        <f t="shared" si="21"/>
        <v xml:space="preserve">214308040 </v>
      </c>
      <c r="X375">
        <v>332</v>
      </c>
      <c r="Y375">
        <v>2000</v>
      </c>
      <c r="Z375" t="s">
        <v>59</v>
      </c>
      <c r="AA375">
        <v>3345</v>
      </c>
      <c r="AB375">
        <v>23</v>
      </c>
      <c r="AC375">
        <v>1</v>
      </c>
      <c r="AD375" t="s">
        <v>238</v>
      </c>
    </row>
    <row r="376" spans="1:30" ht="45.5">
      <c r="A376" t="s">
        <v>34</v>
      </c>
      <c r="B376" t="s">
        <v>43</v>
      </c>
      <c r="C376" t="s">
        <v>44</v>
      </c>
      <c r="D376" t="s">
        <v>31</v>
      </c>
      <c r="E376" t="s">
        <v>31</v>
      </c>
      <c r="F376" t="s">
        <v>43</v>
      </c>
      <c r="G376" t="s">
        <v>45</v>
      </c>
      <c r="H376" t="s">
        <v>46</v>
      </c>
      <c r="I376" t="s">
        <v>31</v>
      </c>
      <c r="J376" t="s">
        <v>32</v>
      </c>
      <c r="K376" t="s">
        <v>47</v>
      </c>
      <c r="L376" t="s">
        <v>48</v>
      </c>
      <c r="M376" t="s">
        <v>34</v>
      </c>
      <c r="N376" t="str">
        <f t="shared" si="24"/>
        <v xml:space="preserve">        </v>
      </c>
      <c r="O376" t="s">
        <v>49</v>
      </c>
      <c r="P376" t="s">
        <v>50</v>
      </c>
      <c r="Q376" t="s">
        <v>51</v>
      </c>
      <c r="R376" t="s">
        <v>36</v>
      </c>
      <c r="S376" t="s">
        <v>36</v>
      </c>
      <c r="T376" t="s">
        <v>239</v>
      </c>
      <c r="U376" s="6" t="str">
        <f>"214317054      "</f>
        <v xml:space="preserve">214317054      </v>
      </c>
      <c r="V376" s="2" t="str">
        <f>"214317054      "</f>
        <v xml:space="preserve">214317054      </v>
      </c>
      <c r="W376" s="4" t="str">
        <f t="shared" si="21"/>
        <v xml:space="preserve">214317054 </v>
      </c>
      <c r="X376">
        <v>216</v>
      </c>
      <c r="Y376">
        <v>2000</v>
      </c>
      <c r="Z376" t="s">
        <v>59</v>
      </c>
      <c r="AA376">
        <v>3345</v>
      </c>
      <c r="AB376">
        <v>23</v>
      </c>
      <c r="AC376">
        <v>1</v>
      </c>
      <c r="AD376" t="s">
        <v>238</v>
      </c>
    </row>
    <row r="377" spans="1:30" ht="45.5">
      <c r="A377" t="s">
        <v>34</v>
      </c>
      <c r="B377" t="s">
        <v>43</v>
      </c>
      <c r="C377" t="s">
        <v>44</v>
      </c>
      <c r="D377" t="s">
        <v>31</v>
      </c>
      <c r="E377" t="s">
        <v>31</v>
      </c>
      <c r="F377" t="s">
        <v>43</v>
      </c>
      <c r="G377" t="s">
        <v>45</v>
      </c>
      <c r="H377" t="s">
        <v>46</v>
      </c>
      <c r="I377" t="s">
        <v>31</v>
      </c>
      <c r="J377" t="s">
        <v>32</v>
      </c>
      <c r="K377" t="s">
        <v>47</v>
      </c>
      <c r="L377" t="s">
        <v>48</v>
      </c>
      <c r="M377" t="s">
        <v>34</v>
      </c>
      <c r="N377" t="str">
        <f t="shared" si="24"/>
        <v xml:space="preserve">        </v>
      </c>
      <c r="O377" t="s">
        <v>49</v>
      </c>
      <c r="P377" t="s">
        <v>50</v>
      </c>
      <c r="Q377" t="s">
        <v>51</v>
      </c>
      <c r="R377" t="s">
        <v>36</v>
      </c>
      <c r="S377" t="s">
        <v>36</v>
      </c>
      <c r="T377" t="s">
        <v>239</v>
      </c>
      <c r="U377" s="6" t="str">
        <f>"214305025      "</f>
        <v xml:space="preserve">214305025      </v>
      </c>
      <c r="V377" s="2" t="str">
        <f>"214305025      "</f>
        <v xml:space="preserve">214305025      </v>
      </c>
      <c r="W377" s="4" t="str">
        <f t="shared" si="21"/>
        <v xml:space="preserve">214305025 </v>
      </c>
      <c r="X377">
        <v>216</v>
      </c>
      <c r="Y377">
        <v>1970</v>
      </c>
      <c r="Z377" t="s">
        <v>59</v>
      </c>
      <c r="AA377">
        <v>3345</v>
      </c>
      <c r="AB377">
        <v>23</v>
      </c>
      <c r="AC377">
        <v>1</v>
      </c>
      <c r="AD377" t="s">
        <v>238</v>
      </c>
    </row>
    <row r="378" spans="1:30" ht="45.5">
      <c r="A378" t="s">
        <v>34</v>
      </c>
      <c r="B378" t="s">
        <v>43</v>
      </c>
      <c r="C378" t="s">
        <v>44</v>
      </c>
      <c r="D378" t="s">
        <v>31</v>
      </c>
      <c r="E378" t="s">
        <v>31</v>
      </c>
      <c r="F378" t="s">
        <v>43</v>
      </c>
      <c r="G378" t="s">
        <v>45</v>
      </c>
      <c r="H378" t="s">
        <v>46</v>
      </c>
      <c r="I378" t="s">
        <v>31</v>
      </c>
      <c r="J378" t="s">
        <v>32</v>
      </c>
      <c r="K378" t="s">
        <v>47</v>
      </c>
      <c r="L378" t="s">
        <v>48</v>
      </c>
      <c r="M378" t="s">
        <v>34</v>
      </c>
      <c r="N378" t="str">
        <f t="shared" si="24"/>
        <v xml:space="preserve">        </v>
      </c>
      <c r="O378" t="s">
        <v>49</v>
      </c>
      <c r="P378" t="s">
        <v>50</v>
      </c>
      <c r="Q378" t="s">
        <v>51</v>
      </c>
      <c r="R378" t="s">
        <v>36</v>
      </c>
      <c r="S378" t="s">
        <v>36</v>
      </c>
      <c r="T378" t="s">
        <v>239</v>
      </c>
      <c r="U378" s="6" t="str">
        <f>"214306075      "</f>
        <v xml:space="preserve">214306075      </v>
      </c>
      <c r="V378" s="2" t="str">
        <f>"214306075      "</f>
        <v xml:space="preserve">214306075      </v>
      </c>
      <c r="W378" s="4" t="str">
        <f t="shared" si="21"/>
        <v xml:space="preserve">214306075 </v>
      </c>
      <c r="X378">
        <v>216</v>
      </c>
      <c r="Y378">
        <v>2000</v>
      </c>
      <c r="Z378" t="s">
        <v>59</v>
      </c>
      <c r="AA378">
        <v>3345</v>
      </c>
      <c r="AB378">
        <v>23</v>
      </c>
      <c r="AC378">
        <v>1</v>
      </c>
      <c r="AD378" t="s">
        <v>238</v>
      </c>
    </row>
    <row r="379" spans="1:30" ht="45.5">
      <c r="A379" t="s">
        <v>34</v>
      </c>
      <c r="B379" t="s">
        <v>43</v>
      </c>
      <c r="C379" t="s">
        <v>44</v>
      </c>
      <c r="D379" t="s">
        <v>31</v>
      </c>
      <c r="E379" t="s">
        <v>31</v>
      </c>
      <c r="F379" t="s">
        <v>43</v>
      </c>
      <c r="G379" t="s">
        <v>45</v>
      </c>
      <c r="H379" t="s">
        <v>46</v>
      </c>
      <c r="I379" t="s">
        <v>31</v>
      </c>
      <c r="J379" t="s">
        <v>32</v>
      </c>
      <c r="K379" t="s">
        <v>47</v>
      </c>
      <c r="L379" t="s">
        <v>48</v>
      </c>
      <c r="M379" t="s">
        <v>34</v>
      </c>
      <c r="N379" t="str">
        <f t="shared" si="24"/>
        <v xml:space="preserve">        </v>
      </c>
      <c r="O379" t="s">
        <v>49</v>
      </c>
      <c r="P379" t="s">
        <v>50</v>
      </c>
      <c r="Q379" t="s">
        <v>51</v>
      </c>
      <c r="R379" t="s">
        <v>36</v>
      </c>
      <c r="S379" t="s">
        <v>36</v>
      </c>
      <c r="T379" t="s">
        <v>239</v>
      </c>
      <c r="U379" s="6" t="str">
        <f>"214306070      "</f>
        <v xml:space="preserve">214306070      </v>
      </c>
      <c r="V379" s="2" t="str">
        <f>"214306070      "</f>
        <v xml:space="preserve">214306070      </v>
      </c>
      <c r="W379" s="4" t="str">
        <f t="shared" si="21"/>
        <v xml:space="preserve">214306070 </v>
      </c>
      <c r="X379">
        <v>216</v>
      </c>
      <c r="Y379">
        <v>2000</v>
      </c>
      <c r="Z379" t="s">
        <v>59</v>
      </c>
      <c r="AA379">
        <v>3345</v>
      </c>
      <c r="AB379">
        <v>23</v>
      </c>
      <c r="AC379">
        <v>1</v>
      </c>
      <c r="AD379" t="s">
        <v>238</v>
      </c>
    </row>
    <row r="380" spans="1:30" ht="45.5">
      <c r="A380" t="s">
        <v>34</v>
      </c>
      <c r="B380" t="s">
        <v>43</v>
      </c>
      <c r="C380" t="s">
        <v>44</v>
      </c>
      <c r="D380" t="s">
        <v>31</v>
      </c>
      <c r="E380" t="s">
        <v>31</v>
      </c>
      <c r="F380" t="s">
        <v>43</v>
      </c>
      <c r="G380" t="s">
        <v>45</v>
      </c>
      <c r="H380" t="s">
        <v>46</v>
      </c>
      <c r="I380" t="s">
        <v>31</v>
      </c>
      <c r="J380" t="s">
        <v>32</v>
      </c>
      <c r="K380" t="s">
        <v>47</v>
      </c>
      <c r="L380" t="s">
        <v>48</v>
      </c>
      <c r="M380" t="s">
        <v>34</v>
      </c>
      <c r="N380" t="str">
        <f t="shared" si="24"/>
        <v xml:space="preserve">        </v>
      </c>
      <c r="O380" t="s">
        <v>49</v>
      </c>
      <c r="P380" t="s">
        <v>50</v>
      </c>
      <c r="Q380" t="s">
        <v>51</v>
      </c>
      <c r="R380" t="s">
        <v>36</v>
      </c>
      <c r="S380" t="s">
        <v>36</v>
      </c>
      <c r="T380" t="s">
        <v>239</v>
      </c>
      <c r="U380" s="6" t="str">
        <f>"214306080      "</f>
        <v xml:space="preserve">214306080      </v>
      </c>
      <c r="V380" s="2" t="str">
        <f>"214306080      "</f>
        <v xml:space="preserve">214306080      </v>
      </c>
      <c r="W380" s="4" t="str">
        <f t="shared" si="21"/>
        <v xml:space="preserve">214306080 </v>
      </c>
      <c r="X380">
        <v>216</v>
      </c>
      <c r="Y380">
        <v>2000</v>
      </c>
      <c r="Z380" t="s">
        <v>59</v>
      </c>
      <c r="AA380">
        <v>3345</v>
      </c>
      <c r="AB380">
        <v>23</v>
      </c>
      <c r="AC380">
        <v>1</v>
      </c>
      <c r="AD380" t="s">
        <v>238</v>
      </c>
    </row>
    <row r="381" spans="1:30" ht="45.5">
      <c r="A381" t="s">
        <v>34</v>
      </c>
      <c r="B381" t="s">
        <v>43</v>
      </c>
      <c r="C381" t="s">
        <v>44</v>
      </c>
      <c r="D381" t="s">
        <v>31</v>
      </c>
      <c r="E381" t="s">
        <v>31</v>
      </c>
      <c r="F381" t="s">
        <v>43</v>
      </c>
      <c r="G381" t="s">
        <v>45</v>
      </c>
      <c r="H381" t="s">
        <v>46</v>
      </c>
      <c r="I381" t="s">
        <v>31</v>
      </c>
      <c r="J381" t="s">
        <v>32</v>
      </c>
      <c r="K381" t="s">
        <v>47</v>
      </c>
      <c r="L381" t="s">
        <v>48</v>
      </c>
      <c r="M381" t="s">
        <v>34</v>
      </c>
      <c r="N381" t="str">
        <f t="shared" si="24"/>
        <v xml:space="preserve">        </v>
      </c>
      <c r="O381" t="s">
        <v>49</v>
      </c>
      <c r="P381" t="s">
        <v>50</v>
      </c>
      <c r="Q381" t="s">
        <v>51</v>
      </c>
      <c r="R381" t="s">
        <v>36</v>
      </c>
      <c r="S381" t="s">
        <v>36</v>
      </c>
      <c r="T381" t="s">
        <v>239</v>
      </c>
      <c r="U381" s="6" t="str">
        <f>"214312005      "</f>
        <v xml:space="preserve">214312005      </v>
      </c>
      <c r="V381" s="2" t="str">
        <f>"214312005      "</f>
        <v xml:space="preserve">214312005      </v>
      </c>
      <c r="W381" s="4" t="str">
        <f t="shared" si="21"/>
        <v xml:space="preserve">214312005 </v>
      </c>
      <c r="X381">
        <v>216</v>
      </c>
      <c r="Y381">
        <v>2000</v>
      </c>
      <c r="Z381" t="s">
        <v>59</v>
      </c>
      <c r="AA381">
        <v>3345</v>
      </c>
      <c r="AB381">
        <v>23</v>
      </c>
      <c r="AC381">
        <v>1</v>
      </c>
      <c r="AD381" t="s">
        <v>238</v>
      </c>
    </row>
    <row r="382" spans="1:30" ht="45.5">
      <c r="A382" t="s">
        <v>34</v>
      </c>
      <c r="B382" t="s">
        <v>43</v>
      </c>
      <c r="C382" t="s">
        <v>44</v>
      </c>
      <c r="D382" t="s">
        <v>31</v>
      </c>
      <c r="E382" t="s">
        <v>31</v>
      </c>
      <c r="F382" t="s">
        <v>43</v>
      </c>
      <c r="G382" t="s">
        <v>45</v>
      </c>
      <c r="H382" t="s">
        <v>46</v>
      </c>
      <c r="I382" t="s">
        <v>31</v>
      </c>
      <c r="J382" t="s">
        <v>32</v>
      </c>
      <c r="K382" t="s">
        <v>47</v>
      </c>
      <c r="L382" t="s">
        <v>48</v>
      </c>
      <c r="M382" t="s">
        <v>34</v>
      </c>
      <c r="N382" t="str">
        <f t="shared" si="24"/>
        <v xml:space="preserve">        </v>
      </c>
      <c r="O382" t="s">
        <v>49</v>
      </c>
      <c r="P382" t="s">
        <v>50</v>
      </c>
      <c r="Q382" t="s">
        <v>51</v>
      </c>
      <c r="R382" t="s">
        <v>36</v>
      </c>
      <c r="S382" t="s">
        <v>36</v>
      </c>
      <c r="T382" t="s">
        <v>239</v>
      </c>
      <c r="U382" s="6" t="str">
        <f>"214312011      "</f>
        <v xml:space="preserve">214312011      </v>
      </c>
      <c r="V382" s="2" t="str">
        <f>"214312011      "</f>
        <v xml:space="preserve">214312011      </v>
      </c>
      <c r="W382" s="4" t="str">
        <f t="shared" si="21"/>
        <v xml:space="preserve">214312011 </v>
      </c>
      <c r="X382">
        <v>216</v>
      </c>
      <c r="Y382">
        <v>2000</v>
      </c>
      <c r="Z382" t="s">
        <v>59</v>
      </c>
      <c r="AA382">
        <v>3345</v>
      </c>
      <c r="AB382">
        <v>23</v>
      </c>
      <c r="AC382">
        <v>1</v>
      </c>
      <c r="AD382" t="s">
        <v>238</v>
      </c>
    </row>
    <row r="383" spans="1:30" ht="45.5">
      <c r="A383" t="s">
        <v>28</v>
      </c>
      <c r="B383">
        <v>1</v>
      </c>
      <c r="C383">
        <v>3176</v>
      </c>
      <c r="D383">
        <v>23</v>
      </c>
      <c r="E383">
        <v>100</v>
      </c>
      <c r="F383">
        <v>1</v>
      </c>
      <c r="G383" t="s">
        <v>29</v>
      </c>
      <c r="H383" t="s">
        <v>30</v>
      </c>
      <c r="I383" t="s">
        <v>31</v>
      </c>
      <c r="J383" t="s">
        <v>32</v>
      </c>
      <c r="K383">
        <v>631</v>
      </c>
      <c r="L383" t="s">
        <v>236</v>
      </c>
      <c r="M383" t="s">
        <v>34</v>
      </c>
      <c r="N383" t="str">
        <f>"09897   "</f>
        <v xml:space="preserve">09897   </v>
      </c>
      <c r="O383" t="s">
        <v>228</v>
      </c>
      <c r="P383">
        <v>520</v>
      </c>
      <c r="Q383">
        <v>2.6548699999999998</v>
      </c>
      <c r="R383">
        <v>1380.53</v>
      </c>
      <c r="S383" t="s">
        <v>36</v>
      </c>
      <c r="T383" t="s">
        <v>240</v>
      </c>
      <c r="U383" s="6" t="str">
        <f>"214297037      "</f>
        <v xml:space="preserve">214297037      </v>
      </c>
      <c r="V383" s="2" t="str">
        <f>"214297037      "</f>
        <v xml:space="preserve">214297037      </v>
      </c>
      <c r="W383" s="4" t="str">
        <f t="shared" si="21"/>
        <v xml:space="preserve">214297037 </v>
      </c>
      <c r="X383">
        <v>130</v>
      </c>
      <c r="Y383">
        <v>1000</v>
      </c>
      <c r="Z383" t="s">
        <v>59</v>
      </c>
      <c r="AA383">
        <v>3354</v>
      </c>
      <c r="AB383">
        <v>23</v>
      </c>
      <c r="AC383">
        <v>1</v>
      </c>
      <c r="AD383" t="s">
        <v>241</v>
      </c>
    </row>
    <row r="384" spans="1:30" ht="45.5">
      <c r="A384" t="s">
        <v>34</v>
      </c>
      <c r="B384" t="s">
        <v>43</v>
      </c>
      <c r="C384" t="s">
        <v>44</v>
      </c>
      <c r="D384" t="s">
        <v>31</v>
      </c>
      <c r="E384" t="s">
        <v>31</v>
      </c>
      <c r="F384" t="s">
        <v>43</v>
      </c>
      <c r="G384" t="s">
        <v>45</v>
      </c>
      <c r="H384" t="s">
        <v>46</v>
      </c>
      <c r="I384" t="s">
        <v>31</v>
      </c>
      <c r="J384" t="s">
        <v>32</v>
      </c>
      <c r="K384" t="s">
        <v>47</v>
      </c>
      <c r="L384" t="s">
        <v>48</v>
      </c>
      <c r="M384" t="s">
        <v>34</v>
      </c>
      <c r="N384" t="str">
        <f>"        "</f>
        <v xml:space="preserve">        </v>
      </c>
      <c r="O384" t="s">
        <v>49</v>
      </c>
      <c r="P384" t="s">
        <v>50</v>
      </c>
      <c r="Q384" t="s">
        <v>51</v>
      </c>
      <c r="R384" t="s">
        <v>36</v>
      </c>
      <c r="S384" t="s">
        <v>36</v>
      </c>
      <c r="T384" t="s">
        <v>240</v>
      </c>
      <c r="U384" s="6" t="str">
        <f>"214297038      "</f>
        <v xml:space="preserve">214297038      </v>
      </c>
      <c r="V384" s="2" t="str">
        <f>"214297038      "</f>
        <v xml:space="preserve">214297038      </v>
      </c>
      <c r="W384" s="4" t="str">
        <f t="shared" si="21"/>
        <v xml:space="preserve">214297038 </v>
      </c>
      <c r="X384">
        <v>130</v>
      </c>
      <c r="Y384">
        <v>1000</v>
      </c>
      <c r="Z384" t="s">
        <v>59</v>
      </c>
      <c r="AA384">
        <v>3354</v>
      </c>
      <c r="AB384">
        <v>23</v>
      </c>
      <c r="AC384">
        <v>1</v>
      </c>
      <c r="AD384" t="s">
        <v>241</v>
      </c>
    </row>
    <row r="385" spans="1:30" ht="45.5">
      <c r="A385" t="s">
        <v>34</v>
      </c>
      <c r="B385" t="s">
        <v>43</v>
      </c>
      <c r="C385" t="s">
        <v>44</v>
      </c>
      <c r="D385" t="s">
        <v>31</v>
      </c>
      <c r="E385" t="s">
        <v>31</v>
      </c>
      <c r="F385" t="s">
        <v>43</v>
      </c>
      <c r="G385" t="s">
        <v>45</v>
      </c>
      <c r="H385" t="s">
        <v>46</v>
      </c>
      <c r="I385" t="s">
        <v>31</v>
      </c>
      <c r="J385" t="s">
        <v>32</v>
      </c>
      <c r="K385" t="s">
        <v>47</v>
      </c>
      <c r="L385" t="s">
        <v>48</v>
      </c>
      <c r="M385" t="s">
        <v>34</v>
      </c>
      <c r="N385" t="str">
        <f>"        "</f>
        <v xml:space="preserve">        </v>
      </c>
      <c r="O385" t="s">
        <v>49</v>
      </c>
      <c r="P385" t="s">
        <v>50</v>
      </c>
      <c r="Q385" t="s">
        <v>51</v>
      </c>
      <c r="R385" t="s">
        <v>36</v>
      </c>
      <c r="S385" t="s">
        <v>36</v>
      </c>
      <c r="T385" t="s">
        <v>240</v>
      </c>
      <c r="U385" s="6" t="str">
        <f>"234317002      "</f>
        <v xml:space="preserve">234317002      </v>
      </c>
      <c r="V385" s="2" t="str">
        <f>"234317002      "</f>
        <v xml:space="preserve">234317002      </v>
      </c>
      <c r="W385" s="4" t="str">
        <f t="shared" si="21"/>
        <v xml:space="preserve">234317002 </v>
      </c>
      <c r="X385">
        <v>130</v>
      </c>
      <c r="Y385">
        <v>1000</v>
      </c>
      <c r="Z385" t="s">
        <v>59</v>
      </c>
      <c r="AA385">
        <v>3354</v>
      </c>
      <c r="AB385">
        <v>23</v>
      </c>
      <c r="AC385">
        <v>1</v>
      </c>
      <c r="AD385" t="s">
        <v>241</v>
      </c>
    </row>
    <row r="386" spans="1:30" ht="45.5">
      <c r="A386" t="s">
        <v>34</v>
      </c>
      <c r="B386" t="s">
        <v>43</v>
      </c>
      <c r="C386" t="s">
        <v>44</v>
      </c>
      <c r="D386" t="s">
        <v>31</v>
      </c>
      <c r="E386" t="s">
        <v>31</v>
      </c>
      <c r="F386" t="s">
        <v>43</v>
      </c>
      <c r="G386" t="s">
        <v>45</v>
      </c>
      <c r="H386" t="s">
        <v>46</v>
      </c>
      <c r="I386" t="s">
        <v>31</v>
      </c>
      <c r="J386" t="s">
        <v>32</v>
      </c>
      <c r="K386" t="s">
        <v>47</v>
      </c>
      <c r="L386" t="s">
        <v>48</v>
      </c>
      <c r="M386" t="s">
        <v>34</v>
      </c>
      <c r="N386" t="str">
        <f>"        "</f>
        <v xml:space="preserve">        </v>
      </c>
      <c r="O386" t="s">
        <v>49</v>
      </c>
      <c r="P386" t="s">
        <v>50</v>
      </c>
      <c r="Q386" t="s">
        <v>51</v>
      </c>
      <c r="R386" t="s">
        <v>36</v>
      </c>
      <c r="S386" t="s">
        <v>36</v>
      </c>
      <c r="T386" t="s">
        <v>240</v>
      </c>
      <c r="U386" s="6" t="str">
        <f>"234317003      "</f>
        <v xml:space="preserve">234317003      </v>
      </c>
      <c r="V386" s="2" t="str">
        <f>"234317003      "</f>
        <v xml:space="preserve">234317003      </v>
      </c>
      <c r="W386" s="4" t="str">
        <f t="shared" ref="W386:W449" si="25">+MID(V386,1,10)</f>
        <v xml:space="preserve">234317003 </v>
      </c>
      <c r="X386">
        <v>130</v>
      </c>
      <c r="Y386">
        <v>1000</v>
      </c>
      <c r="Z386" t="s">
        <v>59</v>
      </c>
      <c r="AA386">
        <v>3354</v>
      </c>
      <c r="AB386">
        <v>23</v>
      </c>
      <c r="AC386">
        <v>1</v>
      </c>
      <c r="AD386" t="s">
        <v>241</v>
      </c>
    </row>
    <row r="387" spans="1:30" ht="45.5">
      <c r="A387" t="s">
        <v>28</v>
      </c>
      <c r="B387">
        <v>1</v>
      </c>
      <c r="C387">
        <v>3177</v>
      </c>
      <c r="D387">
        <v>23</v>
      </c>
      <c r="E387">
        <v>100</v>
      </c>
      <c r="F387">
        <v>1</v>
      </c>
      <c r="G387" t="s">
        <v>29</v>
      </c>
      <c r="H387" t="s">
        <v>30</v>
      </c>
      <c r="I387" t="s">
        <v>31</v>
      </c>
      <c r="J387" t="s">
        <v>32</v>
      </c>
      <c r="K387">
        <v>1253</v>
      </c>
      <c r="L387" t="s">
        <v>203</v>
      </c>
      <c r="M387" t="s">
        <v>34</v>
      </c>
      <c r="N387" t="str">
        <f>"10802   "</f>
        <v xml:space="preserve">10802   </v>
      </c>
      <c r="O387" t="s">
        <v>84</v>
      </c>
      <c r="P387">
        <v>1111.68</v>
      </c>
      <c r="Q387">
        <v>2.74336</v>
      </c>
      <c r="R387">
        <v>3049.74</v>
      </c>
      <c r="S387" t="s">
        <v>36</v>
      </c>
      <c r="T387" t="s">
        <v>242</v>
      </c>
      <c r="U387" s="6" t="str">
        <f>"214295119      "</f>
        <v xml:space="preserve">214295119      </v>
      </c>
      <c r="V387" s="2" t="str">
        <f>"214295119      "</f>
        <v xml:space="preserve">214295119      </v>
      </c>
      <c r="W387" s="4" t="str">
        <f t="shared" si="25"/>
        <v xml:space="preserve">214295119 </v>
      </c>
      <c r="X387">
        <v>288</v>
      </c>
      <c r="Y387">
        <v>1930</v>
      </c>
      <c r="Z387" t="s">
        <v>28</v>
      </c>
      <c r="AA387">
        <v>3363</v>
      </c>
      <c r="AB387">
        <v>23</v>
      </c>
      <c r="AC387">
        <v>1</v>
      </c>
      <c r="AD387">
        <v>123931</v>
      </c>
    </row>
    <row r="388" spans="1:30" ht="45.5">
      <c r="A388" t="s">
        <v>34</v>
      </c>
      <c r="B388" t="s">
        <v>43</v>
      </c>
      <c r="C388" t="s">
        <v>44</v>
      </c>
      <c r="D388" t="s">
        <v>31</v>
      </c>
      <c r="E388" t="s">
        <v>31</v>
      </c>
      <c r="F388" t="s">
        <v>43</v>
      </c>
      <c r="G388" t="s">
        <v>45</v>
      </c>
      <c r="H388" t="s">
        <v>46</v>
      </c>
      <c r="I388" t="s">
        <v>31</v>
      </c>
      <c r="J388" t="s">
        <v>32</v>
      </c>
      <c r="K388" t="s">
        <v>47</v>
      </c>
      <c r="L388" t="s">
        <v>48</v>
      </c>
      <c r="M388" t="s">
        <v>34</v>
      </c>
      <c r="N388" t="str">
        <f>"        "</f>
        <v xml:space="preserve">        </v>
      </c>
      <c r="O388" t="s">
        <v>49</v>
      </c>
      <c r="P388" t="s">
        <v>50</v>
      </c>
      <c r="Q388" t="s">
        <v>51</v>
      </c>
      <c r="R388" t="s">
        <v>36</v>
      </c>
      <c r="S388" t="s">
        <v>36</v>
      </c>
      <c r="T388" t="s">
        <v>242</v>
      </c>
      <c r="U388" s="6" t="str">
        <f>"214295124      "</f>
        <v xml:space="preserve">214295124      </v>
      </c>
      <c r="V388" s="2" t="str">
        <f>"214295124      "</f>
        <v xml:space="preserve">214295124      </v>
      </c>
      <c r="W388" s="4" t="str">
        <f t="shared" si="25"/>
        <v xml:space="preserve">214295124 </v>
      </c>
      <c r="X388">
        <v>288</v>
      </c>
      <c r="Y388">
        <v>1930</v>
      </c>
      <c r="Z388" t="s">
        <v>28</v>
      </c>
      <c r="AA388">
        <v>3363</v>
      </c>
      <c r="AB388">
        <v>23</v>
      </c>
      <c r="AC388">
        <v>1</v>
      </c>
      <c r="AD388">
        <v>123931</v>
      </c>
    </row>
    <row r="389" spans="1:30" ht="45.5">
      <c r="A389" t="s">
        <v>28</v>
      </c>
      <c r="B389">
        <v>1</v>
      </c>
      <c r="C389">
        <v>3178</v>
      </c>
      <c r="D389">
        <v>23</v>
      </c>
      <c r="E389">
        <v>100</v>
      </c>
      <c r="F389">
        <v>1</v>
      </c>
      <c r="G389" t="s">
        <v>29</v>
      </c>
      <c r="H389" t="s">
        <v>30</v>
      </c>
      <c r="I389">
        <v>4</v>
      </c>
      <c r="J389" t="s">
        <v>243</v>
      </c>
      <c r="K389">
        <v>13</v>
      </c>
      <c r="L389" t="s">
        <v>244</v>
      </c>
      <c r="M389" t="s">
        <v>34</v>
      </c>
      <c r="N389" t="str">
        <f>"13209   "</f>
        <v xml:space="preserve">13209   </v>
      </c>
      <c r="O389" t="s">
        <v>245</v>
      </c>
      <c r="P389">
        <v>1656</v>
      </c>
      <c r="Q389">
        <v>3.3185799999999999</v>
      </c>
      <c r="R389">
        <v>5495.57</v>
      </c>
      <c r="S389" t="s">
        <v>36</v>
      </c>
      <c r="T389" t="s">
        <v>246</v>
      </c>
      <c r="U389" s="6" t="str">
        <f>"214317105      "</f>
        <v xml:space="preserve">214317105      </v>
      </c>
      <c r="V389" s="2" t="str">
        <f>"214317105      "</f>
        <v xml:space="preserve">214317105      </v>
      </c>
      <c r="W389" s="4" t="str">
        <f t="shared" si="25"/>
        <v xml:space="preserve">214317105 </v>
      </c>
      <c r="X389">
        <v>276</v>
      </c>
      <c r="Y389">
        <v>2000</v>
      </c>
      <c r="Z389" t="s">
        <v>28</v>
      </c>
      <c r="AA389">
        <v>3361</v>
      </c>
      <c r="AB389">
        <v>23</v>
      </c>
      <c r="AC389">
        <v>1</v>
      </c>
      <c r="AD389" t="s">
        <v>247</v>
      </c>
    </row>
    <row r="390" spans="1:30" ht="45.5">
      <c r="A390" t="s">
        <v>34</v>
      </c>
      <c r="B390" t="s">
        <v>43</v>
      </c>
      <c r="C390" t="s">
        <v>44</v>
      </c>
      <c r="D390" t="s">
        <v>31</v>
      </c>
      <c r="E390" t="s">
        <v>31</v>
      </c>
      <c r="F390" t="s">
        <v>43</v>
      </c>
      <c r="G390" t="s">
        <v>45</v>
      </c>
      <c r="H390" t="s">
        <v>46</v>
      </c>
      <c r="I390" t="s">
        <v>31</v>
      </c>
      <c r="J390" t="s">
        <v>32</v>
      </c>
      <c r="K390" t="s">
        <v>47</v>
      </c>
      <c r="L390" t="s">
        <v>48</v>
      </c>
      <c r="M390" t="s">
        <v>34</v>
      </c>
      <c r="N390" t="str">
        <f>"        "</f>
        <v xml:space="preserve">        </v>
      </c>
      <c r="O390" t="s">
        <v>49</v>
      </c>
      <c r="P390" t="s">
        <v>50</v>
      </c>
      <c r="Q390" t="s">
        <v>51</v>
      </c>
      <c r="R390" t="s">
        <v>36</v>
      </c>
      <c r="S390" t="s">
        <v>36</v>
      </c>
      <c r="T390" t="s">
        <v>246</v>
      </c>
      <c r="U390" s="6" t="str">
        <f>"214317106      "</f>
        <v xml:space="preserve">214317106      </v>
      </c>
      <c r="V390" s="2" t="str">
        <f>"214317106      "</f>
        <v xml:space="preserve">214317106      </v>
      </c>
      <c r="W390" s="4" t="str">
        <f t="shared" si="25"/>
        <v xml:space="preserve">214317106 </v>
      </c>
      <c r="X390">
        <v>276</v>
      </c>
      <c r="Y390">
        <v>2000</v>
      </c>
      <c r="Z390" t="s">
        <v>28</v>
      </c>
      <c r="AA390">
        <v>3361</v>
      </c>
      <c r="AB390">
        <v>23</v>
      </c>
      <c r="AC390">
        <v>1</v>
      </c>
      <c r="AD390" t="s">
        <v>247</v>
      </c>
    </row>
    <row r="391" spans="1:30" ht="45.5">
      <c r="A391" t="s">
        <v>34</v>
      </c>
      <c r="B391" t="s">
        <v>43</v>
      </c>
      <c r="C391" t="s">
        <v>44</v>
      </c>
      <c r="D391" t="s">
        <v>31</v>
      </c>
      <c r="E391" t="s">
        <v>31</v>
      </c>
      <c r="F391" t="s">
        <v>43</v>
      </c>
      <c r="G391" t="s">
        <v>45</v>
      </c>
      <c r="H391" t="s">
        <v>46</v>
      </c>
      <c r="I391" t="s">
        <v>31</v>
      </c>
      <c r="J391" t="s">
        <v>32</v>
      </c>
      <c r="K391" t="s">
        <v>47</v>
      </c>
      <c r="L391" t="s">
        <v>48</v>
      </c>
      <c r="M391" t="s">
        <v>34</v>
      </c>
      <c r="N391" t="str">
        <f>"        "</f>
        <v xml:space="preserve">        </v>
      </c>
      <c r="O391" t="s">
        <v>49</v>
      </c>
      <c r="P391" t="s">
        <v>50</v>
      </c>
      <c r="Q391" t="s">
        <v>51</v>
      </c>
      <c r="R391" t="s">
        <v>36</v>
      </c>
      <c r="S391" t="s">
        <v>36</v>
      </c>
      <c r="T391" t="s">
        <v>246</v>
      </c>
      <c r="U391" s="6" t="str">
        <f>"214317107      "</f>
        <v xml:space="preserve">214317107      </v>
      </c>
      <c r="V391" s="2" t="str">
        <f>"214317107      "</f>
        <v xml:space="preserve">214317107      </v>
      </c>
      <c r="W391" s="4" t="str">
        <f t="shared" si="25"/>
        <v xml:space="preserve">214317107 </v>
      </c>
      <c r="X391">
        <v>276</v>
      </c>
      <c r="Y391">
        <v>2000</v>
      </c>
      <c r="Z391" t="s">
        <v>28</v>
      </c>
      <c r="AA391">
        <v>3361</v>
      </c>
      <c r="AB391">
        <v>23</v>
      </c>
      <c r="AC391">
        <v>1</v>
      </c>
      <c r="AD391" t="s">
        <v>247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FC1C-C55C-48D3-BEBC-48681599F729}">
  <sheetPr>
    <tabColor rgb="FFFF0000"/>
  </sheetPr>
  <dimension ref="A1:H391"/>
  <sheetViews>
    <sheetView workbookViewId="0">
      <pane ySplit="1" topLeftCell="A2" activePane="bottomLeft" state="frozen"/>
      <selection pane="bottomLeft" activeCell="M6" sqref="M6"/>
    </sheetView>
  </sheetViews>
  <sheetFormatPr defaultRowHeight="21"/>
  <cols>
    <col min="1" max="1" width="9.81640625" style="14" bestFit="1" customWidth="1"/>
    <col min="2" max="2" width="9.7265625" style="15" customWidth="1"/>
    <col min="3" max="3" width="37.453125" style="15" customWidth="1"/>
    <col min="4" max="4" width="8.7265625" style="15" bestFit="1" customWidth="1"/>
    <col min="5" max="5" width="9.1796875" style="15" bestFit="1" customWidth="1"/>
    <col min="6" max="6" width="9" style="15" customWidth="1"/>
    <col min="7" max="7" width="13.36328125" style="16" customWidth="1"/>
    <col min="8" max="8" width="32.1796875" style="17" customWidth="1"/>
  </cols>
  <sheetData>
    <row r="1" spans="1:8" ht="39" customHeight="1">
      <c r="A1" s="11" t="s">
        <v>19</v>
      </c>
      <c r="B1" s="12" t="s">
        <v>13</v>
      </c>
      <c r="C1" s="12" t="s">
        <v>14</v>
      </c>
      <c r="D1" s="12" t="s">
        <v>21</v>
      </c>
      <c r="E1" s="12" t="s">
        <v>22</v>
      </c>
      <c r="F1" s="12" t="s">
        <v>15</v>
      </c>
      <c r="G1" s="12" t="s">
        <v>20</v>
      </c>
      <c r="H1" s="13" t="s">
        <v>249</v>
      </c>
    </row>
    <row r="2" spans="1:8" ht="60">
      <c r="A2" s="18" t="s">
        <v>37</v>
      </c>
      <c r="B2" s="19" t="str">
        <f>"10807   "</f>
        <v xml:space="preserve">10807   </v>
      </c>
      <c r="C2" s="19" t="s">
        <v>35</v>
      </c>
      <c r="D2" s="19">
        <v>370</v>
      </c>
      <c r="E2" s="19">
        <v>3000</v>
      </c>
      <c r="F2" s="19">
        <v>1110</v>
      </c>
      <c r="G2" s="19" t="str">
        <f>"054313004      "</f>
        <v xml:space="preserve">054313004      </v>
      </c>
      <c r="H2" s="20" t="str">
        <f>+MID(G2,1,10)</f>
        <v xml:space="preserve">054313004 </v>
      </c>
    </row>
    <row r="3" spans="1:8" ht="60">
      <c r="A3" s="18" t="s">
        <v>37</v>
      </c>
      <c r="B3" s="19" t="str">
        <f t="shared" ref="B3:B25" si="0">"10807   "</f>
        <v xml:space="preserve">10807   </v>
      </c>
      <c r="C3" s="19" t="s">
        <v>35</v>
      </c>
      <c r="D3" s="19">
        <v>175</v>
      </c>
      <c r="E3" s="19">
        <v>2040</v>
      </c>
      <c r="F3" s="19">
        <v>714</v>
      </c>
      <c r="G3" s="19" t="str">
        <f>"044313200      "</f>
        <v xml:space="preserve">044313200      </v>
      </c>
      <c r="H3" s="20" t="str">
        <f t="shared" ref="H3:H66" si="1">+MID(G3,1,10)</f>
        <v xml:space="preserve">044313200 </v>
      </c>
    </row>
    <row r="4" spans="1:8" ht="60">
      <c r="A4" s="18" t="s">
        <v>37</v>
      </c>
      <c r="B4" s="19" t="str">
        <f t="shared" si="0"/>
        <v xml:space="preserve">10807   </v>
      </c>
      <c r="C4" s="19" t="s">
        <v>35</v>
      </c>
      <c r="D4" s="19">
        <v>175</v>
      </c>
      <c r="E4" s="19">
        <v>2040</v>
      </c>
      <c r="F4" s="19" t="s">
        <v>50</v>
      </c>
      <c r="G4" s="19" t="str">
        <f>"044313199      "</f>
        <v xml:space="preserve">044313199      </v>
      </c>
      <c r="H4" s="20" t="str">
        <f t="shared" si="1"/>
        <v xml:space="preserve">044313199 </v>
      </c>
    </row>
    <row r="5" spans="1:8" ht="60">
      <c r="A5" s="18" t="s">
        <v>37</v>
      </c>
      <c r="B5" s="19" t="str">
        <f t="shared" si="0"/>
        <v xml:space="preserve">10807   </v>
      </c>
      <c r="C5" s="19" t="s">
        <v>35</v>
      </c>
      <c r="D5" s="19">
        <v>305</v>
      </c>
      <c r="E5" s="19">
        <v>3000</v>
      </c>
      <c r="F5" s="19">
        <v>7287</v>
      </c>
      <c r="G5" s="19" t="str">
        <f>"044305175      "</f>
        <v xml:space="preserve">044305175      </v>
      </c>
      <c r="H5" s="20" t="str">
        <f t="shared" si="1"/>
        <v xml:space="preserve">044305175 </v>
      </c>
    </row>
    <row r="6" spans="1:8" ht="60">
      <c r="A6" s="18" t="s">
        <v>37</v>
      </c>
      <c r="B6" s="19" t="str">
        <f t="shared" si="0"/>
        <v xml:space="preserve">10807   </v>
      </c>
      <c r="C6" s="19" t="s">
        <v>35</v>
      </c>
      <c r="D6" s="19">
        <v>322</v>
      </c>
      <c r="E6" s="19">
        <v>3000</v>
      </c>
      <c r="F6" s="19" t="s">
        <v>50</v>
      </c>
      <c r="G6" s="19" t="str">
        <f>"044305176      "</f>
        <v xml:space="preserve">044305176      </v>
      </c>
      <c r="H6" s="20" t="str">
        <f t="shared" si="1"/>
        <v xml:space="preserve">044305176 </v>
      </c>
    </row>
    <row r="7" spans="1:8" ht="60">
      <c r="A7" s="18" t="s">
        <v>37</v>
      </c>
      <c r="B7" s="19" t="str">
        <f t="shared" si="0"/>
        <v xml:space="preserve">10807   </v>
      </c>
      <c r="C7" s="19" t="s">
        <v>35</v>
      </c>
      <c r="D7" s="19">
        <v>296</v>
      </c>
      <c r="E7" s="19">
        <v>3000</v>
      </c>
      <c r="F7" s="19" t="s">
        <v>50</v>
      </c>
      <c r="G7" s="19" t="str">
        <f>"044305174      "</f>
        <v xml:space="preserve">044305174      </v>
      </c>
      <c r="H7" s="20" t="str">
        <f t="shared" si="1"/>
        <v xml:space="preserve">044305174 </v>
      </c>
    </row>
    <row r="8" spans="1:8" ht="60">
      <c r="A8" s="18" t="s">
        <v>37</v>
      </c>
      <c r="B8" s="19" t="str">
        <f t="shared" si="0"/>
        <v xml:space="preserve">10807   </v>
      </c>
      <c r="C8" s="19" t="s">
        <v>35</v>
      </c>
      <c r="D8" s="19">
        <v>296</v>
      </c>
      <c r="E8" s="19">
        <v>3000</v>
      </c>
      <c r="F8" s="19" t="s">
        <v>50</v>
      </c>
      <c r="G8" s="19" t="str">
        <f>"054314039      "</f>
        <v xml:space="preserve">054314039      </v>
      </c>
      <c r="H8" s="20" t="str">
        <f t="shared" si="1"/>
        <v xml:space="preserve">054314039 </v>
      </c>
    </row>
    <row r="9" spans="1:8" ht="60">
      <c r="A9" s="18" t="s">
        <v>37</v>
      </c>
      <c r="B9" s="19" t="str">
        <f t="shared" si="0"/>
        <v xml:space="preserve">10807   </v>
      </c>
      <c r="C9" s="19" t="s">
        <v>35</v>
      </c>
      <c r="D9" s="19">
        <v>296</v>
      </c>
      <c r="E9" s="19">
        <v>3000</v>
      </c>
      <c r="F9" s="19" t="s">
        <v>50</v>
      </c>
      <c r="G9" s="19" t="str">
        <f>"054314037      "</f>
        <v xml:space="preserve">054314037      </v>
      </c>
      <c r="H9" s="20" t="str">
        <f t="shared" si="1"/>
        <v xml:space="preserve">054314037 </v>
      </c>
    </row>
    <row r="10" spans="1:8" ht="60">
      <c r="A10" s="18" t="s">
        <v>37</v>
      </c>
      <c r="B10" s="19" t="str">
        <f t="shared" si="0"/>
        <v xml:space="preserve">10807   </v>
      </c>
      <c r="C10" s="19" t="s">
        <v>35</v>
      </c>
      <c r="D10" s="19">
        <v>296</v>
      </c>
      <c r="E10" s="19">
        <v>3000</v>
      </c>
      <c r="F10" s="19" t="s">
        <v>50</v>
      </c>
      <c r="G10" s="19" t="str">
        <f>"054314038      "</f>
        <v xml:space="preserve">054314038      </v>
      </c>
      <c r="H10" s="20" t="str">
        <f t="shared" si="1"/>
        <v xml:space="preserve">054314038 </v>
      </c>
    </row>
    <row r="11" spans="1:8" ht="60">
      <c r="A11" s="18" t="s">
        <v>37</v>
      </c>
      <c r="B11" s="19" t="str">
        <f t="shared" si="0"/>
        <v xml:space="preserve">10807   </v>
      </c>
      <c r="C11" s="19" t="s">
        <v>35</v>
      </c>
      <c r="D11" s="19">
        <v>322</v>
      </c>
      <c r="E11" s="19">
        <v>3000</v>
      </c>
      <c r="F11" s="19" t="s">
        <v>50</v>
      </c>
      <c r="G11" s="19" t="str">
        <f>"054314040      "</f>
        <v xml:space="preserve">054314040      </v>
      </c>
      <c r="H11" s="20" t="str">
        <f t="shared" si="1"/>
        <v xml:space="preserve">054314040 </v>
      </c>
    </row>
    <row r="12" spans="1:8" ht="60">
      <c r="A12" s="18" t="s">
        <v>37</v>
      </c>
      <c r="B12" s="19" t="str">
        <f t="shared" si="0"/>
        <v xml:space="preserve">10807   </v>
      </c>
      <c r="C12" s="19" t="s">
        <v>35</v>
      </c>
      <c r="D12" s="19">
        <v>296</v>
      </c>
      <c r="E12" s="19">
        <v>3000</v>
      </c>
      <c r="F12" s="19" t="s">
        <v>50</v>
      </c>
      <c r="G12" s="19" t="str">
        <f>"054314036      "</f>
        <v xml:space="preserve">054314036      </v>
      </c>
      <c r="H12" s="20" t="str">
        <f t="shared" si="1"/>
        <v xml:space="preserve">054314036 </v>
      </c>
    </row>
    <row r="13" spans="1:8" ht="60">
      <c r="A13" s="18" t="s">
        <v>37</v>
      </c>
      <c r="B13" s="19" t="str">
        <f t="shared" si="0"/>
        <v xml:space="preserve">10807   </v>
      </c>
      <c r="C13" s="19" t="s">
        <v>35</v>
      </c>
      <c r="D13" s="19">
        <v>335</v>
      </c>
      <c r="E13" s="19">
        <v>1000</v>
      </c>
      <c r="F13" s="19">
        <v>335</v>
      </c>
      <c r="G13" s="19" t="str">
        <f>"044316197      "</f>
        <v xml:space="preserve">044316197      </v>
      </c>
      <c r="H13" s="20" t="str">
        <f t="shared" si="1"/>
        <v xml:space="preserve">044316197 </v>
      </c>
    </row>
    <row r="14" spans="1:8" ht="60">
      <c r="A14" s="18" t="s">
        <v>37</v>
      </c>
      <c r="B14" s="19" t="str">
        <f t="shared" si="0"/>
        <v xml:space="preserve">10807   </v>
      </c>
      <c r="C14" s="19" t="s">
        <v>35</v>
      </c>
      <c r="D14" s="19">
        <v>170</v>
      </c>
      <c r="E14" s="19">
        <v>2000</v>
      </c>
      <c r="F14" s="19">
        <v>680</v>
      </c>
      <c r="G14" s="19" t="str">
        <f>"044316223      "</f>
        <v xml:space="preserve">044316223      </v>
      </c>
      <c r="H14" s="20" t="str">
        <f t="shared" si="1"/>
        <v xml:space="preserve">044316223 </v>
      </c>
    </row>
    <row r="15" spans="1:8" ht="60">
      <c r="A15" s="18" t="s">
        <v>37</v>
      </c>
      <c r="B15" s="19" t="str">
        <f t="shared" si="0"/>
        <v xml:space="preserve">10807   </v>
      </c>
      <c r="C15" s="19" t="s">
        <v>35</v>
      </c>
      <c r="D15" s="19">
        <v>170</v>
      </c>
      <c r="E15" s="19">
        <v>2000</v>
      </c>
      <c r="F15" s="19" t="s">
        <v>50</v>
      </c>
      <c r="G15" s="19" t="str">
        <f>"044316222      "</f>
        <v xml:space="preserve">044316222      </v>
      </c>
      <c r="H15" s="20" t="str">
        <f t="shared" si="1"/>
        <v xml:space="preserve">044316222 </v>
      </c>
    </row>
    <row r="16" spans="1:8" ht="60">
      <c r="A16" s="18" t="s">
        <v>37</v>
      </c>
      <c r="B16" s="19" t="str">
        <f t="shared" si="0"/>
        <v xml:space="preserve">10807   </v>
      </c>
      <c r="C16" s="19" t="s">
        <v>35</v>
      </c>
      <c r="D16" s="19">
        <v>1530</v>
      </c>
      <c r="E16" s="19">
        <v>6000</v>
      </c>
      <c r="F16" s="19">
        <v>27540</v>
      </c>
      <c r="G16" s="19" t="str">
        <f>"084316037      "</f>
        <v xml:space="preserve">084316037      </v>
      </c>
      <c r="H16" s="20" t="str">
        <f t="shared" si="1"/>
        <v xml:space="preserve">084316037 </v>
      </c>
    </row>
    <row r="17" spans="1:8" ht="60">
      <c r="A17" s="18" t="s">
        <v>37</v>
      </c>
      <c r="B17" s="19" t="str">
        <f t="shared" si="0"/>
        <v xml:space="preserve">10807   </v>
      </c>
      <c r="C17" s="19" t="s">
        <v>35</v>
      </c>
      <c r="D17" s="19">
        <v>1530</v>
      </c>
      <c r="E17" s="19">
        <v>6000</v>
      </c>
      <c r="F17" s="19" t="s">
        <v>50</v>
      </c>
      <c r="G17" s="19" t="str">
        <f>"084316038      "</f>
        <v xml:space="preserve">084316038      </v>
      </c>
      <c r="H17" s="20" t="str">
        <f t="shared" si="1"/>
        <v xml:space="preserve">084316038 </v>
      </c>
    </row>
    <row r="18" spans="1:8" ht="60">
      <c r="A18" s="18" t="s">
        <v>37</v>
      </c>
      <c r="B18" s="19" t="str">
        <f t="shared" si="0"/>
        <v xml:space="preserve">10807   </v>
      </c>
      <c r="C18" s="19" t="s">
        <v>35</v>
      </c>
      <c r="D18" s="19">
        <v>1530</v>
      </c>
      <c r="E18" s="19">
        <v>6000</v>
      </c>
      <c r="F18" s="19" t="s">
        <v>50</v>
      </c>
      <c r="G18" s="19" t="str">
        <f>"084316039      "</f>
        <v xml:space="preserve">084316039      </v>
      </c>
      <c r="H18" s="20" t="str">
        <f t="shared" si="1"/>
        <v xml:space="preserve">084316039 </v>
      </c>
    </row>
    <row r="19" spans="1:8" ht="60">
      <c r="A19" s="18" t="s">
        <v>37</v>
      </c>
      <c r="B19" s="19" t="str">
        <f t="shared" si="0"/>
        <v xml:space="preserve">10807   </v>
      </c>
      <c r="C19" s="19" t="s">
        <v>35</v>
      </c>
      <c r="D19" s="19">
        <v>1530</v>
      </c>
      <c r="E19" s="19">
        <v>6000</v>
      </c>
      <c r="F19" s="19">
        <v>129927.6</v>
      </c>
      <c r="G19" s="19" t="str">
        <f>"084316040      "</f>
        <v xml:space="preserve">084316040      </v>
      </c>
      <c r="H19" s="20" t="str">
        <f t="shared" si="1"/>
        <v xml:space="preserve">084316040 </v>
      </c>
    </row>
    <row r="20" spans="1:8" ht="60">
      <c r="A20" s="18" t="s">
        <v>37</v>
      </c>
      <c r="B20" s="19" t="str">
        <f t="shared" si="0"/>
        <v xml:space="preserve">10807   </v>
      </c>
      <c r="C20" s="19" t="s">
        <v>35</v>
      </c>
      <c r="D20" s="19">
        <v>1530</v>
      </c>
      <c r="E20" s="19">
        <v>6000</v>
      </c>
      <c r="F20" s="19" t="s">
        <v>50</v>
      </c>
      <c r="G20" s="19" t="str">
        <f>"084316041      "</f>
        <v xml:space="preserve">084316041      </v>
      </c>
      <c r="H20" s="20" t="str">
        <f t="shared" si="1"/>
        <v xml:space="preserve">084316041 </v>
      </c>
    </row>
    <row r="21" spans="1:8" ht="60">
      <c r="A21" s="18" t="s">
        <v>37</v>
      </c>
      <c r="B21" s="19" t="str">
        <f t="shared" si="0"/>
        <v xml:space="preserve">10807   </v>
      </c>
      <c r="C21" s="19" t="s">
        <v>35</v>
      </c>
      <c r="D21" s="19">
        <v>1530</v>
      </c>
      <c r="E21" s="19">
        <v>6220</v>
      </c>
      <c r="F21" s="19" t="s">
        <v>50</v>
      </c>
      <c r="G21" s="19" t="str">
        <f>"084316042      "</f>
        <v xml:space="preserve">084316042      </v>
      </c>
      <c r="H21" s="20" t="str">
        <f t="shared" si="1"/>
        <v xml:space="preserve">084316042 </v>
      </c>
    </row>
    <row r="22" spans="1:8" ht="60">
      <c r="A22" s="18" t="s">
        <v>37</v>
      </c>
      <c r="B22" s="19" t="str">
        <f t="shared" si="0"/>
        <v xml:space="preserve">10807   </v>
      </c>
      <c r="C22" s="19" t="s">
        <v>35</v>
      </c>
      <c r="D22" s="19">
        <v>1530</v>
      </c>
      <c r="E22" s="19">
        <v>6000</v>
      </c>
      <c r="F22" s="19" t="s">
        <v>50</v>
      </c>
      <c r="G22" s="19" t="str">
        <f>"084316043      "</f>
        <v xml:space="preserve">084316043      </v>
      </c>
      <c r="H22" s="20" t="str">
        <f t="shared" si="1"/>
        <v xml:space="preserve">084316043 </v>
      </c>
    </row>
    <row r="23" spans="1:8" ht="60">
      <c r="A23" s="18" t="s">
        <v>37</v>
      </c>
      <c r="B23" s="19" t="str">
        <f t="shared" si="0"/>
        <v xml:space="preserve">10807   </v>
      </c>
      <c r="C23" s="19" t="s">
        <v>35</v>
      </c>
      <c r="D23" s="19">
        <v>1530</v>
      </c>
      <c r="E23" s="19">
        <v>6200</v>
      </c>
      <c r="F23" s="19" t="s">
        <v>50</v>
      </c>
      <c r="G23" s="19" t="str">
        <f>"084316044      "</f>
        <v xml:space="preserve">084316044      </v>
      </c>
      <c r="H23" s="20" t="str">
        <f t="shared" si="1"/>
        <v xml:space="preserve">084316044 </v>
      </c>
    </row>
    <row r="24" spans="1:8" ht="60">
      <c r="A24" s="18" t="s">
        <v>37</v>
      </c>
      <c r="B24" s="19" t="str">
        <f t="shared" si="0"/>
        <v xml:space="preserve">10807   </v>
      </c>
      <c r="C24" s="19" t="s">
        <v>35</v>
      </c>
      <c r="D24" s="19">
        <v>1530</v>
      </c>
      <c r="E24" s="19">
        <v>6000</v>
      </c>
      <c r="F24" s="19" t="s">
        <v>50</v>
      </c>
      <c r="G24" s="19" t="str">
        <f>"084316045      "</f>
        <v xml:space="preserve">084316045      </v>
      </c>
      <c r="H24" s="20" t="str">
        <f t="shared" si="1"/>
        <v xml:space="preserve">084316045 </v>
      </c>
    </row>
    <row r="25" spans="1:8" ht="60">
      <c r="A25" s="18" t="s">
        <v>37</v>
      </c>
      <c r="B25" s="19" t="str">
        <f t="shared" si="0"/>
        <v xml:space="preserve">10807   </v>
      </c>
      <c r="C25" s="19" t="s">
        <v>35</v>
      </c>
      <c r="D25" s="19">
        <v>1530</v>
      </c>
      <c r="E25" s="19">
        <v>6150</v>
      </c>
      <c r="F25" s="19" t="s">
        <v>50</v>
      </c>
      <c r="G25" s="19" t="str">
        <f>"084316046      "</f>
        <v xml:space="preserve">084316046      </v>
      </c>
      <c r="H25" s="20" t="str">
        <f t="shared" si="1"/>
        <v xml:space="preserve">084316046 </v>
      </c>
    </row>
    <row r="26" spans="1:8" ht="60">
      <c r="A26" s="18" t="s">
        <v>78</v>
      </c>
      <c r="B26" s="19" t="str">
        <f>"10802   "</f>
        <v xml:space="preserve">10802   </v>
      </c>
      <c r="C26" s="19" t="s">
        <v>84</v>
      </c>
      <c r="D26" s="19">
        <v>1530</v>
      </c>
      <c r="E26" s="19">
        <v>6000</v>
      </c>
      <c r="F26" s="19" t="s">
        <v>50</v>
      </c>
      <c r="G26" s="19" t="str">
        <f>"084316047      "</f>
        <v xml:space="preserve">084316047      </v>
      </c>
      <c r="H26" s="20" t="str">
        <f t="shared" si="1"/>
        <v xml:space="preserve">084316047 </v>
      </c>
    </row>
    <row r="27" spans="1:8" ht="60">
      <c r="A27" s="18" t="s">
        <v>78</v>
      </c>
      <c r="B27" s="19" t="str">
        <f t="shared" ref="B27:B50" si="2">"10802   "</f>
        <v xml:space="preserve">10802   </v>
      </c>
      <c r="C27" s="19" t="s">
        <v>84</v>
      </c>
      <c r="D27" s="19">
        <v>1530</v>
      </c>
      <c r="E27" s="19">
        <v>6000</v>
      </c>
      <c r="F27" s="19" t="s">
        <v>50</v>
      </c>
      <c r="G27" s="19" t="str">
        <f>"084316048      "</f>
        <v xml:space="preserve">084316048      </v>
      </c>
      <c r="H27" s="20" t="str">
        <f t="shared" si="1"/>
        <v xml:space="preserve">084316048 </v>
      </c>
    </row>
    <row r="28" spans="1:8" ht="60">
      <c r="A28" s="18" t="s">
        <v>78</v>
      </c>
      <c r="B28" s="19" t="str">
        <f t="shared" si="2"/>
        <v xml:space="preserve">10802   </v>
      </c>
      <c r="C28" s="19" t="s">
        <v>84</v>
      </c>
      <c r="D28" s="19">
        <v>1530</v>
      </c>
      <c r="E28" s="19">
        <v>6200</v>
      </c>
      <c r="F28" s="19" t="s">
        <v>50</v>
      </c>
      <c r="G28" s="19" t="str">
        <f>"084316049      "</f>
        <v xml:space="preserve">084316049      </v>
      </c>
      <c r="H28" s="20" t="str">
        <f t="shared" si="1"/>
        <v xml:space="preserve">084316049 </v>
      </c>
    </row>
    <row r="29" spans="1:8" ht="60">
      <c r="A29" s="18" t="s">
        <v>78</v>
      </c>
      <c r="B29" s="19" t="str">
        <f t="shared" si="2"/>
        <v xml:space="preserve">10802   </v>
      </c>
      <c r="C29" s="19" t="s">
        <v>84</v>
      </c>
      <c r="D29" s="19">
        <v>1530</v>
      </c>
      <c r="E29" s="19">
        <v>6000</v>
      </c>
      <c r="F29" s="19" t="s">
        <v>50</v>
      </c>
      <c r="G29" s="19" t="str">
        <f>"084316050      "</f>
        <v xml:space="preserve">084316050      </v>
      </c>
      <c r="H29" s="20" t="str">
        <f t="shared" si="1"/>
        <v xml:space="preserve">084316050 </v>
      </c>
    </row>
    <row r="30" spans="1:8" ht="60">
      <c r="A30" s="18" t="s">
        <v>78</v>
      </c>
      <c r="B30" s="19" t="str">
        <f t="shared" si="2"/>
        <v xml:space="preserve">10802   </v>
      </c>
      <c r="C30" s="19" t="s">
        <v>84</v>
      </c>
      <c r="D30" s="19">
        <v>1530</v>
      </c>
      <c r="E30" s="19">
        <v>6000</v>
      </c>
      <c r="F30" s="19" t="s">
        <v>50</v>
      </c>
      <c r="G30" s="19" t="str">
        <f>"084316051      "</f>
        <v xml:space="preserve">084316051      </v>
      </c>
      <c r="H30" s="20" t="str">
        <f t="shared" si="1"/>
        <v xml:space="preserve">084316051 </v>
      </c>
    </row>
    <row r="31" spans="1:8" ht="60">
      <c r="A31" s="18" t="s">
        <v>78</v>
      </c>
      <c r="B31" s="19" t="str">
        <f t="shared" si="2"/>
        <v xml:space="preserve">10802   </v>
      </c>
      <c r="C31" s="19" t="s">
        <v>84</v>
      </c>
      <c r="D31" s="19">
        <v>1530</v>
      </c>
      <c r="E31" s="19">
        <v>6100</v>
      </c>
      <c r="F31" s="19" t="s">
        <v>50</v>
      </c>
      <c r="G31" s="19" t="str">
        <f>"084316052      "</f>
        <v xml:space="preserve">084316052      </v>
      </c>
      <c r="H31" s="20" t="str">
        <f t="shared" si="1"/>
        <v xml:space="preserve">084316052 </v>
      </c>
    </row>
    <row r="32" spans="1:8" ht="60">
      <c r="A32" s="18" t="s">
        <v>78</v>
      </c>
      <c r="B32" s="19" t="str">
        <f t="shared" si="2"/>
        <v xml:space="preserve">10802   </v>
      </c>
      <c r="C32" s="19" t="s">
        <v>84</v>
      </c>
      <c r="D32" s="19">
        <v>1530</v>
      </c>
      <c r="E32" s="19">
        <v>6050</v>
      </c>
      <c r="F32" s="19" t="s">
        <v>50</v>
      </c>
      <c r="G32" s="19" t="str">
        <f>"084316053      "</f>
        <v xml:space="preserve">084316053      </v>
      </c>
      <c r="H32" s="20" t="str">
        <f t="shared" si="1"/>
        <v xml:space="preserve">084316053 </v>
      </c>
    </row>
    <row r="33" spans="1:8" ht="60">
      <c r="A33" s="18" t="s">
        <v>78</v>
      </c>
      <c r="B33" s="19" t="str">
        <f t="shared" si="2"/>
        <v xml:space="preserve">10802   </v>
      </c>
      <c r="C33" s="19" t="s">
        <v>84</v>
      </c>
      <c r="D33" s="19">
        <v>1530</v>
      </c>
      <c r="E33" s="19">
        <v>5610</v>
      </c>
      <c r="F33" s="19">
        <v>36123.300000000003</v>
      </c>
      <c r="G33" s="19" t="str">
        <f>"084317016      "</f>
        <v xml:space="preserve">084317016      </v>
      </c>
      <c r="H33" s="20" t="str">
        <f t="shared" si="1"/>
        <v xml:space="preserve">084317016 </v>
      </c>
    </row>
    <row r="34" spans="1:8" ht="60">
      <c r="A34" s="18" t="s">
        <v>78</v>
      </c>
      <c r="B34" s="19" t="str">
        <f t="shared" si="2"/>
        <v xml:space="preserve">10802   </v>
      </c>
      <c r="C34" s="19" t="s">
        <v>84</v>
      </c>
      <c r="D34" s="19">
        <v>1530</v>
      </c>
      <c r="E34" s="19">
        <v>6000</v>
      </c>
      <c r="F34" s="19" t="s">
        <v>50</v>
      </c>
      <c r="G34" s="19" t="str">
        <f>"084317017      "</f>
        <v xml:space="preserve">084317017      </v>
      </c>
      <c r="H34" s="20" t="str">
        <f t="shared" si="1"/>
        <v xml:space="preserve">084317017 </v>
      </c>
    </row>
    <row r="35" spans="1:8" ht="60">
      <c r="A35" s="18" t="s">
        <v>78</v>
      </c>
      <c r="B35" s="19" t="str">
        <f t="shared" si="2"/>
        <v xml:space="preserve">10802   </v>
      </c>
      <c r="C35" s="19" t="s">
        <v>84</v>
      </c>
      <c r="D35" s="19">
        <v>1530</v>
      </c>
      <c r="E35" s="19">
        <v>6000</v>
      </c>
      <c r="F35" s="19" t="s">
        <v>50</v>
      </c>
      <c r="G35" s="19" t="str">
        <f>"084317018      "</f>
        <v xml:space="preserve">084317018      </v>
      </c>
      <c r="H35" s="20" t="str">
        <f t="shared" si="1"/>
        <v xml:space="preserve">084317018 </v>
      </c>
    </row>
    <row r="36" spans="1:8" ht="60">
      <c r="A36" s="18" t="s">
        <v>78</v>
      </c>
      <c r="B36" s="19" t="str">
        <f t="shared" si="2"/>
        <v xml:space="preserve">10802   </v>
      </c>
      <c r="C36" s="19" t="s">
        <v>84</v>
      </c>
      <c r="D36" s="19">
        <v>1530</v>
      </c>
      <c r="E36" s="19">
        <v>6000</v>
      </c>
      <c r="F36" s="19" t="s">
        <v>50</v>
      </c>
      <c r="G36" s="19" t="str">
        <f>"084317019      "</f>
        <v xml:space="preserve">084317019      </v>
      </c>
      <c r="H36" s="20" t="str">
        <f t="shared" si="1"/>
        <v xml:space="preserve">084317019 </v>
      </c>
    </row>
    <row r="37" spans="1:8" ht="60">
      <c r="A37" s="18" t="s">
        <v>78</v>
      </c>
      <c r="B37" s="19" t="str">
        <f t="shared" si="2"/>
        <v xml:space="preserve">10802   </v>
      </c>
      <c r="C37" s="19" t="s">
        <v>84</v>
      </c>
      <c r="D37" s="19">
        <v>1530</v>
      </c>
      <c r="E37" s="19">
        <v>6000</v>
      </c>
      <c r="F37" s="19">
        <v>73593</v>
      </c>
      <c r="G37" s="19" t="str">
        <f>"084317020      "</f>
        <v xml:space="preserve">084317020      </v>
      </c>
      <c r="H37" s="20" t="str">
        <f t="shared" si="1"/>
        <v xml:space="preserve">084317020 </v>
      </c>
    </row>
    <row r="38" spans="1:8" ht="60">
      <c r="A38" s="18" t="s">
        <v>78</v>
      </c>
      <c r="B38" s="19" t="str">
        <f t="shared" si="2"/>
        <v xml:space="preserve">10802   </v>
      </c>
      <c r="C38" s="19" t="s">
        <v>84</v>
      </c>
      <c r="D38" s="19">
        <v>1530</v>
      </c>
      <c r="E38" s="19">
        <v>6000</v>
      </c>
      <c r="F38" s="19" t="s">
        <v>50</v>
      </c>
      <c r="G38" s="19" t="str">
        <f>"084317021      "</f>
        <v xml:space="preserve">084317021      </v>
      </c>
      <c r="H38" s="20" t="str">
        <f t="shared" si="1"/>
        <v xml:space="preserve">084317021 </v>
      </c>
    </row>
    <row r="39" spans="1:8" ht="60">
      <c r="A39" s="18" t="s">
        <v>78</v>
      </c>
      <c r="B39" s="19" t="str">
        <f t="shared" si="2"/>
        <v xml:space="preserve">10802   </v>
      </c>
      <c r="C39" s="19" t="s">
        <v>84</v>
      </c>
      <c r="D39" s="19">
        <v>1530</v>
      </c>
      <c r="E39" s="19">
        <v>6100</v>
      </c>
      <c r="F39" s="19" t="s">
        <v>50</v>
      </c>
      <c r="G39" s="19" t="str">
        <f>"084317022      "</f>
        <v xml:space="preserve">084317022      </v>
      </c>
      <c r="H39" s="20" t="str">
        <f t="shared" si="1"/>
        <v xml:space="preserve">084317022 </v>
      </c>
    </row>
    <row r="40" spans="1:8" ht="60">
      <c r="A40" s="18" t="s">
        <v>78</v>
      </c>
      <c r="B40" s="19" t="str">
        <f t="shared" si="2"/>
        <v xml:space="preserve">10802   </v>
      </c>
      <c r="C40" s="19" t="s">
        <v>84</v>
      </c>
      <c r="D40" s="19">
        <v>1530</v>
      </c>
      <c r="E40" s="19">
        <v>6000</v>
      </c>
      <c r="F40" s="19" t="s">
        <v>50</v>
      </c>
      <c r="G40" s="19" t="str">
        <f>"084317023      "</f>
        <v xml:space="preserve">084317023      </v>
      </c>
      <c r="H40" s="20" t="str">
        <f t="shared" si="1"/>
        <v xml:space="preserve">084317023 </v>
      </c>
    </row>
    <row r="41" spans="1:8" ht="60">
      <c r="A41" s="18" t="s">
        <v>78</v>
      </c>
      <c r="B41" s="19" t="str">
        <f t="shared" si="2"/>
        <v xml:space="preserve">10802   </v>
      </c>
      <c r="C41" s="19" t="s">
        <v>84</v>
      </c>
      <c r="D41" s="19">
        <v>1530</v>
      </c>
      <c r="E41" s="19">
        <v>6000</v>
      </c>
      <c r="F41" s="19" t="s">
        <v>50</v>
      </c>
      <c r="G41" s="19" t="str">
        <f>"084317024      "</f>
        <v xml:space="preserve">084317024      </v>
      </c>
      <c r="H41" s="20" t="str">
        <f t="shared" si="1"/>
        <v xml:space="preserve">084317024 </v>
      </c>
    </row>
    <row r="42" spans="1:8" ht="60">
      <c r="A42" s="18" t="s">
        <v>78</v>
      </c>
      <c r="B42" s="19" t="str">
        <f t="shared" si="2"/>
        <v xml:space="preserve">10802   </v>
      </c>
      <c r="C42" s="19" t="s">
        <v>84</v>
      </c>
      <c r="D42" s="19">
        <v>1530</v>
      </c>
      <c r="E42" s="19">
        <v>6000</v>
      </c>
      <c r="F42" s="19" t="s">
        <v>50</v>
      </c>
      <c r="G42" s="19" t="str">
        <f>"084317025      "</f>
        <v xml:space="preserve">084317025      </v>
      </c>
      <c r="H42" s="20" t="str">
        <f t="shared" si="1"/>
        <v xml:space="preserve">084317025 </v>
      </c>
    </row>
    <row r="43" spans="1:8" ht="60">
      <c r="A43" s="18" t="s">
        <v>78</v>
      </c>
      <c r="B43" s="19" t="str">
        <f t="shared" si="2"/>
        <v xml:space="preserve">10802   </v>
      </c>
      <c r="C43" s="19" t="s">
        <v>84</v>
      </c>
      <c r="D43" s="19">
        <v>1530</v>
      </c>
      <c r="E43" s="19">
        <v>6000</v>
      </c>
      <c r="F43" s="19" t="s">
        <v>50</v>
      </c>
      <c r="G43" s="19" t="str">
        <f>"084317026      "</f>
        <v xml:space="preserve">084317026      </v>
      </c>
      <c r="H43" s="20" t="str">
        <f t="shared" si="1"/>
        <v xml:space="preserve">084317026 </v>
      </c>
    </row>
    <row r="44" spans="1:8" ht="60">
      <c r="A44" s="18" t="s">
        <v>78</v>
      </c>
      <c r="B44" s="19" t="str">
        <f t="shared" si="2"/>
        <v xml:space="preserve">10802   </v>
      </c>
      <c r="C44" s="19" t="s">
        <v>84</v>
      </c>
      <c r="D44" s="19">
        <v>1530</v>
      </c>
      <c r="E44" s="19">
        <v>6000</v>
      </c>
      <c r="F44" s="19" t="s">
        <v>50</v>
      </c>
      <c r="G44" s="19" t="str">
        <f>"084317027      "</f>
        <v xml:space="preserve">084317027      </v>
      </c>
      <c r="H44" s="20" t="str">
        <f t="shared" si="1"/>
        <v xml:space="preserve">084317027 </v>
      </c>
    </row>
    <row r="45" spans="1:8" ht="60">
      <c r="A45" s="18" t="s">
        <v>78</v>
      </c>
      <c r="B45" s="19" t="str">
        <f t="shared" si="2"/>
        <v xml:space="preserve">10802   </v>
      </c>
      <c r="C45" s="19" t="s">
        <v>84</v>
      </c>
      <c r="D45" s="19">
        <v>1530</v>
      </c>
      <c r="E45" s="19">
        <v>6000</v>
      </c>
      <c r="F45" s="19">
        <v>27693</v>
      </c>
      <c r="G45" s="19" t="str">
        <f>"084312008      "</f>
        <v xml:space="preserve">084312008      </v>
      </c>
      <c r="H45" s="20" t="str">
        <f t="shared" si="1"/>
        <v xml:space="preserve">084312008 </v>
      </c>
    </row>
    <row r="46" spans="1:8" ht="60">
      <c r="A46" s="18" t="s">
        <v>78</v>
      </c>
      <c r="B46" s="19" t="str">
        <f t="shared" si="2"/>
        <v xml:space="preserve">10802   </v>
      </c>
      <c r="C46" s="19" t="s">
        <v>84</v>
      </c>
      <c r="D46" s="19">
        <v>1530</v>
      </c>
      <c r="E46" s="19">
        <v>6000</v>
      </c>
      <c r="F46" s="19" t="s">
        <v>50</v>
      </c>
      <c r="G46" s="19" t="str">
        <f>"084312010      "</f>
        <v xml:space="preserve">084312010      </v>
      </c>
      <c r="H46" s="20" t="str">
        <f t="shared" si="1"/>
        <v xml:space="preserve">084312010 </v>
      </c>
    </row>
    <row r="47" spans="1:8" ht="60">
      <c r="A47" s="18" t="s">
        <v>78</v>
      </c>
      <c r="B47" s="19" t="str">
        <f t="shared" si="2"/>
        <v xml:space="preserve">10802   </v>
      </c>
      <c r="C47" s="19" t="s">
        <v>84</v>
      </c>
      <c r="D47" s="19">
        <v>1530</v>
      </c>
      <c r="E47" s="19">
        <v>6100</v>
      </c>
      <c r="F47" s="19" t="s">
        <v>50</v>
      </c>
      <c r="G47" s="19" t="str">
        <f>"084312011      "</f>
        <v xml:space="preserve">084312011      </v>
      </c>
      <c r="H47" s="20" t="str">
        <f t="shared" si="1"/>
        <v xml:space="preserve">084312011 </v>
      </c>
    </row>
    <row r="48" spans="1:8" ht="60">
      <c r="A48" s="18" t="s">
        <v>78</v>
      </c>
      <c r="B48" s="19" t="str">
        <f t="shared" si="2"/>
        <v xml:space="preserve">10802   </v>
      </c>
      <c r="C48" s="19" t="s">
        <v>84</v>
      </c>
      <c r="D48" s="19">
        <v>1530</v>
      </c>
      <c r="E48" s="19">
        <v>5760</v>
      </c>
      <c r="F48" s="19">
        <v>26683.200000000001</v>
      </c>
      <c r="G48" s="19" t="str">
        <f>"084312017      "</f>
        <v xml:space="preserve">084312017      </v>
      </c>
      <c r="H48" s="20" t="str">
        <f t="shared" si="1"/>
        <v xml:space="preserve">084312017 </v>
      </c>
    </row>
    <row r="49" spans="1:8" ht="60">
      <c r="A49" s="18" t="s">
        <v>78</v>
      </c>
      <c r="B49" s="19" t="str">
        <f t="shared" si="2"/>
        <v xml:space="preserve">10802   </v>
      </c>
      <c r="C49" s="19" t="s">
        <v>84</v>
      </c>
      <c r="D49" s="19">
        <v>1530</v>
      </c>
      <c r="E49" s="19">
        <v>5750</v>
      </c>
      <c r="F49" s="19" t="s">
        <v>50</v>
      </c>
      <c r="G49" s="19" t="str">
        <f>"084312021      "</f>
        <v xml:space="preserve">084312021      </v>
      </c>
      <c r="H49" s="20" t="str">
        <f t="shared" si="1"/>
        <v xml:space="preserve">084312021 </v>
      </c>
    </row>
    <row r="50" spans="1:8" ht="60">
      <c r="A50" s="18" t="s">
        <v>78</v>
      </c>
      <c r="B50" s="19" t="str">
        <f t="shared" si="2"/>
        <v xml:space="preserve">10802   </v>
      </c>
      <c r="C50" s="19" t="s">
        <v>84</v>
      </c>
      <c r="D50" s="19">
        <v>1530</v>
      </c>
      <c r="E50" s="19">
        <v>5930</v>
      </c>
      <c r="F50" s="19" t="s">
        <v>50</v>
      </c>
      <c r="G50" s="19" t="str">
        <f>"084312022      "</f>
        <v xml:space="preserve">084312022      </v>
      </c>
      <c r="H50" s="20" t="str">
        <f t="shared" si="1"/>
        <v xml:space="preserve">084312022 </v>
      </c>
    </row>
    <row r="51" spans="1:8" ht="60">
      <c r="A51" s="18" t="s">
        <v>112</v>
      </c>
      <c r="B51" s="19" t="str">
        <f>"10426   "</f>
        <v xml:space="preserve">10426   </v>
      </c>
      <c r="C51" s="19" t="s">
        <v>111</v>
      </c>
      <c r="D51" s="19">
        <v>1530</v>
      </c>
      <c r="E51" s="19">
        <v>6160</v>
      </c>
      <c r="F51" s="19">
        <v>18451.8</v>
      </c>
      <c r="G51" s="19" t="str">
        <f>"084310001      "</f>
        <v xml:space="preserve">084310001      </v>
      </c>
      <c r="H51" s="20" t="str">
        <f t="shared" si="1"/>
        <v xml:space="preserve">084310001 </v>
      </c>
    </row>
    <row r="52" spans="1:8" ht="60">
      <c r="A52" s="18" t="s">
        <v>115</v>
      </c>
      <c r="B52" s="19" t="str">
        <f>"        "</f>
        <v xml:space="preserve">        </v>
      </c>
      <c r="C52" s="19" t="s">
        <v>49</v>
      </c>
      <c r="D52" s="19">
        <v>1530</v>
      </c>
      <c r="E52" s="19">
        <v>5900</v>
      </c>
      <c r="F52" s="19" t="s">
        <v>50</v>
      </c>
      <c r="G52" s="19" t="str">
        <f>"084310002      "</f>
        <v xml:space="preserve">084310002      </v>
      </c>
      <c r="H52" s="20" t="str">
        <f t="shared" si="1"/>
        <v xml:space="preserve">084310002 </v>
      </c>
    </row>
    <row r="53" spans="1:8" ht="60">
      <c r="A53" s="18" t="s">
        <v>117</v>
      </c>
      <c r="B53" s="19" t="str">
        <f>"02513   "</f>
        <v xml:space="preserve">02513   </v>
      </c>
      <c r="C53" s="19" t="s">
        <v>116</v>
      </c>
      <c r="D53" s="19">
        <v>235</v>
      </c>
      <c r="E53" s="19">
        <v>2000</v>
      </c>
      <c r="F53" s="19">
        <v>3290</v>
      </c>
      <c r="G53" s="19" t="str">
        <f>"044316234      "</f>
        <v xml:space="preserve">044316234      </v>
      </c>
      <c r="H53" s="20" t="str">
        <f t="shared" si="1"/>
        <v xml:space="preserve">044316234 </v>
      </c>
    </row>
    <row r="54" spans="1:8" ht="60">
      <c r="A54" s="18" t="s">
        <v>117</v>
      </c>
      <c r="B54" s="19" t="str">
        <f t="shared" ref="B54:B59" si="3">"        "</f>
        <v xml:space="preserve">        </v>
      </c>
      <c r="C54" s="19" t="s">
        <v>49</v>
      </c>
      <c r="D54" s="19">
        <v>235</v>
      </c>
      <c r="E54" s="19">
        <v>2000</v>
      </c>
      <c r="F54" s="19" t="s">
        <v>50</v>
      </c>
      <c r="G54" s="19" t="str">
        <f>"044316232      "</f>
        <v xml:space="preserve">044316232      </v>
      </c>
      <c r="H54" s="20" t="str">
        <f t="shared" si="1"/>
        <v xml:space="preserve">044316232 </v>
      </c>
    </row>
    <row r="55" spans="1:8" ht="60">
      <c r="A55" s="18" t="s">
        <v>117</v>
      </c>
      <c r="B55" s="19" t="str">
        <f t="shared" si="3"/>
        <v xml:space="preserve">        </v>
      </c>
      <c r="C55" s="19" t="s">
        <v>49</v>
      </c>
      <c r="D55" s="19">
        <v>235</v>
      </c>
      <c r="E55" s="19">
        <v>2000</v>
      </c>
      <c r="F55" s="19" t="s">
        <v>50</v>
      </c>
      <c r="G55" s="19" t="str">
        <f>"044316233      "</f>
        <v xml:space="preserve">044316233      </v>
      </c>
      <c r="H55" s="20" t="str">
        <f t="shared" si="1"/>
        <v xml:space="preserve">044316233 </v>
      </c>
    </row>
    <row r="56" spans="1:8" ht="60">
      <c r="A56" s="18" t="s">
        <v>117</v>
      </c>
      <c r="B56" s="19" t="str">
        <f t="shared" si="3"/>
        <v xml:space="preserve">        </v>
      </c>
      <c r="C56" s="19" t="s">
        <v>49</v>
      </c>
      <c r="D56" s="19">
        <v>235</v>
      </c>
      <c r="E56" s="19">
        <v>2000</v>
      </c>
      <c r="F56" s="19" t="s">
        <v>50</v>
      </c>
      <c r="G56" s="19" t="str">
        <f>"044316231      "</f>
        <v xml:space="preserve">044316231      </v>
      </c>
      <c r="H56" s="20" t="str">
        <f t="shared" si="1"/>
        <v xml:space="preserve">044316231 </v>
      </c>
    </row>
    <row r="57" spans="1:8" ht="60">
      <c r="A57" s="18" t="s">
        <v>117</v>
      </c>
      <c r="B57" s="19" t="str">
        <f t="shared" si="3"/>
        <v xml:space="preserve">        </v>
      </c>
      <c r="C57" s="19" t="s">
        <v>49</v>
      </c>
      <c r="D57" s="19">
        <v>235</v>
      </c>
      <c r="E57" s="19">
        <v>2000</v>
      </c>
      <c r="F57" s="19" t="s">
        <v>50</v>
      </c>
      <c r="G57" s="19" t="str">
        <f>"044316238      "</f>
        <v xml:space="preserve">044316238      </v>
      </c>
      <c r="H57" s="20" t="str">
        <f t="shared" si="1"/>
        <v xml:space="preserve">044316238 </v>
      </c>
    </row>
    <row r="58" spans="1:8" ht="60">
      <c r="A58" s="18" t="s">
        <v>117</v>
      </c>
      <c r="B58" s="19" t="str">
        <f t="shared" si="3"/>
        <v xml:space="preserve">        </v>
      </c>
      <c r="C58" s="19" t="s">
        <v>49</v>
      </c>
      <c r="D58" s="19">
        <v>235</v>
      </c>
      <c r="E58" s="19">
        <v>2000</v>
      </c>
      <c r="F58" s="19" t="s">
        <v>50</v>
      </c>
      <c r="G58" s="19" t="str">
        <f>"044316240      "</f>
        <v xml:space="preserve">044316240      </v>
      </c>
      <c r="H58" s="20" t="str">
        <f t="shared" si="1"/>
        <v xml:space="preserve">044316240 </v>
      </c>
    </row>
    <row r="59" spans="1:8" ht="60">
      <c r="A59" s="18" t="s">
        <v>117</v>
      </c>
      <c r="B59" s="19" t="str">
        <f t="shared" si="3"/>
        <v xml:space="preserve">        </v>
      </c>
      <c r="C59" s="19" t="s">
        <v>49</v>
      </c>
      <c r="D59" s="19">
        <v>235</v>
      </c>
      <c r="E59" s="19">
        <v>2000</v>
      </c>
      <c r="F59" s="19" t="s">
        <v>50</v>
      </c>
      <c r="G59" s="19" t="str">
        <f>"044316239      "</f>
        <v xml:space="preserve">044316239      </v>
      </c>
      <c r="H59" s="20" t="str">
        <f t="shared" si="1"/>
        <v xml:space="preserve">044316239 </v>
      </c>
    </row>
    <row r="60" spans="1:8" ht="60">
      <c r="A60" s="18" t="s">
        <v>121</v>
      </c>
      <c r="B60" s="19" t="str">
        <f>"09187   "</f>
        <v xml:space="preserve">09187   </v>
      </c>
      <c r="C60" s="19" t="s">
        <v>120</v>
      </c>
      <c r="D60" s="19">
        <v>334</v>
      </c>
      <c r="E60" s="19">
        <v>2000</v>
      </c>
      <c r="F60" s="19">
        <v>3056</v>
      </c>
      <c r="G60" s="19" t="str">
        <f>"044316218      "</f>
        <v xml:space="preserve">044316218      </v>
      </c>
      <c r="H60" s="20" t="str">
        <f t="shared" si="1"/>
        <v xml:space="preserve">044316218 </v>
      </c>
    </row>
    <row r="61" spans="1:8" ht="60">
      <c r="A61" s="18" t="s">
        <v>121</v>
      </c>
      <c r="B61" s="19" t="str">
        <f>"        "</f>
        <v xml:space="preserve">        </v>
      </c>
      <c r="C61" s="19" t="s">
        <v>49</v>
      </c>
      <c r="D61" s="19">
        <v>334</v>
      </c>
      <c r="E61" s="19">
        <v>2000</v>
      </c>
      <c r="F61" s="19" t="s">
        <v>50</v>
      </c>
      <c r="G61" s="19" t="str">
        <f>"044316217      "</f>
        <v xml:space="preserve">044316217      </v>
      </c>
      <c r="H61" s="20" t="str">
        <f t="shared" si="1"/>
        <v xml:space="preserve">044316217 </v>
      </c>
    </row>
    <row r="62" spans="1:8" ht="60">
      <c r="A62" s="18" t="s">
        <v>121</v>
      </c>
      <c r="B62" s="19" t="str">
        <f>"        "</f>
        <v xml:space="preserve">        </v>
      </c>
      <c r="C62" s="19" t="s">
        <v>49</v>
      </c>
      <c r="D62" s="19">
        <v>250</v>
      </c>
      <c r="E62" s="19">
        <v>2000</v>
      </c>
      <c r="F62" s="19" t="s">
        <v>50</v>
      </c>
      <c r="G62" s="19" t="str">
        <f>"044316220      "</f>
        <v xml:space="preserve">044316220      </v>
      </c>
      <c r="H62" s="20" t="str">
        <f t="shared" si="1"/>
        <v xml:space="preserve">044316220 </v>
      </c>
    </row>
    <row r="63" spans="1:8" ht="60">
      <c r="A63" s="18" t="s">
        <v>121</v>
      </c>
      <c r="B63" s="19" t="str">
        <f>"        "</f>
        <v xml:space="preserve">        </v>
      </c>
      <c r="C63" s="19" t="s">
        <v>49</v>
      </c>
      <c r="D63" s="19">
        <v>250</v>
      </c>
      <c r="E63" s="19">
        <v>2000</v>
      </c>
      <c r="F63" s="19" t="s">
        <v>50</v>
      </c>
      <c r="G63" s="19" t="str">
        <f>"044316221      "</f>
        <v xml:space="preserve">044316221      </v>
      </c>
      <c r="H63" s="20" t="str">
        <f t="shared" si="1"/>
        <v xml:space="preserve">044316221 </v>
      </c>
    </row>
    <row r="64" spans="1:8" ht="60">
      <c r="A64" s="18" t="s">
        <v>121</v>
      </c>
      <c r="B64" s="19" t="str">
        <f>"        "</f>
        <v xml:space="preserve">        </v>
      </c>
      <c r="C64" s="19" t="s">
        <v>49</v>
      </c>
      <c r="D64" s="19">
        <v>360</v>
      </c>
      <c r="E64" s="19">
        <v>2000</v>
      </c>
      <c r="F64" s="19" t="s">
        <v>50</v>
      </c>
      <c r="G64" s="19" t="str">
        <f>"044316219      "</f>
        <v xml:space="preserve">044316219      </v>
      </c>
      <c r="H64" s="20" t="str">
        <f t="shared" si="1"/>
        <v xml:space="preserve">044316219 </v>
      </c>
    </row>
    <row r="65" spans="1:8" ht="60">
      <c r="A65" s="18" t="s">
        <v>124</v>
      </c>
      <c r="B65" s="19" t="str">
        <f>"10444   "</f>
        <v xml:space="preserve">10444   </v>
      </c>
      <c r="C65" s="19" t="s">
        <v>123</v>
      </c>
      <c r="D65" s="19">
        <v>1530</v>
      </c>
      <c r="E65" s="19">
        <v>6000</v>
      </c>
      <c r="F65" s="19">
        <v>27723.599999999999</v>
      </c>
      <c r="G65" s="19" t="str">
        <f>"084187004      "</f>
        <v xml:space="preserve">084187004      </v>
      </c>
      <c r="H65" s="20" t="str">
        <f t="shared" si="1"/>
        <v xml:space="preserve">084187004 </v>
      </c>
    </row>
    <row r="66" spans="1:8" ht="60">
      <c r="A66" s="18" t="s">
        <v>126</v>
      </c>
      <c r="B66" s="19" t="str">
        <f>"        "</f>
        <v xml:space="preserve">        </v>
      </c>
      <c r="C66" s="19" t="s">
        <v>49</v>
      </c>
      <c r="D66" s="19">
        <v>1530</v>
      </c>
      <c r="E66" s="19">
        <v>6120</v>
      </c>
      <c r="F66" s="19" t="s">
        <v>50</v>
      </c>
      <c r="G66" s="19" t="str">
        <f>"084317028      "</f>
        <v xml:space="preserve">084317028      </v>
      </c>
      <c r="H66" s="20" t="str">
        <f t="shared" si="1"/>
        <v xml:space="preserve">084317028 </v>
      </c>
    </row>
    <row r="67" spans="1:8" ht="60">
      <c r="A67" s="18" t="s">
        <v>127</v>
      </c>
      <c r="B67" s="19" t="str">
        <f>"        "</f>
        <v xml:space="preserve">        </v>
      </c>
      <c r="C67" s="19" t="s">
        <v>49</v>
      </c>
      <c r="D67" s="19">
        <v>1530</v>
      </c>
      <c r="E67" s="19">
        <v>6000</v>
      </c>
      <c r="F67" s="19" t="s">
        <v>50</v>
      </c>
      <c r="G67" s="19" t="str">
        <f>"084317029      "</f>
        <v xml:space="preserve">084317029      </v>
      </c>
      <c r="H67" s="20" t="str">
        <f t="shared" ref="H67:H130" si="4">+MID(G67,1,10)</f>
        <v xml:space="preserve">084317029 </v>
      </c>
    </row>
    <row r="68" spans="1:8" ht="60">
      <c r="A68" s="18" t="s">
        <v>130</v>
      </c>
      <c r="B68" s="19" t="str">
        <f>"09980   "</f>
        <v xml:space="preserve">09980   </v>
      </c>
      <c r="C68" s="19" t="s">
        <v>129</v>
      </c>
      <c r="D68" s="19">
        <v>272</v>
      </c>
      <c r="E68" s="19">
        <v>2000</v>
      </c>
      <c r="F68" s="19">
        <v>3024</v>
      </c>
      <c r="G68" s="19" t="str">
        <f>"094316085      "</f>
        <v xml:space="preserve">094316085      </v>
      </c>
      <c r="H68" s="20" t="str">
        <f t="shared" si="4"/>
        <v xml:space="preserve">094316085 </v>
      </c>
    </row>
    <row r="69" spans="1:8" ht="60">
      <c r="A69" s="18" t="s">
        <v>130</v>
      </c>
      <c r="B69" s="19" t="str">
        <f>"        "</f>
        <v xml:space="preserve">        </v>
      </c>
      <c r="C69" s="19" t="s">
        <v>49</v>
      </c>
      <c r="D69" s="19">
        <v>212</v>
      </c>
      <c r="E69" s="19">
        <v>2000</v>
      </c>
      <c r="F69" s="19" t="s">
        <v>50</v>
      </c>
      <c r="G69" s="19" t="str">
        <f>"094316084      "</f>
        <v xml:space="preserve">094316084      </v>
      </c>
      <c r="H69" s="20" t="str">
        <f t="shared" si="4"/>
        <v xml:space="preserve">094316084 </v>
      </c>
    </row>
    <row r="70" spans="1:8" ht="60">
      <c r="A70" s="18" t="s">
        <v>130</v>
      </c>
      <c r="B70" s="19" t="str">
        <f>"        "</f>
        <v xml:space="preserve">        </v>
      </c>
      <c r="C70" s="19" t="s">
        <v>49</v>
      </c>
      <c r="D70" s="19">
        <v>212</v>
      </c>
      <c r="E70" s="19">
        <v>2000</v>
      </c>
      <c r="F70" s="19" t="s">
        <v>50</v>
      </c>
      <c r="G70" s="19" t="str">
        <f>"094208035      "</f>
        <v xml:space="preserve">094208035      </v>
      </c>
      <c r="H70" s="20" t="str">
        <f t="shared" si="4"/>
        <v xml:space="preserve">094208035 </v>
      </c>
    </row>
    <row r="71" spans="1:8" ht="60">
      <c r="A71" s="18" t="s">
        <v>130</v>
      </c>
      <c r="B71" s="19" t="str">
        <f>"        "</f>
        <v xml:space="preserve">        </v>
      </c>
      <c r="C71" s="19" t="s">
        <v>49</v>
      </c>
      <c r="D71" s="19">
        <v>272</v>
      </c>
      <c r="E71" s="19">
        <v>2000</v>
      </c>
      <c r="F71" s="19" t="s">
        <v>50</v>
      </c>
      <c r="G71" s="19" t="str">
        <f>"094316088      "</f>
        <v xml:space="preserve">094316088      </v>
      </c>
      <c r="H71" s="20" t="str">
        <f t="shared" si="4"/>
        <v xml:space="preserve">094316088 </v>
      </c>
    </row>
    <row r="72" spans="1:8" ht="60">
      <c r="A72" s="18" t="s">
        <v>130</v>
      </c>
      <c r="B72" s="19" t="str">
        <f>"        "</f>
        <v xml:space="preserve">        </v>
      </c>
      <c r="C72" s="19" t="s">
        <v>49</v>
      </c>
      <c r="D72" s="19">
        <v>272</v>
      </c>
      <c r="E72" s="19">
        <v>2000</v>
      </c>
      <c r="F72" s="19" t="s">
        <v>50</v>
      </c>
      <c r="G72" s="19" t="str">
        <f>"094316087      "</f>
        <v xml:space="preserve">094316087      </v>
      </c>
      <c r="H72" s="20" t="str">
        <f t="shared" si="4"/>
        <v xml:space="preserve">094316087 </v>
      </c>
    </row>
    <row r="73" spans="1:8" ht="60">
      <c r="A73" s="18" t="s">
        <v>130</v>
      </c>
      <c r="B73" s="19" t="str">
        <f>"        "</f>
        <v xml:space="preserve">        </v>
      </c>
      <c r="C73" s="19" t="s">
        <v>49</v>
      </c>
      <c r="D73" s="19">
        <v>272</v>
      </c>
      <c r="E73" s="19">
        <v>2000</v>
      </c>
      <c r="F73" s="19" t="s">
        <v>50</v>
      </c>
      <c r="G73" s="19" t="str">
        <f>"094316086      "</f>
        <v xml:space="preserve">094316086      </v>
      </c>
      <c r="H73" s="20" t="str">
        <f t="shared" si="4"/>
        <v xml:space="preserve">094316086 </v>
      </c>
    </row>
    <row r="74" spans="1:8" ht="60">
      <c r="A74" s="18" t="s">
        <v>134</v>
      </c>
      <c r="B74" s="19" t="str">
        <f>"11565   "</f>
        <v xml:space="preserve">11565   </v>
      </c>
      <c r="C74" s="19" t="s">
        <v>133</v>
      </c>
      <c r="D74" s="19">
        <v>320</v>
      </c>
      <c r="E74" s="19">
        <v>1000</v>
      </c>
      <c r="F74" s="19">
        <v>2384</v>
      </c>
      <c r="G74" s="19" t="str">
        <f>"044316195      "</f>
        <v xml:space="preserve">044316195      </v>
      </c>
      <c r="H74" s="20" t="str">
        <f t="shared" si="4"/>
        <v xml:space="preserve">044316195 </v>
      </c>
    </row>
    <row r="75" spans="1:8" ht="60">
      <c r="A75" s="18" t="s">
        <v>134</v>
      </c>
      <c r="B75" s="19" t="str">
        <f t="shared" ref="B75:B81" si="5">"        "</f>
        <v xml:space="preserve">        </v>
      </c>
      <c r="C75" s="19" t="s">
        <v>49</v>
      </c>
      <c r="D75" s="19">
        <v>320</v>
      </c>
      <c r="E75" s="19">
        <v>1000</v>
      </c>
      <c r="F75" s="19" t="s">
        <v>50</v>
      </c>
      <c r="G75" s="19" t="str">
        <f>"044316194      "</f>
        <v xml:space="preserve">044316194      </v>
      </c>
      <c r="H75" s="20" t="str">
        <f t="shared" si="4"/>
        <v xml:space="preserve">044316194 </v>
      </c>
    </row>
    <row r="76" spans="1:8" ht="60">
      <c r="A76" s="18" t="s">
        <v>134</v>
      </c>
      <c r="B76" s="19" t="str">
        <f t="shared" si="5"/>
        <v xml:space="preserve">        </v>
      </c>
      <c r="C76" s="19" t="s">
        <v>49</v>
      </c>
      <c r="D76" s="19">
        <v>240</v>
      </c>
      <c r="E76" s="19">
        <v>1000</v>
      </c>
      <c r="F76" s="19" t="s">
        <v>50</v>
      </c>
      <c r="G76" s="19" t="str">
        <f>"044316191      "</f>
        <v xml:space="preserve">044316191      </v>
      </c>
      <c r="H76" s="20" t="str">
        <f t="shared" si="4"/>
        <v xml:space="preserve">044316191 </v>
      </c>
    </row>
    <row r="77" spans="1:8" ht="60">
      <c r="A77" s="18" t="s">
        <v>134</v>
      </c>
      <c r="B77" s="19" t="str">
        <f t="shared" si="5"/>
        <v xml:space="preserve">        </v>
      </c>
      <c r="C77" s="19" t="s">
        <v>49</v>
      </c>
      <c r="D77" s="19">
        <v>304</v>
      </c>
      <c r="E77" s="19">
        <v>1000</v>
      </c>
      <c r="F77" s="19" t="s">
        <v>50</v>
      </c>
      <c r="G77" s="19" t="str">
        <f>"044316187      "</f>
        <v xml:space="preserve">044316187      </v>
      </c>
      <c r="H77" s="20" t="str">
        <f t="shared" si="4"/>
        <v xml:space="preserve">044316187 </v>
      </c>
    </row>
    <row r="78" spans="1:8" ht="60">
      <c r="A78" s="18" t="s">
        <v>134</v>
      </c>
      <c r="B78" s="19" t="str">
        <f t="shared" si="5"/>
        <v xml:space="preserve">        </v>
      </c>
      <c r="C78" s="19" t="s">
        <v>49</v>
      </c>
      <c r="D78" s="19">
        <v>320</v>
      </c>
      <c r="E78" s="19">
        <v>1000</v>
      </c>
      <c r="F78" s="19" t="s">
        <v>50</v>
      </c>
      <c r="G78" s="19" t="str">
        <f>"044316190      "</f>
        <v xml:space="preserve">044316190      </v>
      </c>
      <c r="H78" s="20" t="str">
        <f t="shared" si="4"/>
        <v xml:space="preserve">044316190 </v>
      </c>
    </row>
    <row r="79" spans="1:8" ht="60">
      <c r="A79" s="18" t="s">
        <v>134</v>
      </c>
      <c r="B79" s="19" t="str">
        <f t="shared" si="5"/>
        <v xml:space="preserve">        </v>
      </c>
      <c r="C79" s="19" t="s">
        <v>49</v>
      </c>
      <c r="D79" s="19">
        <v>320</v>
      </c>
      <c r="E79" s="19">
        <v>1000</v>
      </c>
      <c r="F79" s="19" t="s">
        <v>50</v>
      </c>
      <c r="G79" s="19" t="str">
        <f>"044316188      "</f>
        <v xml:space="preserve">044316188      </v>
      </c>
      <c r="H79" s="20" t="str">
        <f t="shared" si="4"/>
        <v xml:space="preserve">044316188 </v>
      </c>
    </row>
    <row r="80" spans="1:8" ht="60">
      <c r="A80" s="18" t="s">
        <v>134</v>
      </c>
      <c r="B80" s="19" t="str">
        <f t="shared" si="5"/>
        <v xml:space="preserve">        </v>
      </c>
      <c r="C80" s="19" t="s">
        <v>49</v>
      </c>
      <c r="D80" s="19">
        <v>320</v>
      </c>
      <c r="E80" s="19">
        <v>1000</v>
      </c>
      <c r="F80" s="19" t="s">
        <v>50</v>
      </c>
      <c r="G80" s="19" t="str">
        <f>"044316189      "</f>
        <v xml:space="preserve">044316189      </v>
      </c>
      <c r="H80" s="20" t="str">
        <f t="shared" si="4"/>
        <v xml:space="preserve">044316189 </v>
      </c>
    </row>
    <row r="81" spans="1:8" ht="60">
      <c r="A81" s="18" t="s">
        <v>134</v>
      </c>
      <c r="B81" s="19" t="str">
        <f t="shared" si="5"/>
        <v xml:space="preserve">        </v>
      </c>
      <c r="C81" s="19" t="s">
        <v>49</v>
      </c>
      <c r="D81" s="19">
        <v>240</v>
      </c>
      <c r="E81" s="19">
        <v>1000</v>
      </c>
      <c r="F81" s="19" t="s">
        <v>50</v>
      </c>
      <c r="G81" s="19" t="str">
        <f>"044316196      "</f>
        <v xml:space="preserve">044316196      </v>
      </c>
      <c r="H81" s="20" t="str">
        <f t="shared" si="4"/>
        <v xml:space="preserve">044316196 </v>
      </c>
    </row>
    <row r="82" spans="1:8" ht="60">
      <c r="A82" s="18" t="s">
        <v>136</v>
      </c>
      <c r="B82" s="19" t="str">
        <f>"11565   "</f>
        <v xml:space="preserve">11565   </v>
      </c>
      <c r="C82" s="19" t="s">
        <v>133</v>
      </c>
      <c r="D82" s="19">
        <v>225</v>
      </c>
      <c r="E82" s="19">
        <v>2000</v>
      </c>
      <c r="F82" s="19">
        <v>900</v>
      </c>
      <c r="G82" s="19" t="str">
        <f>"044316183      "</f>
        <v xml:space="preserve">044316183      </v>
      </c>
      <c r="H82" s="20" t="str">
        <f t="shared" si="4"/>
        <v xml:space="preserve">044316183 </v>
      </c>
    </row>
    <row r="83" spans="1:8" ht="60">
      <c r="A83" s="18" t="s">
        <v>136</v>
      </c>
      <c r="B83" s="19" t="str">
        <f>"        "</f>
        <v xml:space="preserve">        </v>
      </c>
      <c r="C83" s="19" t="s">
        <v>49</v>
      </c>
      <c r="D83" s="19">
        <v>225</v>
      </c>
      <c r="E83" s="19">
        <v>2000</v>
      </c>
      <c r="F83" s="19" t="s">
        <v>50</v>
      </c>
      <c r="G83" s="19" t="str">
        <f>"044316184      "</f>
        <v xml:space="preserve">044316184      </v>
      </c>
      <c r="H83" s="20" t="str">
        <f t="shared" si="4"/>
        <v xml:space="preserve">044316184 </v>
      </c>
    </row>
    <row r="84" spans="1:8" ht="60">
      <c r="A84" s="18" t="s">
        <v>139</v>
      </c>
      <c r="B84" s="19" t="str">
        <f>"09200   "</f>
        <v xml:space="preserve">09200   </v>
      </c>
      <c r="C84" s="19" t="s">
        <v>138</v>
      </c>
      <c r="D84" s="19">
        <v>220</v>
      </c>
      <c r="E84" s="19">
        <v>1000</v>
      </c>
      <c r="F84" s="19">
        <v>220</v>
      </c>
      <c r="G84" s="19" t="str">
        <f>"044289150      "</f>
        <v xml:space="preserve">044289150      </v>
      </c>
      <c r="H84" s="20" t="str">
        <f t="shared" si="4"/>
        <v xml:space="preserve">044289150 </v>
      </c>
    </row>
    <row r="85" spans="1:8" ht="60">
      <c r="A85" s="18" t="s">
        <v>143</v>
      </c>
      <c r="B85" s="19" t="str">
        <f>"12749   "</f>
        <v xml:space="preserve">12749   </v>
      </c>
      <c r="C85" s="19" t="s">
        <v>142</v>
      </c>
      <c r="D85" s="19">
        <v>123</v>
      </c>
      <c r="E85" s="19">
        <v>1000</v>
      </c>
      <c r="F85" s="19">
        <v>6149</v>
      </c>
      <c r="G85" s="19" t="str">
        <f>"044317135      "</f>
        <v xml:space="preserve">044317135      </v>
      </c>
      <c r="H85" s="20" t="str">
        <f t="shared" si="4"/>
        <v xml:space="preserve">044317135 </v>
      </c>
    </row>
    <row r="86" spans="1:8" ht="60">
      <c r="A86" s="18" t="s">
        <v>143</v>
      </c>
      <c r="B86" s="19" t="str">
        <f t="shared" ref="B86:B133" si="6">"        "</f>
        <v xml:space="preserve">        </v>
      </c>
      <c r="C86" s="19" t="s">
        <v>49</v>
      </c>
      <c r="D86" s="19">
        <v>123</v>
      </c>
      <c r="E86" s="19">
        <v>1000</v>
      </c>
      <c r="F86" s="19" t="s">
        <v>50</v>
      </c>
      <c r="G86" s="19" t="str">
        <f>"044317126      "</f>
        <v xml:space="preserve">044317126      </v>
      </c>
      <c r="H86" s="20" t="str">
        <f t="shared" si="4"/>
        <v xml:space="preserve">044317126 </v>
      </c>
    </row>
    <row r="87" spans="1:8" ht="60">
      <c r="A87" s="18" t="s">
        <v>143</v>
      </c>
      <c r="B87" s="19" t="str">
        <f t="shared" si="6"/>
        <v xml:space="preserve">        </v>
      </c>
      <c r="C87" s="19" t="s">
        <v>49</v>
      </c>
      <c r="D87" s="19">
        <v>123</v>
      </c>
      <c r="E87" s="19">
        <v>1000</v>
      </c>
      <c r="F87" s="19" t="s">
        <v>50</v>
      </c>
      <c r="G87" s="19" t="str">
        <f>"044317124      "</f>
        <v xml:space="preserve">044317124      </v>
      </c>
      <c r="H87" s="20" t="str">
        <f t="shared" si="4"/>
        <v xml:space="preserve">044317124 </v>
      </c>
    </row>
    <row r="88" spans="1:8" ht="60">
      <c r="A88" s="18" t="s">
        <v>143</v>
      </c>
      <c r="B88" s="19" t="str">
        <f t="shared" si="6"/>
        <v xml:space="preserve">        </v>
      </c>
      <c r="C88" s="19" t="s">
        <v>49</v>
      </c>
      <c r="D88" s="19">
        <v>123</v>
      </c>
      <c r="E88" s="19">
        <v>1000</v>
      </c>
      <c r="F88" s="19" t="s">
        <v>50</v>
      </c>
      <c r="G88" s="19" t="str">
        <f>"044317123      "</f>
        <v xml:space="preserve">044317123      </v>
      </c>
      <c r="H88" s="20" t="str">
        <f t="shared" si="4"/>
        <v xml:space="preserve">044317123 </v>
      </c>
    </row>
    <row r="89" spans="1:8" ht="60">
      <c r="A89" s="18" t="s">
        <v>143</v>
      </c>
      <c r="B89" s="19" t="str">
        <f t="shared" si="6"/>
        <v xml:space="preserve">        </v>
      </c>
      <c r="C89" s="19" t="s">
        <v>49</v>
      </c>
      <c r="D89" s="19">
        <v>123</v>
      </c>
      <c r="E89" s="19">
        <v>1000</v>
      </c>
      <c r="F89" s="19" t="s">
        <v>50</v>
      </c>
      <c r="G89" s="19" t="str">
        <f>"044317118      "</f>
        <v xml:space="preserve">044317118      </v>
      </c>
      <c r="H89" s="20" t="str">
        <f t="shared" si="4"/>
        <v xml:space="preserve">044317118 </v>
      </c>
    </row>
    <row r="90" spans="1:8" ht="60">
      <c r="A90" s="18" t="s">
        <v>143</v>
      </c>
      <c r="B90" s="19" t="str">
        <f t="shared" si="6"/>
        <v xml:space="preserve">        </v>
      </c>
      <c r="C90" s="19" t="s">
        <v>49</v>
      </c>
      <c r="D90" s="19">
        <v>123</v>
      </c>
      <c r="E90" s="19">
        <v>1000</v>
      </c>
      <c r="F90" s="19" t="s">
        <v>50</v>
      </c>
      <c r="G90" s="19" t="str">
        <f>"044317111      "</f>
        <v xml:space="preserve">044317111      </v>
      </c>
      <c r="H90" s="20" t="str">
        <f t="shared" si="4"/>
        <v xml:space="preserve">044317111 </v>
      </c>
    </row>
    <row r="91" spans="1:8" ht="60">
      <c r="A91" s="18" t="s">
        <v>143</v>
      </c>
      <c r="B91" s="19" t="str">
        <f t="shared" si="6"/>
        <v xml:space="preserve">        </v>
      </c>
      <c r="C91" s="19" t="s">
        <v>49</v>
      </c>
      <c r="D91" s="19">
        <v>123</v>
      </c>
      <c r="E91" s="19">
        <v>1000</v>
      </c>
      <c r="F91" s="19" t="s">
        <v>50</v>
      </c>
      <c r="G91" s="19" t="str">
        <f>"044317099      "</f>
        <v xml:space="preserve">044317099      </v>
      </c>
      <c r="H91" s="20" t="str">
        <f t="shared" si="4"/>
        <v xml:space="preserve">044317099 </v>
      </c>
    </row>
    <row r="92" spans="1:8" ht="60">
      <c r="A92" s="18" t="s">
        <v>143</v>
      </c>
      <c r="B92" s="19" t="str">
        <f t="shared" si="6"/>
        <v xml:space="preserve">        </v>
      </c>
      <c r="C92" s="19" t="s">
        <v>49</v>
      </c>
      <c r="D92" s="19">
        <v>123</v>
      </c>
      <c r="E92" s="19">
        <v>1000</v>
      </c>
      <c r="F92" s="19" t="s">
        <v>50</v>
      </c>
      <c r="G92" s="19" t="str">
        <f>"044317097      "</f>
        <v xml:space="preserve">044317097      </v>
      </c>
      <c r="H92" s="20" t="str">
        <f t="shared" si="4"/>
        <v xml:space="preserve">044317097 </v>
      </c>
    </row>
    <row r="93" spans="1:8" ht="60">
      <c r="A93" s="18" t="s">
        <v>143</v>
      </c>
      <c r="B93" s="19" t="str">
        <f t="shared" si="6"/>
        <v xml:space="preserve">        </v>
      </c>
      <c r="C93" s="19" t="s">
        <v>49</v>
      </c>
      <c r="D93" s="19">
        <v>123</v>
      </c>
      <c r="E93" s="19">
        <v>1000</v>
      </c>
      <c r="F93" s="19" t="s">
        <v>50</v>
      </c>
      <c r="G93" s="19" t="str">
        <f>"044317098      "</f>
        <v xml:space="preserve">044317098      </v>
      </c>
      <c r="H93" s="20" t="str">
        <f t="shared" si="4"/>
        <v xml:space="preserve">044317098 </v>
      </c>
    </row>
    <row r="94" spans="1:8" ht="60">
      <c r="A94" s="18" t="s">
        <v>143</v>
      </c>
      <c r="B94" s="19" t="str">
        <f t="shared" si="6"/>
        <v xml:space="preserve">        </v>
      </c>
      <c r="C94" s="19" t="s">
        <v>49</v>
      </c>
      <c r="D94" s="19">
        <v>123</v>
      </c>
      <c r="E94" s="19">
        <v>1000</v>
      </c>
      <c r="F94" s="19" t="s">
        <v>50</v>
      </c>
      <c r="G94" s="19" t="str">
        <f>"044317100      "</f>
        <v xml:space="preserve">044317100      </v>
      </c>
      <c r="H94" s="20" t="str">
        <f t="shared" si="4"/>
        <v xml:space="preserve">044317100 </v>
      </c>
    </row>
    <row r="95" spans="1:8" ht="60">
      <c r="A95" s="18" t="s">
        <v>143</v>
      </c>
      <c r="B95" s="19" t="str">
        <f t="shared" si="6"/>
        <v xml:space="preserve">        </v>
      </c>
      <c r="C95" s="19" t="s">
        <v>49</v>
      </c>
      <c r="D95" s="19">
        <v>123</v>
      </c>
      <c r="E95" s="19">
        <v>1000</v>
      </c>
      <c r="F95" s="19" t="s">
        <v>50</v>
      </c>
      <c r="G95" s="19" t="str">
        <f>"044317109      "</f>
        <v xml:space="preserve">044317109      </v>
      </c>
      <c r="H95" s="20" t="str">
        <f t="shared" si="4"/>
        <v xml:space="preserve">044317109 </v>
      </c>
    </row>
    <row r="96" spans="1:8" ht="60">
      <c r="A96" s="18" t="s">
        <v>143</v>
      </c>
      <c r="B96" s="19" t="str">
        <f t="shared" si="6"/>
        <v xml:space="preserve">        </v>
      </c>
      <c r="C96" s="19" t="s">
        <v>49</v>
      </c>
      <c r="D96" s="19">
        <v>123</v>
      </c>
      <c r="E96" s="19">
        <v>1000</v>
      </c>
      <c r="F96" s="19" t="s">
        <v>50</v>
      </c>
      <c r="G96" s="19" t="str">
        <f>"044317112      "</f>
        <v xml:space="preserve">044317112      </v>
      </c>
      <c r="H96" s="20" t="str">
        <f t="shared" si="4"/>
        <v xml:space="preserve">044317112 </v>
      </c>
    </row>
    <row r="97" spans="1:8" ht="60">
      <c r="A97" s="18" t="s">
        <v>143</v>
      </c>
      <c r="B97" s="19" t="str">
        <f t="shared" si="6"/>
        <v xml:space="preserve">        </v>
      </c>
      <c r="C97" s="19" t="s">
        <v>49</v>
      </c>
      <c r="D97" s="19">
        <v>123</v>
      </c>
      <c r="E97" s="19">
        <v>1000</v>
      </c>
      <c r="F97" s="19" t="s">
        <v>50</v>
      </c>
      <c r="G97" s="19" t="str">
        <f>"044317113      "</f>
        <v xml:space="preserve">044317113      </v>
      </c>
      <c r="H97" s="20" t="str">
        <f t="shared" si="4"/>
        <v xml:space="preserve">044317113 </v>
      </c>
    </row>
    <row r="98" spans="1:8" ht="60">
      <c r="A98" s="18" t="s">
        <v>143</v>
      </c>
      <c r="B98" s="19" t="str">
        <f t="shared" si="6"/>
        <v xml:space="preserve">        </v>
      </c>
      <c r="C98" s="19" t="s">
        <v>49</v>
      </c>
      <c r="D98" s="19">
        <v>123</v>
      </c>
      <c r="E98" s="19">
        <v>1000</v>
      </c>
      <c r="F98" s="19" t="s">
        <v>50</v>
      </c>
      <c r="G98" s="19" t="str">
        <f>"044317122      "</f>
        <v xml:space="preserve">044317122      </v>
      </c>
      <c r="H98" s="20" t="str">
        <f t="shared" si="4"/>
        <v xml:space="preserve">044317122 </v>
      </c>
    </row>
    <row r="99" spans="1:8" ht="60">
      <c r="A99" s="18" t="s">
        <v>143</v>
      </c>
      <c r="B99" s="19" t="str">
        <f t="shared" si="6"/>
        <v xml:space="preserve">        </v>
      </c>
      <c r="C99" s="19" t="s">
        <v>49</v>
      </c>
      <c r="D99" s="19">
        <v>123</v>
      </c>
      <c r="E99" s="19">
        <v>1000</v>
      </c>
      <c r="F99" s="19" t="s">
        <v>50</v>
      </c>
      <c r="G99" s="19" t="str">
        <f>"044317127      "</f>
        <v xml:space="preserve">044317127      </v>
      </c>
      <c r="H99" s="20" t="str">
        <f t="shared" si="4"/>
        <v xml:space="preserve">044317127 </v>
      </c>
    </row>
    <row r="100" spans="1:8" ht="60">
      <c r="A100" s="18" t="s">
        <v>143</v>
      </c>
      <c r="B100" s="19" t="str">
        <f t="shared" si="6"/>
        <v xml:space="preserve">        </v>
      </c>
      <c r="C100" s="19" t="s">
        <v>49</v>
      </c>
      <c r="D100" s="19">
        <v>123</v>
      </c>
      <c r="E100" s="19">
        <v>1000</v>
      </c>
      <c r="F100" s="19" t="s">
        <v>50</v>
      </c>
      <c r="G100" s="19" t="str">
        <f>"044317134      "</f>
        <v xml:space="preserve">044317134      </v>
      </c>
      <c r="H100" s="20" t="str">
        <f t="shared" si="4"/>
        <v xml:space="preserve">044317134 </v>
      </c>
    </row>
    <row r="101" spans="1:8" ht="60">
      <c r="A101" s="18" t="s">
        <v>143</v>
      </c>
      <c r="B101" s="19" t="str">
        <f t="shared" si="6"/>
        <v xml:space="preserve">        </v>
      </c>
      <c r="C101" s="19" t="s">
        <v>49</v>
      </c>
      <c r="D101" s="19">
        <v>123</v>
      </c>
      <c r="E101" s="19">
        <v>1000</v>
      </c>
      <c r="F101" s="19" t="s">
        <v>50</v>
      </c>
      <c r="G101" s="19" t="str">
        <f>"044317133      "</f>
        <v xml:space="preserve">044317133      </v>
      </c>
      <c r="H101" s="20" t="str">
        <f t="shared" si="4"/>
        <v xml:space="preserve">044317133 </v>
      </c>
    </row>
    <row r="102" spans="1:8" ht="60">
      <c r="A102" s="18" t="s">
        <v>143</v>
      </c>
      <c r="B102" s="19" t="str">
        <f t="shared" si="6"/>
        <v xml:space="preserve">        </v>
      </c>
      <c r="C102" s="19" t="s">
        <v>49</v>
      </c>
      <c r="D102" s="19">
        <v>123</v>
      </c>
      <c r="E102" s="19">
        <v>1000</v>
      </c>
      <c r="F102" s="19" t="s">
        <v>50</v>
      </c>
      <c r="G102" s="19" t="str">
        <f>"044317130      "</f>
        <v xml:space="preserve">044317130      </v>
      </c>
      <c r="H102" s="20" t="str">
        <f t="shared" si="4"/>
        <v xml:space="preserve">044317130 </v>
      </c>
    </row>
    <row r="103" spans="1:8" ht="60">
      <c r="A103" s="18" t="s">
        <v>143</v>
      </c>
      <c r="B103" s="19" t="str">
        <f t="shared" si="6"/>
        <v xml:space="preserve">        </v>
      </c>
      <c r="C103" s="19" t="s">
        <v>49</v>
      </c>
      <c r="D103" s="19">
        <v>123</v>
      </c>
      <c r="E103" s="19">
        <v>1000</v>
      </c>
      <c r="F103" s="19" t="s">
        <v>50</v>
      </c>
      <c r="G103" s="19" t="str">
        <f>"044317125      "</f>
        <v xml:space="preserve">044317125      </v>
      </c>
      <c r="H103" s="20" t="str">
        <f t="shared" si="4"/>
        <v xml:space="preserve">044317125 </v>
      </c>
    </row>
    <row r="104" spans="1:8" ht="60">
      <c r="A104" s="18" t="s">
        <v>143</v>
      </c>
      <c r="B104" s="19" t="str">
        <f t="shared" si="6"/>
        <v xml:space="preserve">        </v>
      </c>
      <c r="C104" s="19" t="s">
        <v>49</v>
      </c>
      <c r="D104" s="19">
        <v>123</v>
      </c>
      <c r="E104" s="19">
        <v>1000</v>
      </c>
      <c r="F104" s="19" t="s">
        <v>50</v>
      </c>
      <c r="G104" s="19" t="str">
        <f>"044317121      "</f>
        <v xml:space="preserve">044317121      </v>
      </c>
      <c r="H104" s="20" t="str">
        <f t="shared" si="4"/>
        <v xml:space="preserve">044317121 </v>
      </c>
    </row>
    <row r="105" spans="1:8" ht="60">
      <c r="A105" s="18" t="s">
        <v>143</v>
      </c>
      <c r="B105" s="19" t="str">
        <f t="shared" si="6"/>
        <v xml:space="preserve">        </v>
      </c>
      <c r="C105" s="19" t="s">
        <v>49</v>
      </c>
      <c r="D105" s="19">
        <v>123</v>
      </c>
      <c r="E105" s="19">
        <v>1000</v>
      </c>
      <c r="F105" s="19" t="s">
        <v>50</v>
      </c>
      <c r="G105" s="19" t="str">
        <f>"044317117      "</f>
        <v xml:space="preserve">044317117      </v>
      </c>
      <c r="H105" s="20" t="str">
        <f t="shared" si="4"/>
        <v xml:space="preserve">044317117 </v>
      </c>
    </row>
    <row r="106" spans="1:8" ht="60">
      <c r="A106" s="18" t="s">
        <v>143</v>
      </c>
      <c r="B106" s="19" t="str">
        <f t="shared" si="6"/>
        <v xml:space="preserve">        </v>
      </c>
      <c r="C106" s="19" t="s">
        <v>49</v>
      </c>
      <c r="D106" s="19">
        <v>123</v>
      </c>
      <c r="E106" s="19">
        <v>1000</v>
      </c>
      <c r="F106" s="19" t="s">
        <v>50</v>
      </c>
      <c r="G106" s="19" t="str">
        <f>"044317110      "</f>
        <v xml:space="preserve">044317110      </v>
      </c>
      <c r="H106" s="20" t="str">
        <f t="shared" si="4"/>
        <v xml:space="preserve">044317110 </v>
      </c>
    </row>
    <row r="107" spans="1:8" ht="60">
      <c r="A107" s="18" t="s">
        <v>143</v>
      </c>
      <c r="B107" s="19" t="str">
        <f t="shared" si="6"/>
        <v xml:space="preserve">        </v>
      </c>
      <c r="C107" s="19" t="s">
        <v>49</v>
      </c>
      <c r="D107" s="19">
        <v>123</v>
      </c>
      <c r="E107" s="19">
        <v>1000</v>
      </c>
      <c r="F107" s="19" t="s">
        <v>50</v>
      </c>
      <c r="G107" s="19" t="str">
        <f>"044317106      "</f>
        <v xml:space="preserve">044317106      </v>
      </c>
      <c r="H107" s="20" t="str">
        <f t="shared" si="4"/>
        <v xml:space="preserve">044317106 </v>
      </c>
    </row>
    <row r="108" spans="1:8" ht="60">
      <c r="A108" s="18" t="s">
        <v>143</v>
      </c>
      <c r="B108" s="19" t="str">
        <f t="shared" si="6"/>
        <v xml:space="preserve">        </v>
      </c>
      <c r="C108" s="19" t="s">
        <v>49</v>
      </c>
      <c r="D108" s="19">
        <v>123</v>
      </c>
      <c r="E108" s="19">
        <v>1000</v>
      </c>
      <c r="F108" s="19" t="s">
        <v>50</v>
      </c>
      <c r="G108" s="19" t="str">
        <f>"044317105      "</f>
        <v xml:space="preserve">044317105      </v>
      </c>
      <c r="H108" s="20" t="str">
        <f t="shared" si="4"/>
        <v xml:space="preserve">044317105 </v>
      </c>
    </row>
    <row r="109" spans="1:8" ht="60">
      <c r="A109" s="18" t="s">
        <v>143</v>
      </c>
      <c r="B109" s="19" t="str">
        <f t="shared" si="6"/>
        <v xml:space="preserve">        </v>
      </c>
      <c r="C109" s="19" t="s">
        <v>49</v>
      </c>
      <c r="D109" s="19">
        <v>123</v>
      </c>
      <c r="E109" s="19">
        <v>1000</v>
      </c>
      <c r="F109" s="19" t="s">
        <v>50</v>
      </c>
      <c r="G109" s="19" t="str">
        <f>"044317141      "</f>
        <v xml:space="preserve">044317141      </v>
      </c>
      <c r="H109" s="20" t="str">
        <f t="shared" si="4"/>
        <v xml:space="preserve">044317141 </v>
      </c>
    </row>
    <row r="110" spans="1:8" ht="60">
      <c r="A110" s="18" t="s">
        <v>143</v>
      </c>
      <c r="B110" s="19" t="str">
        <f t="shared" si="6"/>
        <v xml:space="preserve">        </v>
      </c>
      <c r="C110" s="19" t="s">
        <v>49</v>
      </c>
      <c r="D110" s="19">
        <v>123</v>
      </c>
      <c r="E110" s="19">
        <v>1000</v>
      </c>
      <c r="F110" s="19" t="s">
        <v>50</v>
      </c>
      <c r="G110" s="19" t="str">
        <f>"044317139      "</f>
        <v xml:space="preserve">044317139      </v>
      </c>
      <c r="H110" s="20" t="str">
        <f t="shared" si="4"/>
        <v xml:space="preserve">044317139 </v>
      </c>
    </row>
    <row r="111" spans="1:8" ht="60">
      <c r="A111" s="18" t="s">
        <v>143</v>
      </c>
      <c r="B111" s="19" t="str">
        <f t="shared" si="6"/>
        <v xml:space="preserve">        </v>
      </c>
      <c r="C111" s="19" t="s">
        <v>49</v>
      </c>
      <c r="D111" s="19">
        <v>123</v>
      </c>
      <c r="E111" s="19">
        <v>1000</v>
      </c>
      <c r="F111" s="19" t="s">
        <v>50</v>
      </c>
      <c r="G111" s="19" t="str">
        <f>"044317137      "</f>
        <v xml:space="preserve">044317137      </v>
      </c>
      <c r="H111" s="20" t="str">
        <f t="shared" si="4"/>
        <v xml:space="preserve">044317137 </v>
      </c>
    </row>
    <row r="112" spans="1:8" ht="60">
      <c r="A112" s="18" t="s">
        <v>143</v>
      </c>
      <c r="B112" s="19" t="str">
        <f t="shared" si="6"/>
        <v xml:space="preserve">        </v>
      </c>
      <c r="C112" s="19" t="s">
        <v>49</v>
      </c>
      <c r="D112" s="19">
        <v>123</v>
      </c>
      <c r="E112" s="19">
        <v>1000</v>
      </c>
      <c r="F112" s="19" t="s">
        <v>50</v>
      </c>
      <c r="G112" s="19" t="str">
        <f>"044317129      "</f>
        <v xml:space="preserve">044317129      </v>
      </c>
      <c r="H112" s="20" t="str">
        <f t="shared" si="4"/>
        <v xml:space="preserve">044317129 </v>
      </c>
    </row>
    <row r="113" spans="1:8" ht="60">
      <c r="A113" s="18" t="s">
        <v>143</v>
      </c>
      <c r="B113" s="19" t="str">
        <f t="shared" si="6"/>
        <v xml:space="preserve">        </v>
      </c>
      <c r="C113" s="19" t="s">
        <v>49</v>
      </c>
      <c r="D113" s="19">
        <v>123</v>
      </c>
      <c r="E113" s="19">
        <v>1000</v>
      </c>
      <c r="F113" s="19" t="s">
        <v>50</v>
      </c>
      <c r="G113" s="19" t="str">
        <f>"044317116      "</f>
        <v xml:space="preserve">044317116      </v>
      </c>
      <c r="H113" s="20" t="str">
        <f t="shared" si="4"/>
        <v xml:space="preserve">044317116 </v>
      </c>
    </row>
    <row r="114" spans="1:8" ht="60">
      <c r="A114" s="18" t="s">
        <v>143</v>
      </c>
      <c r="B114" s="19" t="str">
        <f t="shared" si="6"/>
        <v xml:space="preserve">        </v>
      </c>
      <c r="C114" s="19" t="s">
        <v>49</v>
      </c>
      <c r="D114" s="19">
        <v>123</v>
      </c>
      <c r="E114" s="19">
        <v>1000</v>
      </c>
      <c r="F114" s="19" t="s">
        <v>50</v>
      </c>
      <c r="G114" s="19" t="str">
        <f>"044317115      "</f>
        <v xml:space="preserve">044317115      </v>
      </c>
      <c r="H114" s="20" t="str">
        <f t="shared" si="4"/>
        <v xml:space="preserve">044317115 </v>
      </c>
    </row>
    <row r="115" spans="1:8" ht="60">
      <c r="A115" s="18" t="s">
        <v>143</v>
      </c>
      <c r="B115" s="19" t="str">
        <f t="shared" si="6"/>
        <v xml:space="preserve">        </v>
      </c>
      <c r="C115" s="19" t="s">
        <v>49</v>
      </c>
      <c r="D115" s="19">
        <v>123</v>
      </c>
      <c r="E115" s="19">
        <v>1000</v>
      </c>
      <c r="F115" s="19" t="s">
        <v>50</v>
      </c>
      <c r="G115" s="19" t="str">
        <f>"044317104      "</f>
        <v xml:space="preserve">044317104      </v>
      </c>
      <c r="H115" s="20" t="str">
        <f t="shared" si="4"/>
        <v xml:space="preserve">044317104 </v>
      </c>
    </row>
    <row r="116" spans="1:8" ht="60">
      <c r="A116" s="18" t="s">
        <v>143</v>
      </c>
      <c r="B116" s="19" t="str">
        <f t="shared" si="6"/>
        <v xml:space="preserve">        </v>
      </c>
      <c r="C116" s="19" t="s">
        <v>49</v>
      </c>
      <c r="D116" s="19">
        <v>123</v>
      </c>
      <c r="E116" s="19">
        <v>1000</v>
      </c>
      <c r="F116" s="19" t="s">
        <v>50</v>
      </c>
      <c r="G116" s="19" t="str">
        <f>"044317102      "</f>
        <v xml:space="preserve">044317102      </v>
      </c>
      <c r="H116" s="20" t="str">
        <f t="shared" si="4"/>
        <v xml:space="preserve">044317102 </v>
      </c>
    </row>
    <row r="117" spans="1:8" ht="60">
      <c r="A117" s="18" t="s">
        <v>143</v>
      </c>
      <c r="B117" s="19" t="str">
        <f t="shared" si="6"/>
        <v xml:space="preserve">        </v>
      </c>
      <c r="C117" s="19" t="s">
        <v>49</v>
      </c>
      <c r="D117" s="19">
        <v>123</v>
      </c>
      <c r="E117" s="19">
        <v>1000</v>
      </c>
      <c r="F117" s="19" t="s">
        <v>50</v>
      </c>
      <c r="G117" s="19" t="str">
        <f>"044317140      "</f>
        <v xml:space="preserve">044317140      </v>
      </c>
      <c r="H117" s="20" t="str">
        <f t="shared" si="4"/>
        <v xml:space="preserve">044317140 </v>
      </c>
    </row>
    <row r="118" spans="1:8" ht="60">
      <c r="A118" s="18" t="s">
        <v>143</v>
      </c>
      <c r="B118" s="19" t="str">
        <f t="shared" si="6"/>
        <v xml:space="preserve">        </v>
      </c>
      <c r="C118" s="19" t="s">
        <v>49</v>
      </c>
      <c r="D118" s="19">
        <v>123</v>
      </c>
      <c r="E118" s="19">
        <v>1000</v>
      </c>
      <c r="F118" s="19" t="s">
        <v>50</v>
      </c>
      <c r="G118" s="19" t="str">
        <f>"044317138      "</f>
        <v xml:space="preserve">044317138      </v>
      </c>
      <c r="H118" s="20" t="str">
        <f t="shared" si="4"/>
        <v xml:space="preserve">044317138 </v>
      </c>
    </row>
    <row r="119" spans="1:8" ht="60">
      <c r="A119" s="18" t="s">
        <v>143</v>
      </c>
      <c r="B119" s="19" t="str">
        <f t="shared" si="6"/>
        <v xml:space="preserve">        </v>
      </c>
      <c r="C119" s="19" t="s">
        <v>49</v>
      </c>
      <c r="D119" s="19">
        <v>123</v>
      </c>
      <c r="E119" s="19">
        <v>1000</v>
      </c>
      <c r="F119" s="19" t="s">
        <v>50</v>
      </c>
      <c r="G119" s="19" t="str">
        <f>"044316178      "</f>
        <v xml:space="preserve">044316178      </v>
      </c>
      <c r="H119" s="20" t="str">
        <f t="shared" si="4"/>
        <v xml:space="preserve">044316178 </v>
      </c>
    </row>
    <row r="120" spans="1:8" ht="60">
      <c r="A120" s="18" t="s">
        <v>143</v>
      </c>
      <c r="B120" s="19" t="str">
        <f t="shared" si="6"/>
        <v xml:space="preserve">        </v>
      </c>
      <c r="C120" s="19" t="s">
        <v>49</v>
      </c>
      <c r="D120" s="19">
        <v>123</v>
      </c>
      <c r="E120" s="19">
        <v>1000</v>
      </c>
      <c r="F120" s="19" t="s">
        <v>50</v>
      </c>
      <c r="G120" s="19" t="str">
        <f>"044317114      "</f>
        <v xml:space="preserve">044317114      </v>
      </c>
      <c r="H120" s="20" t="str">
        <f t="shared" si="4"/>
        <v xml:space="preserve">044317114 </v>
      </c>
    </row>
    <row r="121" spans="1:8" ht="60">
      <c r="A121" s="18" t="s">
        <v>143</v>
      </c>
      <c r="B121" s="19" t="str">
        <f t="shared" si="6"/>
        <v xml:space="preserve">        </v>
      </c>
      <c r="C121" s="19" t="s">
        <v>49</v>
      </c>
      <c r="D121" s="19">
        <v>123</v>
      </c>
      <c r="E121" s="19">
        <v>1000</v>
      </c>
      <c r="F121" s="19" t="s">
        <v>50</v>
      </c>
      <c r="G121" s="19" t="str">
        <f>"044317103      "</f>
        <v xml:space="preserve">044317103      </v>
      </c>
      <c r="H121" s="20" t="str">
        <f t="shared" si="4"/>
        <v xml:space="preserve">044317103 </v>
      </c>
    </row>
    <row r="122" spans="1:8" ht="60">
      <c r="A122" s="18" t="s">
        <v>143</v>
      </c>
      <c r="B122" s="19" t="str">
        <f t="shared" si="6"/>
        <v xml:space="preserve">        </v>
      </c>
      <c r="C122" s="19" t="s">
        <v>49</v>
      </c>
      <c r="D122" s="19">
        <v>123</v>
      </c>
      <c r="E122" s="19">
        <v>1000</v>
      </c>
      <c r="F122" s="19" t="s">
        <v>50</v>
      </c>
      <c r="G122" s="19" t="str">
        <f>"044317101      "</f>
        <v xml:space="preserve">044317101      </v>
      </c>
      <c r="H122" s="20" t="str">
        <f t="shared" si="4"/>
        <v xml:space="preserve">044317101 </v>
      </c>
    </row>
    <row r="123" spans="1:8" ht="60">
      <c r="A123" s="18" t="s">
        <v>143</v>
      </c>
      <c r="B123" s="19" t="str">
        <f t="shared" si="6"/>
        <v xml:space="preserve">        </v>
      </c>
      <c r="C123" s="19" t="s">
        <v>49</v>
      </c>
      <c r="D123" s="19">
        <v>123</v>
      </c>
      <c r="E123" s="19">
        <v>1000</v>
      </c>
      <c r="F123" s="19" t="s">
        <v>50</v>
      </c>
      <c r="G123" s="19" t="str">
        <f>"044317128      "</f>
        <v xml:space="preserve">044317128      </v>
      </c>
      <c r="H123" s="20" t="str">
        <f t="shared" si="4"/>
        <v xml:space="preserve">044317128 </v>
      </c>
    </row>
    <row r="124" spans="1:8" ht="60">
      <c r="A124" s="18" t="s">
        <v>143</v>
      </c>
      <c r="B124" s="19" t="str">
        <f t="shared" si="6"/>
        <v xml:space="preserve">        </v>
      </c>
      <c r="C124" s="19" t="s">
        <v>49</v>
      </c>
      <c r="D124" s="19">
        <v>123</v>
      </c>
      <c r="E124" s="19">
        <v>1000</v>
      </c>
      <c r="F124" s="19" t="s">
        <v>50</v>
      </c>
      <c r="G124" s="19" t="str">
        <f>"044317136      "</f>
        <v xml:space="preserve">044317136      </v>
      </c>
      <c r="H124" s="20" t="str">
        <f t="shared" si="4"/>
        <v xml:space="preserve">044317136 </v>
      </c>
    </row>
    <row r="125" spans="1:8" ht="60">
      <c r="A125" s="18" t="s">
        <v>144</v>
      </c>
      <c r="B125" s="19" t="str">
        <f t="shared" si="6"/>
        <v xml:space="preserve">        </v>
      </c>
      <c r="C125" s="19" t="s">
        <v>49</v>
      </c>
      <c r="D125" s="19">
        <v>123</v>
      </c>
      <c r="E125" s="19">
        <v>1000</v>
      </c>
      <c r="F125" s="19" t="s">
        <v>50</v>
      </c>
      <c r="G125" s="19" t="str">
        <f>"044317142      "</f>
        <v xml:space="preserve">044317142      </v>
      </c>
      <c r="H125" s="20" t="str">
        <f t="shared" si="4"/>
        <v xml:space="preserve">044317142 </v>
      </c>
    </row>
    <row r="126" spans="1:8" ht="60">
      <c r="A126" s="18" t="s">
        <v>144</v>
      </c>
      <c r="B126" s="19" t="str">
        <f t="shared" si="6"/>
        <v xml:space="preserve">        </v>
      </c>
      <c r="C126" s="19" t="s">
        <v>49</v>
      </c>
      <c r="D126" s="19">
        <v>145</v>
      </c>
      <c r="E126" s="19">
        <v>1000</v>
      </c>
      <c r="F126" s="19" t="s">
        <v>50</v>
      </c>
      <c r="G126" s="19" t="str">
        <f>"044296121      "</f>
        <v xml:space="preserve">044296121      </v>
      </c>
      <c r="H126" s="20" t="str">
        <f t="shared" si="4"/>
        <v xml:space="preserve">044296121 </v>
      </c>
    </row>
    <row r="127" spans="1:8" ht="60">
      <c r="A127" s="18" t="s">
        <v>144</v>
      </c>
      <c r="B127" s="19" t="str">
        <f t="shared" si="6"/>
        <v xml:space="preserve">        </v>
      </c>
      <c r="C127" s="19" t="s">
        <v>49</v>
      </c>
      <c r="D127" s="19">
        <v>136</v>
      </c>
      <c r="E127" s="19">
        <v>1000</v>
      </c>
      <c r="F127" s="19" t="s">
        <v>50</v>
      </c>
      <c r="G127" s="19" t="str">
        <f>"044317143      "</f>
        <v xml:space="preserve">044317143      </v>
      </c>
      <c r="H127" s="20" t="str">
        <f t="shared" si="4"/>
        <v xml:space="preserve">044317143 </v>
      </c>
    </row>
    <row r="128" spans="1:8" ht="60">
      <c r="A128" s="18" t="s">
        <v>144</v>
      </c>
      <c r="B128" s="19" t="str">
        <f t="shared" si="6"/>
        <v xml:space="preserve">        </v>
      </c>
      <c r="C128" s="19" t="s">
        <v>49</v>
      </c>
      <c r="D128" s="19">
        <v>136</v>
      </c>
      <c r="E128" s="19">
        <v>1000</v>
      </c>
      <c r="F128" s="19" t="s">
        <v>50</v>
      </c>
      <c r="G128" s="19" t="str">
        <f>"044317107      "</f>
        <v xml:space="preserve">044317107      </v>
      </c>
      <c r="H128" s="20" t="str">
        <f t="shared" si="4"/>
        <v xml:space="preserve">044317107 </v>
      </c>
    </row>
    <row r="129" spans="1:8" ht="60">
      <c r="A129" s="18" t="s">
        <v>144</v>
      </c>
      <c r="B129" s="19" t="str">
        <f t="shared" si="6"/>
        <v xml:space="preserve">        </v>
      </c>
      <c r="C129" s="19" t="s">
        <v>49</v>
      </c>
      <c r="D129" s="19">
        <v>145</v>
      </c>
      <c r="E129" s="19">
        <v>1000</v>
      </c>
      <c r="F129" s="19" t="s">
        <v>50</v>
      </c>
      <c r="G129" s="19" t="str">
        <f>"044296120      "</f>
        <v xml:space="preserve">044296120      </v>
      </c>
      <c r="H129" s="20" t="str">
        <f t="shared" si="4"/>
        <v xml:space="preserve">044296120 </v>
      </c>
    </row>
    <row r="130" spans="1:8" ht="60">
      <c r="A130" s="18" t="s">
        <v>144</v>
      </c>
      <c r="B130" s="19" t="str">
        <f t="shared" si="6"/>
        <v xml:space="preserve">        </v>
      </c>
      <c r="C130" s="19" t="s">
        <v>49</v>
      </c>
      <c r="D130" s="19">
        <v>136</v>
      </c>
      <c r="E130" s="19">
        <v>1000</v>
      </c>
      <c r="F130" s="19" t="s">
        <v>50</v>
      </c>
      <c r="G130" s="19" t="str">
        <f>"094306051      "</f>
        <v xml:space="preserve">094306051      </v>
      </c>
      <c r="H130" s="20" t="str">
        <f t="shared" si="4"/>
        <v xml:space="preserve">094306051 </v>
      </c>
    </row>
    <row r="131" spans="1:8" ht="60">
      <c r="A131" s="18" t="s">
        <v>144</v>
      </c>
      <c r="B131" s="19" t="str">
        <f t="shared" si="6"/>
        <v xml:space="preserve">        </v>
      </c>
      <c r="C131" s="19" t="s">
        <v>49</v>
      </c>
      <c r="D131" s="19">
        <v>136</v>
      </c>
      <c r="E131" s="19">
        <v>1000</v>
      </c>
      <c r="F131" s="19" t="s">
        <v>50</v>
      </c>
      <c r="G131" s="19" t="str">
        <f>"094306049      "</f>
        <v xml:space="preserve">094306049      </v>
      </c>
      <c r="H131" s="20" t="str">
        <f t="shared" ref="H131:H194" si="7">+MID(G131,1,10)</f>
        <v xml:space="preserve">094306049 </v>
      </c>
    </row>
    <row r="132" spans="1:8" ht="60">
      <c r="A132" s="18" t="s">
        <v>144</v>
      </c>
      <c r="B132" s="19" t="str">
        <f t="shared" si="6"/>
        <v xml:space="preserve">        </v>
      </c>
      <c r="C132" s="19" t="s">
        <v>49</v>
      </c>
      <c r="D132" s="19">
        <v>136</v>
      </c>
      <c r="E132" s="19">
        <v>1000</v>
      </c>
      <c r="F132" s="19" t="s">
        <v>50</v>
      </c>
      <c r="G132" s="19" t="str">
        <f>"044317131      "</f>
        <v xml:space="preserve">044317131      </v>
      </c>
      <c r="H132" s="20" t="str">
        <f t="shared" si="7"/>
        <v xml:space="preserve">044317131 </v>
      </c>
    </row>
    <row r="133" spans="1:8" ht="60">
      <c r="A133" s="18" t="s">
        <v>144</v>
      </c>
      <c r="B133" s="19" t="str">
        <f t="shared" si="6"/>
        <v xml:space="preserve">        </v>
      </c>
      <c r="C133" s="19" t="s">
        <v>49</v>
      </c>
      <c r="D133" s="19">
        <v>136</v>
      </c>
      <c r="E133" s="19">
        <v>1000</v>
      </c>
      <c r="F133" s="19" t="s">
        <v>50</v>
      </c>
      <c r="G133" s="19" t="str">
        <f>"044317119      "</f>
        <v xml:space="preserve">044317119      </v>
      </c>
      <c r="H133" s="20" t="str">
        <f t="shared" si="7"/>
        <v xml:space="preserve">044317119 </v>
      </c>
    </row>
    <row r="134" spans="1:8" ht="60">
      <c r="A134" s="18" t="s">
        <v>147</v>
      </c>
      <c r="B134" s="19" t="str">
        <f>"13604   "</f>
        <v xml:space="preserve">13604   </v>
      </c>
      <c r="C134" s="19" t="s">
        <v>146</v>
      </c>
      <c r="D134" s="19">
        <v>280</v>
      </c>
      <c r="E134" s="19">
        <v>3000</v>
      </c>
      <c r="F134" s="19">
        <v>1680</v>
      </c>
      <c r="G134" s="19" t="str">
        <f>"054255016      "</f>
        <v xml:space="preserve">054255016      </v>
      </c>
      <c r="H134" s="20" t="str">
        <f t="shared" si="7"/>
        <v xml:space="preserve">054255016 </v>
      </c>
    </row>
    <row r="135" spans="1:8" ht="60">
      <c r="A135" s="18" t="s">
        <v>147</v>
      </c>
      <c r="B135" s="19" t="str">
        <f>"        "</f>
        <v xml:space="preserve">        </v>
      </c>
      <c r="C135" s="19" t="s">
        <v>49</v>
      </c>
      <c r="D135" s="19">
        <v>280</v>
      </c>
      <c r="E135" s="19">
        <v>3000</v>
      </c>
      <c r="F135" s="19" t="s">
        <v>50</v>
      </c>
      <c r="G135" s="19" t="str">
        <f>"054255015      "</f>
        <v xml:space="preserve">054255015      </v>
      </c>
      <c r="H135" s="20" t="str">
        <f t="shared" si="7"/>
        <v xml:space="preserve">054255015 </v>
      </c>
    </row>
    <row r="136" spans="1:8" ht="60">
      <c r="A136" s="18" t="s">
        <v>149</v>
      </c>
      <c r="B136" s="19" t="str">
        <f>"13604   "</f>
        <v xml:space="preserve">13604   </v>
      </c>
      <c r="C136" s="19" t="s">
        <v>146</v>
      </c>
      <c r="D136" s="19">
        <v>280</v>
      </c>
      <c r="E136" s="19">
        <v>2960</v>
      </c>
      <c r="F136" s="19">
        <v>4180.3999999999996</v>
      </c>
      <c r="G136" s="19" t="str">
        <f>"094255044      "</f>
        <v xml:space="preserve">094255044      </v>
      </c>
      <c r="H136" s="20" t="str">
        <f t="shared" si="7"/>
        <v xml:space="preserve">094255044 </v>
      </c>
    </row>
    <row r="137" spans="1:8" ht="60">
      <c r="A137" s="18" t="s">
        <v>149</v>
      </c>
      <c r="B137" s="19" t="str">
        <f>"        "</f>
        <v xml:space="preserve">        </v>
      </c>
      <c r="C137" s="19" t="s">
        <v>49</v>
      </c>
      <c r="D137" s="19">
        <v>280</v>
      </c>
      <c r="E137" s="19">
        <v>2970</v>
      </c>
      <c r="F137" s="19" t="s">
        <v>50</v>
      </c>
      <c r="G137" s="19" t="str">
        <f>"094255043      "</f>
        <v xml:space="preserve">094255043      </v>
      </c>
      <c r="H137" s="20" t="str">
        <f t="shared" si="7"/>
        <v xml:space="preserve">094255043 </v>
      </c>
    </row>
    <row r="138" spans="1:8" ht="60">
      <c r="A138" s="18" t="s">
        <v>151</v>
      </c>
      <c r="B138" s="19" t="str">
        <f>"        "</f>
        <v xml:space="preserve">        </v>
      </c>
      <c r="C138" s="19" t="s">
        <v>49</v>
      </c>
      <c r="D138" s="19">
        <v>280</v>
      </c>
      <c r="E138" s="19">
        <v>3000</v>
      </c>
      <c r="F138" s="19" t="s">
        <v>50</v>
      </c>
      <c r="G138" s="19" t="str">
        <f>"094268092      "</f>
        <v xml:space="preserve">094268092      </v>
      </c>
      <c r="H138" s="20" t="str">
        <f t="shared" si="7"/>
        <v xml:space="preserve">094268092 </v>
      </c>
    </row>
    <row r="139" spans="1:8" ht="60">
      <c r="A139" s="18" t="s">
        <v>151</v>
      </c>
      <c r="B139" s="19" t="str">
        <f>"        "</f>
        <v xml:space="preserve">        </v>
      </c>
      <c r="C139" s="19" t="s">
        <v>49</v>
      </c>
      <c r="D139" s="19">
        <v>280</v>
      </c>
      <c r="E139" s="19">
        <v>3000</v>
      </c>
      <c r="F139" s="19" t="s">
        <v>50</v>
      </c>
      <c r="G139" s="19" t="str">
        <f>"054268145      "</f>
        <v xml:space="preserve">054268145      </v>
      </c>
      <c r="H139" s="20" t="str">
        <f t="shared" si="7"/>
        <v xml:space="preserve">054268145 </v>
      </c>
    </row>
    <row r="140" spans="1:8" ht="60">
      <c r="A140" s="18" t="s">
        <v>151</v>
      </c>
      <c r="B140" s="19" t="str">
        <f>"        "</f>
        <v xml:space="preserve">        </v>
      </c>
      <c r="C140" s="19" t="s">
        <v>49</v>
      </c>
      <c r="D140" s="19">
        <v>280</v>
      </c>
      <c r="E140" s="19">
        <v>3000</v>
      </c>
      <c r="F140" s="19" t="s">
        <v>50</v>
      </c>
      <c r="G140" s="19" t="str">
        <f>"054268146      "</f>
        <v xml:space="preserve">054268146      </v>
      </c>
      <c r="H140" s="20" t="str">
        <f t="shared" si="7"/>
        <v xml:space="preserve">054268146 </v>
      </c>
    </row>
    <row r="141" spans="1:8" ht="60">
      <c r="A141" s="18" t="s">
        <v>153</v>
      </c>
      <c r="B141" s="19" t="str">
        <f>"10974   "</f>
        <v xml:space="preserve">10974   </v>
      </c>
      <c r="C141" s="19" t="s">
        <v>152</v>
      </c>
      <c r="D141" s="19">
        <v>330</v>
      </c>
      <c r="E141" s="19">
        <v>2000</v>
      </c>
      <c r="F141" s="19">
        <v>1980</v>
      </c>
      <c r="G141" s="19" t="str">
        <f>"044269184      "</f>
        <v xml:space="preserve">044269184      </v>
      </c>
      <c r="H141" s="20" t="str">
        <f t="shared" si="7"/>
        <v xml:space="preserve">044269184 </v>
      </c>
    </row>
    <row r="142" spans="1:8" ht="60">
      <c r="A142" s="18" t="s">
        <v>153</v>
      </c>
      <c r="B142" s="19" t="str">
        <f>"        "</f>
        <v xml:space="preserve">        </v>
      </c>
      <c r="C142" s="19" t="s">
        <v>49</v>
      </c>
      <c r="D142" s="19">
        <v>330</v>
      </c>
      <c r="E142" s="19">
        <v>2000</v>
      </c>
      <c r="F142" s="19" t="s">
        <v>50</v>
      </c>
      <c r="G142" s="19" t="str">
        <f>"044269185      "</f>
        <v xml:space="preserve">044269185      </v>
      </c>
      <c r="H142" s="20" t="str">
        <f t="shared" si="7"/>
        <v xml:space="preserve">044269185 </v>
      </c>
    </row>
    <row r="143" spans="1:8" ht="60">
      <c r="A143" s="18" t="s">
        <v>153</v>
      </c>
      <c r="B143" s="19" t="str">
        <f>"        "</f>
        <v xml:space="preserve">        </v>
      </c>
      <c r="C143" s="19" t="s">
        <v>49</v>
      </c>
      <c r="D143" s="19">
        <v>330</v>
      </c>
      <c r="E143" s="19">
        <v>2000</v>
      </c>
      <c r="F143" s="19" t="s">
        <v>50</v>
      </c>
      <c r="G143" s="19" t="str">
        <f>"044269183      "</f>
        <v xml:space="preserve">044269183      </v>
      </c>
      <c r="H143" s="20" t="str">
        <f t="shared" si="7"/>
        <v xml:space="preserve">044269183 </v>
      </c>
    </row>
    <row r="144" spans="1:8" ht="60">
      <c r="A144" s="18" t="s">
        <v>155</v>
      </c>
      <c r="B144" s="19" t="str">
        <f>"13604   "</f>
        <v xml:space="preserve">13604   </v>
      </c>
      <c r="C144" s="19" t="s">
        <v>146</v>
      </c>
      <c r="D144" s="19">
        <v>280</v>
      </c>
      <c r="E144" s="19">
        <v>3000</v>
      </c>
      <c r="F144" s="19">
        <v>2520</v>
      </c>
      <c r="G144" s="19" t="str">
        <f>"044271089      "</f>
        <v xml:space="preserve">044271089      </v>
      </c>
      <c r="H144" s="20" t="str">
        <f t="shared" si="7"/>
        <v xml:space="preserve">044271089 </v>
      </c>
    </row>
    <row r="145" spans="1:8" ht="60">
      <c r="A145" s="18" t="s">
        <v>155</v>
      </c>
      <c r="B145" s="19" t="str">
        <f>"        "</f>
        <v xml:space="preserve">        </v>
      </c>
      <c r="C145" s="19" t="s">
        <v>49</v>
      </c>
      <c r="D145" s="19">
        <v>280</v>
      </c>
      <c r="E145" s="19">
        <v>3000</v>
      </c>
      <c r="F145" s="19" t="s">
        <v>50</v>
      </c>
      <c r="G145" s="19" t="str">
        <f>"044271088      "</f>
        <v xml:space="preserve">044271088      </v>
      </c>
      <c r="H145" s="20" t="str">
        <f t="shared" si="7"/>
        <v xml:space="preserve">044271088 </v>
      </c>
    </row>
    <row r="146" spans="1:8" ht="60">
      <c r="A146" s="18" t="s">
        <v>155</v>
      </c>
      <c r="B146" s="19" t="str">
        <f>"        "</f>
        <v xml:space="preserve">        </v>
      </c>
      <c r="C146" s="19" t="s">
        <v>49</v>
      </c>
      <c r="D146" s="19">
        <v>280</v>
      </c>
      <c r="E146" s="19">
        <v>3000</v>
      </c>
      <c r="F146" s="19" t="s">
        <v>50</v>
      </c>
      <c r="G146" s="19" t="str">
        <f>"044271087      "</f>
        <v xml:space="preserve">044271087      </v>
      </c>
      <c r="H146" s="20" t="str">
        <f t="shared" si="7"/>
        <v xml:space="preserve">044271087 </v>
      </c>
    </row>
    <row r="147" spans="1:8" ht="60">
      <c r="A147" s="18" t="s">
        <v>157</v>
      </c>
      <c r="B147" s="19" t="str">
        <f>"13604   "</f>
        <v xml:space="preserve">13604   </v>
      </c>
      <c r="C147" s="19" t="s">
        <v>146</v>
      </c>
      <c r="D147" s="19">
        <v>280</v>
      </c>
      <c r="E147" s="19">
        <v>3160</v>
      </c>
      <c r="F147" s="19">
        <v>7686</v>
      </c>
      <c r="G147" s="19" t="str">
        <f>"054285019      "</f>
        <v xml:space="preserve">054285019      </v>
      </c>
      <c r="H147" s="20" t="str">
        <f t="shared" si="7"/>
        <v xml:space="preserve">054285019 </v>
      </c>
    </row>
    <row r="148" spans="1:8" ht="60">
      <c r="A148" s="18" t="s">
        <v>159</v>
      </c>
      <c r="B148" s="19" t="str">
        <f t="shared" ref="B148:B155" si="8">"        "</f>
        <v xml:space="preserve">        </v>
      </c>
      <c r="C148" s="19" t="s">
        <v>49</v>
      </c>
      <c r="D148" s="19">
        <v>280</v>
      </c>
      <c r="E148" s="19">
        <v>2940</v>
      </c>
      <c r="F148" s="19" t="s">
        <v>50</v>
      </c>
      <c r="G148" s="19" t="str">
        <f>"054285024      "</f>
        <v xml:space="preserve">054285024      </v>
      </c>
      <c r="H148" s="20" t="str">
        <f t="shared" si="7"/>
        <v xml:space="preserve">054285024 </v>
      </c>
    </row>
    <row r="149" spans="1:8" ht="60">
      <c r="A149" s="18" t="s">
        <v>159</v>
      </c>
      <c r="B149" s="19" t="str">
        <f t="shared" si="8"/>
        <v xml:space="preserve">        </v>
      </c>
      <c r="C149" s="19" t="s">
        <v>49</v>
      </c>
      <c r="D149" s="19">
        <v>280</v>
      </c>
      <c r="E149" s="19">
        <v>3160</v>
      </c>
      <c r="F149" s="19" t="s">
        <v>50</v>
      </c>
      <c r="G149" s="19" t="str">
        <f>"054285020      "</f>
        <v xml:space="preserve">054285020      </v>
      </c>
      <c r="H149" s="20" t="str">
        <f t="shared" si="7"/>
        <v xml:space="preserve">054285020 </v>
      </c>
    </row>
    <row r="150" spans="1:8" ht="60">
      <c r="A150" s="18" t="s">
        <v>159</v>
      </c>
      <c r="B150" s="19" t="str">
        <f t="shared" si="8"/>
        <v xml:space="preserve">        </v>
      </c>
      <c r="C150" s="19" t="s">
        <v>49</v>
      </c>
      <c r="D150" s="19">
        <v>280</v>
      </c>
      <c r="E150" s="19">
        <v>3160</v>
      </c>
      <c r="F150" s="19" t="s">
        <v>50</v>
      </c>
      <c r="G150" s="19" t="str">
        <f>"054285021      "</f>
        <v xml:space="preserve">054285021      </v>
      </c>
      <c r="H150" s="20" t="str">
        <f t="shared" si="7"/>
        <v xml:space="preserve">054285021 </v>
      </c>
    </row>
    <row r="151" spans="1:8" ht="60">
      <c r="A151" s="18" t="s">
        <v>160</v>
      </c>
      <c r="B151" s="19" t="str">
        <f t="shared" si="8"/>
        <v xml:space="preserve">        </v>
      </c>
      <c r="C151" s="19" t="s">
        <v>49</v>
      </c>
      <c r="D151" s="19">
        <v>280</v>
      </c>
      <c r="E151" s="19">
        <v>3010</v>
      </c>
      <c r="F151" s="19" t="s">
        <v>50</v>
      </c>
      <c r="G151" s="19" t="str">
        <f>"054285035      "</f>
        <v xml:space="preserve">054285035      </v>
      </c>
      <c r="H151" s="20" t="str">
        <f t="shared" si="7"/>
        <v xml:space="preserve">054285035 </v>
      </c>
    </row>
    <row r="152" spans="1:8" ht="60">
      <c r="A152" s="18" t="s">
        <v>160</v>
      </c>
      <c r="B152" s="19" t="str">
        <f t="shared" si="8"/>
        <v xml:space="preserve">        </v>
      </c>
      <c r="C152" s="19" t="s">
        <v>49</v>
      </c>
      <c r="D152" s="19">
        <v>280</v>
      </c>
      <c r="E152" s="19">
        <v>3010</v>
      </c>
      <c r="F152" s="19" t="s">
        <v>50</v>
      </c>
      <c r="G152" s="19" t="str">
        <f>"054285036      "</f>
        <v xml:space="preserve">054285036      </v>
      </c>
      <c r="H152" s="20" t="str">
        <f t="shared" si="7"/>
        <v xml:space="preserve">054285036 </v>
      </c>
    </row>
    <row r="153" spans="1:8" ht="60">
      <c r="A153" s="18" t="s">
        <v>160</v>
      </c>
      <c r="B153" s="19" t="str">
        <f t="shared" si="8"/>
        <v xml:space="preserve">        </v>
      </c>
      <c r="C153" s="19" t="s">
        <v>49</v>
      </c>
      <c r="D153" s="19">
        <v>280</v>
      </c>
      <c r="E153" s="19">
        <v>3000</v>
      </c>
      <c r="F153" s="19" t="s">
        <v>50</v>
      </c>
      <c r="G153" s="19" t="str">
        <f>"054285032      "</f>
        <v xml:space="preserve">054285032      </v>
      </c>
      <c r="H153" s="20" t="str">
        <f t="shared" si="7"/>
        <v xml:space="preserve">054285032 </v>
      </c>
    </row>
    <row r="154" spans="1:8" ht="60">
      <c r="A154" s="18" t="s">
        <v>161</v>
      </c>
      <c r="B154" s="19" t="str">
        <f t="shared" si="8"/>
        <v xml:space="preserve">        </v>
      </c>
      <c r="C154" s="19" t="s">
        <v>49</v>
      </c>
      <c r="D154" s="19">
        <v>280</v>
      </c>
      <c r="E154" s="19">
        <v>3000</v>
      </c>
      <c r="F154" s="19" t="s">
        <v>50</v>
      </c>
      <c r="G154" s="19" t="str">
        <f>"054285031      "</f>
        <v xml:space="preserve">054285031      </v>
      </c>
      <c r="H154" s="20" t="str">
        <f t="shared" si="7"/>
        <v xml:space="preserve">054285031 </v>
      </c>
    </row>
    <row r="155" spans="1:8" ht="60">
      <c r="A155" s="18" t="s">
        <v>161</v>
      </c>
      <c r="B155" s="19" t="str">
        <f t="shared" si="8"/>
        <v xml:space="preserve">        </v>
      </c>
      <c r="C155" s="19" t="s">
        <v>49</v>
      </c>
      <c r="D155" s="19">
        <v>280</v>
      </c>
      <c r="E155" s="19">
        <v>3010</v>
      </c>
      <c r="F155" s="19" t="s">
        <v>50</v>
      </c>
      <c r="G155" s="19" t="str">
        <f>"054285037      "</f>
        <v xml:space="preserve">054285037      </v>
      </c>
      <c r="H155" s="20" t="str">
        <f t="shared" si="7"/>
        <v xml:space="preserve">054285037 </v>
      </c>
    </row>
    <row r="156" spans="1:8" ht="60">
      <c r="A156" s="18" t="s">
        <v>163</v>
      </c>
      <c r="B156" s="19" t="str">
        <f>"10806   "</f>
        <v xml:space="preserve">10806   </v>
      </c>
      <c r="C156" s="19" t="s">
        <v>162</v>
      </c>
      <c r="D156" s="19">
        <v>280</v>
      </c>
      <c r="E156" s="19">
        <v>2000</v>
      </c>
      <c r="F156" s="19">
        <v>7036.4</v>
      </c>
      <c r="G156" s="19" t="str">
        <f>"054286043      "</f>
        <v xml:space="preserve">054286043      </v>
      </c>
      <c r="H156" s="20" t="str">
        <f t="shared" si="7"/>
        <v xml:space="preserve">054286043 </v>
      </c>
    </row>
    <row r="157" spans="1:8" ht="60">
      <c r="A157" s="18" t="s">
        <v>163</v>
      </c>
      <c r="B157" s="19" t="str">
        <f t="shared" ref="B157:B168" si="9">"        "</f>
        <v xml:space="preserve">        </v>
      </c>
      <c r="C157" s="19" t="s">
        <v>49</v>
      </c>
      <c r="D157" s="19">
        <v>280</v>
      </c>
      <c r="E157" s="19">
        <v>2000</v>
      </c>
      <c r="F157" s="19" t="s">
        <v>50</v>
      </c>
      <c r="G157" s="19" t="str">
        <f>"054286047      "</f>
        <v xml:space="preserve">054286047      </v>
      </c>
      <c r="H157" s="20" t="str">
        <f t="shared" si="7"/>
        <v xml:space="preserve">054286047 </v>
      </c>
    </row>
    <row r="158" spans="1:8" ht="60">
      <c r="A158" s="18" t="s">
        <v>163</v>
      </c>
      <c r="B158" s="19" t="str">
        <f t="shared" si="9"/>
        <v xml:space="preserve">        </v>
      </c>
      <c r="C158" s="19" t="s">
        <v>49</v>
      </c>
      <c r="D158" s="19">
        <v>280</v>
      </c>
      <c r="E158" s="19">
        <v>2000</v>
      </c>
      <c r="F158" s="19" t="s">
        <v>50</v>
      </c>
      <c r="G158" s="19" t="str">
        <f>"054286045      "</f>
        <v xml:space="preserve">054286045      </v>
      </c>
      <c r="H158" s="20" t="str">
        <f t="shared" si="7"/>
        <v xml:space="preserve">054286045 </v>
      </c>
    </row>
    <row r="159" spans="1:8" ht="60">
      <c r="A159" s="18" t="s">
        <v>165</v>
      </c>
      <c r="B159" s="19" t="str">
        <f t="shared" si="9"/>
        <v xml:space="preserve">        </v>
      </c>
      <c r="C159" s="19" t="s">
        <v>49</v>
      </c>
      <c r="D159" s="19">
        <v>280</v>
      </c>
      <c r="E159" s="19">
        <v>2010</v>
      </c>
      <c r="F159" s="19" t="s">
        <v>50</v>
      </c>
      <c r="G159" s="19" t="str">
        <f>"054286050      "</f>
        <v xml:space="preserve">054286050      </v>
      </c>
      <c r="H159" s="20" t="str">
        <f t="shared" si="7"/>
        <v xml:space="preserve">054286050 </v>
      </c>
    </row>
    <row r="160" spans="1:8" ht="60">
      <c r="A160" s="18" t="s">
        <v>165</v>
      </c>
      <c r="B160" s="19" t="str">
        <f t="shared" si="9"/>
        <v xml:space="preserve">        </v>
      </c>
      <c r="C160" s="19" t="s">
        <v>49</v>
      </c>
      <c r="D160" s="19">
        <v>280</v>
      </c>
      <c r="E160" s="19">
        <v>2000</v>
      </c>
      <c r="F160" s="19" t="s">
        <v>50</v>
      </c>
      <c r="G160" s="19" t="str">
        <f>"054286044      "</f>
        <v xml:space="preserve">054286044      </v>
      </c>
      <c r="H160" s="20" t="str">
        <f t="shared" si="7"/>
        <v xml:space="preserve">054286044 </v>
      </c>
    </row>
    <row r="161" spans="1:8" ht="60">
      <c r="A161" s="18" t="s">
        <v>165</v>
      </c>
      <c r="B161" s="19" t="str">
        <f t="shared" si="9"/>
        <v xml:space="preserve">        </v>
      </c>
      <c r="C161" s="19" t="s">
        <v>49</v>
      </c>
      <c r="D161" s="19">
        <v>280</v>
      </c>
      <c r="E161" s="19">
        <v>2000</v>
      </c>
      <c r="F161" s="19" t="s">
        <v>50</v>
      </c>
      <c r="G161" s="19" t="str">
        <f>"054286046      "</f>
        <v xml:space="preserve">054286046      </v>
      </c>
      <c r="H161" s="20" t="str">
        <f t="shared" si="7"/>
        <v xml:space="preserve">054286046 </v>
      </c>
    </row>
    <row r="162" spans="1:8" ht="60">
      <c r="A162" s="18" t="s">
        <v>166</v>
      </c>
      <c r="B162" s="19" t="str">
        <f t="shared" si="9"/>
        <v xml:space="preserve">        </v>
      </c>
      <c r="C162" s="19" t="s">
        <v>49</v>
      </c>
      <c r="D162" s="19">
        <v>280</v>
      </c>
      <c r="E162" s="19">
        <v>1820</v>
      </c>
      <c r="F162" s="19" t="s">
        <v>50</v>
      </c>
      <c r="G162" s="19" t="str">
        <f>"054286055      "</f>
        <v xml:space="preserve">054286055      </v>
      </c>
      <c r="H162" s="20" t="str">
        <f t="shared" si="7"/>
        <v xml:space="preserve">054286055 </v>
      </c>
    </row>
    <row r="163" spans="1:8" ht="60">
      <c r="A163" s="18" t="s">
        <v>166</v>
      </c>
      <c r="B163" s="19" t="str">
        <f t="shared" si="9"/>
        <v xml:space="preserve">        </v>
      </c>
      <c r="C163" s="19" t="s">
        <v>49</v>
      </c>
      <c r="D163" s="19">
        <v>280</v>
      </c>
      <c r="E163" s="19">
        <v>2010</v>
      </c>
      <c r="F163" s="19" t="s">
        <v>50</v>
      </c>
      <c r="G163" s="19" t="str">
        <f>"054286049      "</f>
        <v xml:space="preserve">054286049      </v>
      </c>
      <c r="H163" s="20" t="str">
        <f t="shared" si="7"/>
        <v xml:space="preserve">054286049 </v>
      </c>
    </row>
    <row r="164" spans="1:8" ht="60">
      <c r="A164" s="18" t="s">
        <v>166</v>
      </c>
      <c r="B164" s="19" t="str">
        <f t="shared" si="9"/>
        <v xml:space="preserve">        </v>
      </c>
      <c r="C164" s="19" t="s">
        <v>49</v>
      </c>
      <c r="D164" s="19">
        <v>280</v>
      </c>
      <c r="E164" s="19">
        <v>2010</v>
      </c>
      <c r="F164" s="19" t="s">
        <v>50</v>
      </c>
      <c r="G164" s="19" t="str">
        <f>"054286051      "</f>
        <v xml:space="preserve">054286051      </v>
      </c>
      <c r="H164" s="20" t="str">
        <f t="shared" si="7"/>
        <v xml:space="preserve">054286051 </v>
      </c>
    </row>
    <row r="165" spans="1:8" ht="60">
      <c r="A165" s="18" t="s">
        <v>167</v>
      </c>
      <c r="B165" s="19" t="str">
        <f t="shared" si="9"/>
        <v xml:space="preserve">        </v>
      </c>
      <c r="C165" s="19" t="s">
        <v>49</v>
      </c>
      <c r="D165" s="19">
        <v>280</v>
      </c>
      <c r="E165" s="19">
        <v>1820</v>
      </c>
      <c r="F165" s="19" t="s">
        <v>50</v>
      </c>
      <c r="G165" s="19" t="str">
        <f>"054286058      "</f>
        <v xml:space="preserve">054286058      </v>
      </c>
      <c r="H165" s="20" t="str">
        <f t="shared" si="7"/>
        <v xml:space="preserve">054286058 </v>
      </c>
    </row>
    <row r="166" spans="1:8" ht="60">
      <c r="A166" s="18" t="s">
        <v>167</v>
      </c>
      <c r="B166" s="19" t="str">
        <f t="shared" si="9"/>
        <v xml:space="preserve">        </v>
      </c>
      <c r="C166" s="19" t="s">
        <v>49</v>
      </c>
      <c r="D166" s="19">
        <v>280</v>
      </c>
      <c r="E166" s="19">
        <v>1820</v>
      </c>
      <c r="F166" s="19" t="s">
        <v>50</v>
      </c>
      <c r="G166" s="19" t="str">
        <f>"054286057      "</f>
        <v xml:space="preserve">054286057      </v>
      </c>
      <c r="H166" s="20" t="str">
        <f t="shared" si="7"/>
        <v xml:space="preserve">054286057 </v>
      </c>
    </row>
    <row r="167" spans="1:8" ht="60">
      <c r="A167" s="18" t="s">
        <v>167</v>
      </c>
      <c r="B167" s="19" t="str">
        <f t="shared" si="9"/>
        <v xml:space="preserve">        </v>
      </c>
      <c r="C167" s="19" t="s">
        <v>49</v>
      </c>
      <c r="D167" s="19">
        <v>280</v>
      </c>
      <c r="E167" s="19">
        <v>1820</v>
      </c>
      <c r="F167" s="19" t="s">
        <v>50</v>
      </c>
      <c r="G167" s="19" t="str">
        <f>"054286059      "</f>
        <v xml:space="preserve">054286059      </v>
      </c>
      <c r="H167" s="20" t="str">
        <f t="shared" si="7"/>
        <v xml:space="preserve">054286059 </v>
      </c>
    </row>
    <row r="168" spans="1:8" ht="60">
      <c r="A168" s="18" t="s">
        <v>168</v>
      </c>
      <c r="B168" s="19" t="str">
        <f t="shared" si="9"/>
        <v xml:space="preserve">        </v>
      </c>
      <c r="C168" s="19" t="s">
        <v>49</v>
      </c>
      <c r="D168" s="19">
        <v>280</v>
      </c>
      <c r="E168" s="19">
        <v>1820</v>
      </c>
      <c r="F168" s="19" t="s">
        <v>50</v>
      </c>
      <c r="G168" s="19" t="str">
        <f>"054286056      "</f>
        <v xml:space="preserve">054286056      </v>
      </c>
      <c r="H168" s="20" t="str">
        <f t="shared" si="7"/>
        <v xml:space="preserve">054286056 </v>
      </c>
    </row>
    <row r="169" spans="1:8" ht="60">
      <c r="A169" s="18" t="s">
        <v>168</v>
      </c>
      <c r="B169" s="19" t="str">
        <f>"10806   "</f>
        <v xml:space="preserve">10806   </v>
      </c>
      <c r="C169" s="19" t="s">
        <v>162</v>
      </c>
      <c r="D169" s="19">
        <v>285</v>
      </c>
      <c r="E169" s="19">
        <v>1000</v>
      </c>
      <c r="F169" s="19">
        <v>285</v>
      </c>
      <c r="G169" s="19" t="str">
        <f>"094250043      "</f>
        <v xml:space="preserve">094250043      </v>
      </c>
      <c r="H169" s="20" t="str">
        <f t="shared" si="7"/>
        <v xml:space="preserve">094250043 </v>
      </c>
    </row>
    <row r="170" spans="1:8" ht="60">
      <c r="A170" s="18" t="s">
        <v>161</v>
      </c>
      <c r="B170" s="19" t="str">
        <f>"10974   "</f>
        <v xml:space="preserve">10974   </v>
      </c>
      <c r="C170" s="19" t="s">
        <v>152</v>
      </c>
      <c r="D170" s="19">
        <v>330</v>
      </c>
      <c r="E170" s="19">
        <v>2060</v>
      </c>
      <c r="F170" s="19">
        <v>679.8</v>
      </c>
      <c r="G170" s="19" t="str">
        <f>"044290128      "</f>
        <v xml:space="preserve">044290128      </v>
      </c>
      <c r="H170" s="20" t="str">
        <f t="shared" si="7"/>
        <v xml:space="preserve">044290128 </v>
      </c>
    </row>
    <row r="171" spans="1:8" ht="60">
      <c r="A171" s="18" t="s">
        <v>171</v>
      </c>
      <c r="B171" s="19" t="str">
        <f>"07282   "</f>
        <v xml:space="preserve">07282   </v>
      </c>
      <c r="C171" s="19" t="s">
        <v>170</v>
      </c>
      <c r="D171" s="19">
        <v>225</v>
      </c>
      <c r="E171" s="19">
        <v>2000</v>
      </c>
      <c r="F171" s="19">
        <v>20904.75</v>
      </c>
      <c r="G171" s="19" t="str">
        <f>"054290082      "</f>
        <v xml:space="preserve">054290082      </v>
      </c>
      <c r="H171" s="20" t="str">
        <f t="shared" si="7"/>
        <v xml:space="preserve">054290082 </v>
      </c>
    </row>
    <row r="172" spans="1:8" ht="60">
      <c r="A172" s="18" t="s">
        <v>171</v>
      </c>
      <c r="B172" s="19" t="str">
        <f t="shared" ref="B172:B215" si="10">"        "</f>
        <v xml:space="preserve">        </v>
      </c>
      <c r="C172" s="19" t="s">
        <v>49</v>
      </c>
      <c r="D172" s="19">
        <v>225</v>
      </c>
      <c r="E172" s="19">
        <v>2000</v>
      </c>
      <c r="F172" s="19" t="s">
        <v>50</v>
      </c>
      <c r="G172" s="19" t="str">
        <f>"054290077      "</f>
        <v xml:space="preserve">054290077      </v>
      </c>
      <c r="H172" s="20" t="str">
        <f t="shared" si="7"/>
        <v xml:space="preserve">054290077 </v>
      </c>
    </row>
    <row r="173" spans="1:8" ht="60">
      <c r="A173" s="18" t="s">
        <v>171</v>
      </c>
      <c r="B173" s="19" t="str">
        <f t="shared" si="10"/>
        <v xml:space="preserve">        </v>
      </c>
      <c r="C173" s="19" t="s">
        <v>49</v>
      </c>
      <c r="D173" s="19">
        <v>225</v>
      </c>
      <c r="E173" s="19">
        <v>2000</v>
      </c>
      <c r="F173" s="19" t="s">
        <v>50</v>
      </c>
      <c r="G173" s="19" t="str">
        <f>"054290072      "</f>
        <v xml:space="preserve">054290072      </v>
      </c>
      <c r="H173" s="20" t="str">
        <f t="shared" si="7"/>
        <v xml:space="preserve">054290072 </v>
      </c>
    </row>
    <row r="174" spans="1:8" ht="60">
      <c r="A174" s="18" t="s">
        <v>171</v>
      </c>
      <c r="B174" s="19" t="str">
        <f t="shared" si="10"/>
        <v xml:space="preserve">        </v>
      </c>
      <c r="C174" s="19" t="s">
        <v>49</v>
      </c>
      <c r="D174" s="19">
        <v>225</v>
      </c>
      <c r="E174" s="19">
        <v>2080</v>
      </c>
      <c r="F174" s="19" t="s">
        <v>50</v>
      </c>
      <c r="G174" s="19" t="str">
        <f>"054290067      "</f>
        <v xml:space="preserve">054290067      </v>
      </c>
      <c r="H174" s="20" t="str">
        <f t="shared" si="7"/>
        <v xml:space="preserve">054290067 </v>
      </c>
    </row>
    <row r="175" spans="1:8" ht="60">
      <c r="A175" s="18" t="s">
        <v>172</v>
      </c>
      <c r="B175" s="19" t="str">
        <f t="shared" si="10"/>
        <v xml:space="preserve">        </v>
      </c>
      <c r="C175" s="19" t="s">
        <v>49</v>
      </c>
      <c r="D175" s="19">
        <v>225</v>
      </c>
      <c r="E175" s="19">
        <v>2000</v>
      </c>
      <c r="F175" s="19" t="s">
        <v>50</v>
      </c>
      <c r="G175" s="19" t="str">
        <f>"054290092      "</f>
        <v xml:space="preserve">054290092      </v>
      </c>
      <c r="H175" s="20" t="str">
        <f t="shared" si="7"/>
        <v xml:space="preserve">054290092 </v>
      </c>
    </row>
    <row r="176" spans="1:8" ht="60">
      <c r="A176" s="18" t="s">
        <v>172</v>
      </c>
      <c r="B176" s="19" t="str">
        <f t="shared" si="10"/>
        <v xml:space="preserve">        </v>
      </c>
      <c r="C176" s="19" t="s">
        <v>49</v>
      </c>
      <c r="D176" s="19">
        <v>225</v>
      </c>
      <c r="E176" s="19">
        <v>2000</v>
      </c>
      <c r="F176" s="19" t="s">
        <v>50</v>
      </c>
      <c r="G176" s="19" t="str">
        <f>"054290088      "</f>
        <v xml:space="preserve">054290088      </v>
      </c>
      <c r="H176" s="20" t="str">
        <f t="shared" si="7"/>
        <v xml:space="preserve">054290088 </v>
      </c>
    </row>
    <row r="177" spans="1:8" ht="60">
      <c r="A177" s="18" t="s">
        <v>172</v>
      </c>
      <c r="B177" s="19" t="str">
        <f t="shared" si="10"/>
        <v xml:space="preserve">        </v>
      </c>
      <c r="C177" s="19" t="s">
        <v>49</v>
      </c>
      <c r="D177" s="19">
        <v>225</v>
      </c>
      <c r="E177" s="19">
        <v>2000</v>
      </c>
      <c r="F177" s="19" t="s">
        <v>50</v>
      </c>
      <c r="G177" s="19" t="str">
        <f>"054290090      "</f>
        <v xml:space="preserve">054290090      </v>
      </c>
      <c r="H177" s="20" t="str">
        <f t="shared" si="7"/>
        <v xml:space="preserve">054290090 </v>
      </c>
    </row>
    <row r="178" spans="1:8" ht="60">
      <c r="A178" s="18" t="s">
        <v>172</v>
      </c>
      <c r="B178" s="19" t="str">
        <f t="shared" si="10"/>
        <v xml:space="preserve">        </v>
      </c>
      <c r="C178" s="19" t="s">
        <v>49</v>
      </c>
      <c r="D178" s="19">
        <v>225</v>
      </c>
      <c r="E178" s="19">
        <v>2000</v>
      </c>
      <c r="F178" s="19" t="s">
        <v>50</v>
      </c>
      <c r="G178" s="19" t="str">
        <f>"054290087      "</f>
        <v xml:space="preserve">054290087      </v>
      </c>
      <c r="H178" s="20" t="str">
        <f t="shared" si="7"/>
        <v xml:space="preserve">054290087 </v>
      </c>
    </row>
    <row r="179" spans="1:8" ht="60">
      <c r="A179" s="18" t="s">
        <v>173</v>
      </c>
      <c r="B179" s="19" t="str">
        <f t="shared" si="10"/>
        <v xml:space="preserve">        </v>
      </c>
      <c r="C179" s="19" t="s">
        <v>49</v>
      </c>
      <c r="D179" s="19">
        <v>225</v>
      </c>
      <c r="E179" s="19">
        <v>2000</v>
      </c>
      <c r="F179" s="19" t="s">
        <v>50</v>
      </c>
      <c r="G179" s="19" t="str">
        <f>"054290096      "</f>
        <v xml:space="preserve">054290096      </v>
      </c>
      <c r="H179" s="20" t="str">
        <f t="shared" si="7"/>
        <v xml:space="preserve">054290096 </v>
      </c>
    </row>
    <row r="180" spans="1:8" ht="60">
      <c r="A180" s="18" t="s">
        <v>173</v>
      </c>
      <c r="B180" s="19" t="str">
        <f t="shared" si="10"/>
        <v xml:space="preserve">        </v>
      </c>
      <c r="C180" s="19" t="s">
        <v>49</v>
      </c>
      <c r="D180" s="19">
        <v>225</v>
      </c>
      <c r="E180" s="19">
        <v>2000</v>
      </c>
      <c r="F180" s="19" t="s">
        <v>50</v>
      </c>
      <c r="G180" s="19" t="str">
        <f>"054290098      "</f>
        <v xml:space="preserve">054290098      </v>
      </c>
      <c r="H180" s="20" t="str">
        <f t="shared" si="7"/>
        <v xml:space="preserve">054290098 </v>
      </c>
    </row>
    <row r="181" spans="1:8" ht="60">
      <c r="A181" s="18" t="s">
        <v>173</v>
      </c>
      <c r="B181" s="19" t="str">
        <f t="shared" si="10"/>
        <v xml:space="preserve">        </v>
      </c>
      <c r="C181" s="19" t="s">
        <v>49</v>
      </c>
      <c r="D181" s="19">
        <v>225</v>
      </c>
      <c r="E181" s="19">
        <v>2000</v>
      </c>
      <c r="F181" s="19" t="s">
        <v>50</v>
      </c>
      <c r="G181" s="19" t="str">
        <f>"054290095      "</f>
        <v xml:space="preserve">054290095      </v>
      </c>
      <c r="H181" s="20" t="str">
        <f t="shared" si="7"/>
        <v xml:space="preserve">054290095 </v>
      </c>
    </row>
    <row r="182" spans="1:8" ht="60">
      <c r="A182" s="18" t="s">
        <v>173</v>
      </c>
      <c r="B182" s="19" t="str">
        <f t="shared" si="10"/>
        <v xml:space="preserve">        </v>
      </c>
      <c r="C182" s="19" t="s">
        <v>49</v>
      </c>
      <c r="D182" s="19">
        <v>225</v>
      </c>
      <c r="E182" s="19">
        <v>2000</v>
      </c>
      <c r="F182" s="19" t="s">
        <v>50</v>
      </c>
      <c r="G182" s="19" t="str">
        <f>"054290097      "</f>
        <v xml:space="preserve">054290097      </v>
      </c>
      <c r="H182" s="20" t="str">
        <f t="shared" si="7"/>
        <v xml:space="preserve">054290097 </v>
      </c>
    </row>
    <row r="183" spans="1:8" ht="60">
      <c r="A183" s="18" t="s">
        <v>174</v>
      </c>
      <c r="B183" s="19" t="str">
        <f t="shared" si="10"/>
        <v xml:space="preserve">        </v>
      </c>
      <c r="C183" s="19" t="s">
        <v>49</v>
      </c>
      <c r="D183" s="19">
        <v>225</v>
      </c>
      <c r="E183" s="19">
        <v>2000</v>
      </c>
      <c r="F183" s="19" t="s">
        <v>50</v>
      </c>
      <c r="G183" s="19" t="str">
        <f>"054290099      "</f>
        <v xml:space="preserve">054290099      </v>
      </c>
      <c r="H183" s="20" t="str">
        <f t="shared" si="7"/>
        <v xml:space="preserve">054290099 </v>
      </c>
    </row>
    <row r="184" spans="1:8" ht="60">
      <c r="A184" s="18" t="s">
        <v>174</v>
      </c>
      <c r="B184" s="19" t="str">
        <f t="shared" si="10"/>
        <v xml:space="preserve">        </v>
      </c>
      <c r="C184" s="19" t="s">
        <v>49</v>
      </c>
      <c r="D184" s="19">
        <v>225</v>
      </c>
      <c r="E184" s="19">
        <v>2000</v>
      </c>
      <c r="F184" s="19" t="s">
        <v>50</v>
      </c>
      <c r="G184" s="19" t="str">
        <f>"054290091      "</f>
        <v xml:space="preserve">054290091      </v>
      </c>
      <c r="H184" s="20" t="str">
        <f t="shared" si="7"/>
        <v xml:space="preserve">054290091 </v>
      </c>
    </row>
    <row r="185" spans="1:8" ht="60">
      <c r="A185" s="18" t="s">
        <v>174</v>
      </c>
      <c r="B185" s="19" t="str">
        <f t="shared" si="10"/>
        <v xml:space="preserve">        </v>
      </c>
      <c r="C185" s="19" t="s">
        <v>49</v>
      </c>
      <c r="D185" s="19">
        <v>225</v>
      </c>
      <c r="E185" s="19">
        <v>2000</v>
      </c>
      <c r="F185" s="19" t="s">
        <v>50</v>
      </c>
      <c r="G185" s="19" t="str">
        <f>"054290093      "</f>
        <v xml:space="preserve">054290093      </v>
      </c>
      <c r="H185" s="20" t="str">
        <f t="shared" si="7"/>
        <v xml:space="preserve">054290093 </v>
      </c>
    </row>
    <row r="186" spans="1:8" ht="60">
      <c r="A186" s="18" t="s">
        <v>174</v>
      </c>
      <c r="B186" s="19" t="str">
        <f t="shared" si="10"/>
        <v xml:space="preserve">        </v>
      </c>
      <c r="C186" s="19" t="s">
        <v>49</v>
      </c>
      <c r="D186" s="19">
        <v>225</v>
      </c>
      <c r="E186" s="19">
        <v>2000</v>
      </c>
      <c r="F186" s="19" t="s">
        <v>50</v>
      </c>
      <c r="G186" s="19" t="str">
        <f>"054290089      "</f>
        <v xml:space="preserve">054290089      </v>
      </c>
      <c r="H186" s="20" t="str">
        <f t="shared" si="7"/>
        <v xml:space="preserve">054290089 </v>
      </c>
    </row>
    <row r="187" spans="1:8" ht="60">
      <c r="A187" s="18" t="s">
        <v>175</v>
      </c>
      <c r="B187" s="19" t="str">
        <f t="shared" si="10"/>
        <v xml:space="preserve">        </v>
      </c>
      <c r="C187" s="19" t="s">
        <v>49</v>
      </c>
      <c r="D187" s="19">
        <v>225</v>
      </c>
      <c r="E187" s="19">
        <v>1700</v>
      </c>
      <c r="F187" s="19" t="s">
        <v>50</v>
      </c>
      <c r="G187" s="19" t="str">
        <f>"054264103      "</f>
        <v xml:space="preserve">054264103      </v>
      </c>
      <c r="H187" s="20" t="str">
        <f t="shared" si="7"/>
        <v xml:space="preserve">054264103 </v>
      </c>
    </row>
    <row r="188" spans="1:8" ht="60">
      <c r="A188" s="18" t="s">
        <v>175</v>
      </c>
      <c r="B188" s="19" t="str">
        <f t="shared" si="10"/>
        <v xml:space="preserve">        </v>
      </c>
      <c r="C188" s="19" t="s">
        <v>49</v>
      </c>
      <c r="D188" s="19">
        <v>225</v>
      </c>
      <c r="E188" s="19">
        <v>1950</v>
      </c>
      <c r="F188" s="19" t="s">
        <v>50</v>
      </c>
      <c r="G188" s="19" t="str">
        <f>"053320091      "</f>
        <v xml:space="preserve">053320091      </v>
      </c>
      <c r="H188" s="20" t="str">
        <f t="shared" si="7"/>
        <v xml:space="preserve">053320091 </v>
      </c>
    </row>
    <row r="189" spans="1:8" ht="60">
      <c r="A189" s="18" t="s">
        <v>175</v>
      </c>
      <c r="B189" s="19" t="str">
        <f t="shared" si="10"/>
        <v xml:space="preserve">        </v>
      </c>
      <c r="C189" s="19" t="s">
        <v>49</v>
      </c>
      <c r="D189" s="19">
        <v>225</v>
      </c>
      <c r="E189" s="19">
        <v>2000</v>
      </c>
      <c r="F189" s="19" t="s">
        <v>50</v>
      </c>
      <c r="G189" s="19" t="str">
        <f>"054075025      "</f>
        <v xml:space="preserve">054075025      </v>
      </c>
      <c r="H189" s="20" t="str">
        <f t="shared" si="7"/>
        <v xml:space="preserve">054075025 </v>
      </c>
    </row>
    <row r="190" spans="1:8" ht="60">
      <c r="A190" s="18" t="s">
        <v>175</v>
      </c>
      <c r="B190" s="19" t="str">
        <f t="shared" si="10"/>
        <v xml:space="preserve">        </v>
      </c>
      <c r="C190" s="19" t="s">
        <v>49</v>
      </c>
      <c r="D190" s="19">
        <v>225</v>
      </c>
      <c r="E190" s="19">
        <v>2010</v>
      </c>
      <c r="F190" s="19" t="s">
        <v>50</v>
      </c>
      <c r="G190" s="19" t="str">
        <f>"054264113      "</f>
        <v xml:space="preserve">054264113      </v>
      </c>
      <c r="H190" s="20" t="str">
        <f t="shared" si="7"/>
        <v xml:space="preserve">054264113 </v>
      </c>
    </row>
    <row r="191" spans="1:8" ht="60">
      <c r="A191" s="18" t="s">
        <v>175</v>
      </c>
      <c r="B191" s="19" t="str">
        <f t="shared" si="10"/>
        <v xml:space="preserve">        </v>
      </c>
      <c r="C191" s="19" t="s">
        <v>49</v>
      </c>
      <c r="D191" s="19">
        <v>225</v>
      </c>
      <c r="E191" s="19">
        <v>1900</v>
      </c>
      <c r="F191" s="19" t="s">
        <v>50</v>
      </c>
      <c r="G191" s="19" t="str">
        <f>"054264108      "</f>
        <v xml:space="preserve">054264108      </v>
      </c>
      <c r="H191" s="20" t="str">
        <f t="shared" si="7"/>
        <v xml:space="preserve">054264108 </v>
      </c>
    </row>
    <row r="192" spans="1:8" ht="60">
      <c r="A192" s="18" t="s">
        <v>175</v>
      </c>
      <c r="B192" s="19" t="str">
        <f t="shared" si="10"/>
        <v xml:space="preserve">        </v>
      </c>
      <c r="C192" s="19" t="s">
        <v>49</v>
      </c>
      <c r="D192" s="19">
        <v>225</v>
      </c>
      <c r="E192" s="19">
        <v>1950</v>
      </c>
      <c r="F192" s="19" t="s">
        <v>50</v>
      </c>
      <c r="G192" s="19" t="str">
        <f>"054166162      "</f>
        <v xml:space="preserve">054166162      </v>
      </c>
      <c r="H192" s="20" t="str">
        <f t="shared" si="7"/>
        <v xml:space="preserve">054166162 </v>
      </c>
    </row>
    <row r="193" spans="1:8" ht="60">
      <c r="A193" s="18" t="s">
        <v>175</v>
      </c>
      <c r="B193" s="19" t="str">
        <f t="shared" si="10"/>
        <v xml:space="preserve">        </v>
      </c>
      <c r="C193" s="19" t="s">
        <v>49</v>
      </c>
      <c r="D193" s="19">
        <v>225</v>
      </c>
      <c r="E193" s="19">
        <v>2100</v>
      </c>
      <c r="F193" s="19" t="s">
        <v>50</v>
      </c>
      <c r="G193" s="19" t="str">
        <f>"054264098      "</f>
        <v xml:space="preserve">054264098      </v>
      </c>
      <c r="H193" s="20" t="str">
        <f t="shared" si="7"/>
        <v xml:space="preserve">054264098 </v>
      </c>
    </row>
    <row r="194" spans="1:8" ht="60">
      <c r="A194" s="18" t="s">
        <v>175</v>
      </c>
      <c r="B194" s="19" t="str">
        <f t="shared" si="10"/>
        <v xml:space="preserve">        </v>
      </c>
      <c r="C194" s="19" t="s">
        <v>49</v>
      </c>
      <c r="D194" s="19">
        <v>225</v>
      </c>
      <c r="E194" s="19">
        <v>2000</v>
      </c>
      <c r="F194" s="19" t="s">
        <v>50</v>
      </c>
      <c r="G194" s="19" t="str">
        <f>"054166157      "</f>
        <v xml:space="preserve">054166157      </v>
      </c>
      <c r="H194" s="20" t="str">
        <f t="shared" si="7"/>
        <v xml:space="preserve">054166157 </v>
      </c>
    </row>
    <row r="195" spans="1:8" ht="60">
      <c r="A195" s="18" t="s">
        <v>176</v>
      </c>
      <c r="B195" s="19" t="str">
        <f t="shared" si="10"/>
        <v xml:space="preserve">        </v>
      </c>
      <c r="C195" s="19" t="s">
        <v>49</v>
      </c>
      <c r="D195" s="19">
        <v>225</v>
      </c>
      <c r="E195" s="19">
        <v>2000</v>
      </c>
      <c r="F195" s="19" t="s">
        <v>50</v>
      </c>
      <c r="G195" s="19" t="str">
        <f>"044107184      "</f>
        <v xml:space="preserve">044107184      </v>
      </c>
      <c r="H195" s="20" t="str">
        <f t="shared" ref="H195:H258" si="11">+MID(G195,1,10)</f>
        <v xml:space="preserve">044107184 </v>
      </c>
    </row>
    <row r="196" spans="1:8" ht="60">
      <c r="A196" s="18" t="s">
        <v>176</v>
      </c>
      <c r="B196" s="19" t="str">
        <f t="shared" si="10"/>
        <v xml:space="preserve">        </v>
      </c>
      <c r="C196" s="19" t="s">
        <v>49</v>
      </c>
      <c r="D196" s="19">
        <v>225</v>
      </c>
      <c r="E196" s="19">
        <v>2000</v>
      </c>
      <c r="F196" s="19" t="s">
        <v>50</v>
      </c>
      <c r="G196" s="19" t="str">
        <f>"044107179      "</f>
        <v xml:space="preserve">044107179      </v>
      </c>
      <c r="H196" s="20" t="str">
        <f t="shared" si="11"/>
        <v xml:space="preserve">044107179 </v>
      </c>
    </row>
    <row r="197" spans="1:8" ht="60">
      <c r="A197" s="18" t="s">
        <v>176</v>
      </c>
      <c r="B197" s="19" t="str">
        <f t="shared" si="10"/>
        <v xml:space="preserve">        </v>
      </c>
      <c r="C197" s="19" t="s">
        <v>49</v>
      </c>
      <c r="D197" s="19">
        <v>225</v>
      </c>
      <c r="E197" s="19">
        <v>2050</v>
      </c>
      <c r="F197" s="19" t="s">
        <v>50</v>
      </c>
      <c r="G197" s="19" t="str">
        <f>"044107174      "</f>
        <v xml:space="preserve">044107174      </v>
      </c>
      <c r="H197" s="20" t="str">
        <f t="shared" si="11"/>
        <v xml:space="preserve">044107174 </v>
      </c>
    </row>
    <row r="198" spans="1:8" ht="60">
      <c r="A198" s="18" t="s">
        <v>176</v>
      </c>
      <c r="B198" s="19" t="str">
        <f t="shared" si="10"/>
        <v xml:space="preserve">        </v>
      </c>
      <c r="C198" s="19" t="s">
        <v>49</v>
      </c>
      <c r="D198" s="19">
        <v>225</v>
      </c>
      <c r="E198" s="19">
        <v>2100</v>
      </c>
      <c r="F198" s="19" t="s">
        <v>50</v>
      </c>
      <c r="G198" s="19" t="str">
        <f>"054264093      "</f>
        <v xml:space="preserve">054264093      </v>
      </c>
      <c r="H198" s="20" t="str">
        <f t="shared" si="11"/>
        <v xml:space="preserve">054264093 </v>
      </c>
    </row>
    <row r="199" spans="1:8" ht="60">
      <c r="A199" s="18" t="s">
        <v>176</v>
      </c>
      <c r="B199" s="19" t="str">
        <f t="shared" si="10"/>
        <v xml:space="preserve">        </v>
      </c>
      <c r="C199" s="19" t="s">
        <v>49</v>
      </c>
      <c r="D199" s="19">
        <v>225</v>
      </c>
      <c r="E199" s="19">
        <v>2000</v>
      </c>
      <c r="F199" s="19" t="s">
        <v>50</v>
      </c>
      <c r="G199" s="19" t="str">
        <f>"054075015      "</f>
        <v xml:space="preserve">054075015      </v>
      </c>
      <c r="H199" s="20" t="str">
        <f t="shared" si="11"/>
        <v xml:space="preserve">054075015 </v>
      </c>
    </row>
    <row r="200" spans="1:8" ht="60">
      <c r="A200" s="18" t="s">
        <v>176</v>
      </c>
      <c r="B200" s="19" t="str">
        <f t="shared" si="10"/>
        <v xml:space="preserve">        </v>
      </c>
      <c r="C200" s="19" t="s">
        <v>49</v>
      </c>
      <c r="D200" s="19">
        <v>225</v>
      </c>
      <c r="E200" s="19">
        <v>2000</v>
      </c>
      <c r="F200" s="19" t="s">
        <v>50</v>
      </c>
      <c r="G200" s="19" t="str">
        <f>"054016045      "</f>
        <v xml:space="preserve">054016045      </v>
      </c>
      <c r="H200" s="20" t="str">
        <f t="shared" si="11"/>
        <v xml:space="preserve">054016045 </v>
      </c>
    </row>
    <row r="201" spans="1:8" ht="60">
      <c r="A201" s="18" t="s">
        <v>176</v>
      </c>
      <c r="B201" s="19" t="str">
        <f t="shared" si="10"/>
        <v xml:space="preserve">        </v>
      </c>
      <c r="C201" s="19" t="s">
        <v>49</v>
      </c>
      <c r="D201" s="19">
        <v>225</v>
      </c>
      <c r="E201" s="19">
        <v>2050</v>
      </c>
      <c r="F201" s="19" t="s">
        <v>50</v>
      </c>
      <c r="G201" s="19" t="str">
        <f>"054016035      "</f>
        <v xml:space="preserve">054016035      </v>
      </c>
      <c r="H201" s="20" t="str">
        <f t="shared" si="11"/>
        <v xml:space="preserve">054016035 </v>
      </c>
    </row>
    <row r="202" spans="1:8" ht="60">
      <c r="A202" s="18" t="s">
        <v>176</v>
      </c>
      <c r="B202" s="19" t="str">
        <f t="shared" si="10"/>
        <v xml:space="preserve">        </v>
      </c>
      <c r="C202" s="19" t="s">
        <v>49</v>
      </c>
      <c r="D202" s="19">
        <v>225</v>
      </c>
      <c r="E202" s="19">
        <v>2090</v>
      </c>
      <c r="F202" s="19" t="s">
        <v>50</v>
      </c>
      <c r="G202" s="19" t="str">
        <f>"054075020      "</f>
        <v xml:space="preserve">054075020      </v>
      </c>
      <c r="H202" s="20" t="str">
        <f t="shared" si="11"/>
        <v xml:space="preserve">054075020 </v>
      </c>
    </row>
    <row r="203" spans="1:8" ht="60">
      <c r="A203" s="18" t="s">
        <v>177</v>
      </c>
      <c r="B203" s="19" t="str">
        <f t="shared" si="10"/>
        <v xml:space="preserve">        </v>
      </c>
      <c r="C203" s="19" t="s">
        <v>49</v>
      </c>
      <c r="D203" s="19">
        <v>225</v>
      </c>
      <c r="E203" s="19">
        <v>2000</v>
      </c>
      <c r="F203" s="19" t="s">
        <v>50</v>
      </c>
      <c r="G203" s="19" t="str">
        <f>"094290045      "</f>
        <v xml:space="preserve">094290045      </v>
      </c>
      <c r="H203" s="20" t="str">
        <f t="shared" si="11"/>
        <v xml:space="preserve">094290045 </v>
      </c>
    </row>
    <row r="204" spans="1:8" ht="60">
      <c r="A204" s="18" t="s">
        <v>177</v>
      </c>
      <c r="B204" s="19" t="str">
        <f t="shared" si="10"/>
        <v xml:space="preserve">        </v>
      </c>
      <c r="C204" s="19" t="s">
        <v>49</v>
      </c>
      <c r="D204" s="19">
        <v>225</v>
      </c>
      <c r="E204" s="19">
        <v>2000</v>
      </c>
      <c r="F204" s="19" t="s">
        <v>50</v>
      </c>
      <c r="G204" s="19" t="str">
        <f>"044108017      "</f>
        <v xml:space="preserve">044108017      </v>
      </c>
      <c r="H204" s="20" t="str">
        <f t="shared" si="11"/>
        <v xml:space="preserve">044108017 </v>
      </c>
    </row>
    <row r="205" spans="1:8" ht="60">
      <c r="A205" s="18" t="s">
        <v>177</v>
      </c>
      <c r="B205" s="19" t="str">
        <f t="shared" si="10"/>
        <v xml:space="preserve">        </v>
      </c>
      <c r="C205" s="19" t="s">
        <v>49</v>
      </c>
      <c r="D205" s="19">
        <v>225</v>
      </c>
      <c r="E205" s="19">
        <v>2000</v>
      </c>
      <c r="F205" s="19" t="s">
        <v>50</v>
      </c>
      <c r="G205" s="19" t="str">
        <f>"044108012      "</f>
        <v xml:space="preserve">044108012      </v>
      </c>
      <c r="H205" s="20" t="str">
        <f t="shared" si="11"/>
        <v xml:space="preserve">044108012 </v>
      </c>
    </row>
    <row r="206" spans="1:8" ht="60">
      <c r="A206" s="18" t="s">
        <v>177</v>
      </c>
      <c r="B206" s="19" t="str">
        <f t="shared" si="10"/>
        <v xml:space="preserve">        </v>
      </c>
      <c r="C206" s="19" t="s">
        <v>49</v>
      </c>
      <c r="D206" s="19">
        <v>225</v>
      </c>
      <c r="E206" s="19">
        <v>2030</v>
      </c>
      <c r="F206" s="19" t="s">
        <v>50</v>
      </c>
      <c r="G206" s="19" t="str">
        <f>"054016050      "</f>
        <v xml:space="preserve">054016050      </v>
      </c>
      <c r="H206" s="20" t="str">
        <f t="shared" si="11"/>
        <v xml:space="preserve">054016050 </v>
      </c>
    </row>
    <row r="207" spans="1:8" ht="60">
      <c r="A207" s="18" t="s">
        <v>177</v>
      </c>
      <c r="B207" s="19" t="str">
        <f t="shared" si="10"/>
        <v xml:space="preserve">        </v>
      </c>
      <c r="C207" s="19" t="s">
        <v>49</v>
      </c>
      <c r="D207" s="19">
        <v>225</v>
      </c>
      <c r="E207" s="19">
        <v>2000</v>
      </c>
      <c r="F207" s="19" t="s">
        <v>50</v>
      </c>
      <c r="G207" s="19" t="str">
        <f>"054198005      "</f>
        <v xml:space="preserve">054198005      </v>
      </c>
      <c r="H207" s="20" t="str">
        <f t="shared" si="11"/>
        <v xml:space="preserve">054198005 </v>
      </c>
    </row>
    <row r="208" spans="1:8" ht="60">
      <c r="A208" s="18" t="s">
        <v>177</v>
      </c>
      <c r="B208" s="19" t="str">
        <f t="shared" si="10"/>
        <v xml:space="preserve">        </v>
      </c>
      <c r="C208" s="19" t="s">
        <v>49</v>
      </c>
      <c r="D208" s="19">
        <v>225</v>
      </c>
      <c r="E208" s="19">
        <v>2000</v>
      </c>
      <c r="F208" s="19" t="s">
        <v>50</v>
      </c>
      <c r="G208" s="19" t="str">
        <f>"054016040      "</f>
        <v xml:space="preserve">054016040      </v>
      </c>
      <c r="H208" s="20" t="str">
        <f t="shared" si="11"/>
        <v xml:space="preserve">054016040 </v>
      </c>
    </row>
    <row r="209" spans="1:8" ht="60">
      <c r="A209" s="18" t="s">
        <v>177</v>
      </c>
      <c r="B209" s="19" t="str">
        <f t="shared" si="10"/>
        <v xml:space="preserve">        </v>
      </c>
      <c r="C209" s="19" t="s">
        <v>49</v>
      </c>
      <c r="D209" s="19">
        <v>225</v>
      </c>
      <c r="E209" s="19">
        <v>2000</v>
      </c>
      <c r="F209" s="19" t="s">
        <v>50</v>
      </c>
      <c r="G209" s="19" t="str">
        <f>"054075005      "</f>
        <v xml:space="preserve">054075005      </v>
      </c>
      <c r="H209" s="20" t="str">
        <f t="shared" si="11"/>
        <v xml:space="preserve">054075005 </v>
      </c>
    </row>
    <row r="210" spans="1:8" ht="60">
      <c r="A210" s="18" t="s">
        <v>177</v>
      </c>
      <c r="B210" s="19" t="str">
        <f t="shared" si="10"/>
        <v xml:space="preserve">        </v>
      </c>
      <c r="C210" s="19" t="s">
        <v>49</v>
      </c>
      <c r="D210" s="19">
        <v>225</v>
      </c>
      <c r="E210" s="19">
        <v>2000</v>
      </c>
      <c r="F210" s="19" t="s">
        <v>50</v>
      </c>
      <c r="G210" s="19" t="str">
        <f>"054075010      "</f>
        <v xml:space="preserve">054075010      </v>
      </c>
      <c r="H210" s="20" t="str">
        <f t="shared" si="11"/>
        <v xml:space="preserve">054075010 </v>
      </c>
    </row>
    <row r="211" spans="1:8" ht="60">
      <c r="A211" s="18" t="s">
        <v>178</v>
      </c>
      <c r="B211" s="19" t="str">
        <f t="shared" si="10"/>
        <v xml:space="preserve">        </v>
      </c>
      <c r="C211" s="19" t="s">
        <v>49</v>
      </c>
      <c r="D211" s="19">
        <v>225</v>
      </c>
      <c r="E211" s="19">
        <v>2000</v>
      </c>
      <c r="F211" s="19" t="s">
        <v>50</v>
      </c>
      <c r="G211" s="19" t="str">
        <f>"094290043      "</f>
        <v xml:space="preserve">094290043      </v>
      </c>
      <c r="H211" s="20" t="str">
        <f t="shared" si="11"/>
        <v xml:space="preserve">094290043 </v>
      </c>
    </row>
    <row r="212" spans="1:8" ht="60">
      <c r="A212" s="18" t="s">
        <v>178</v>
      </c>
      <c r="B212" s="19" t="str">
        <f t="shared" si="10"/>
        <v xml:space="preserve">        </v>
      </c>
      <c r="C212" s="19" t="s">
        <v>49</v>
      </c>
      <c r="D212" s="19">
        <v>225</v>
      </c>
      <c r="E212" s="19">
        <v>2000</v>
      </c>
      <c r="F212" s="19" t="s">
        <v>50</v>
      </c>
      <c r="G212" s="19" t="str">
        <f>"094290044      "</f>
        <v xml:space="preserve">094290044      </v>
      </c>
      <c r="H212" s="20" t="str">
        <f t="shared" si="11"/>
        <v xml:space="preserve">094290044 </v>
      </c>
    </row>
    <row r="213" spans="1:8" ht="60">
      <c r="A213" s="18" t="s">
        <v>179</v>
      </c>
      <c r="B213" s="19" t="str">
        <f t="shared" si="10"/>
        <v xml:space="preserve">        </v>
      </c>
      <c r="C213" s="19" t="s">
        <v>49</v>
      </c>
      <c r="D213" s="19">
        <v>225</v>
      </c>
      <c r="E213" s="19">
        <v>2900</v>
      </c>
      <c r="F213" s="19" t="s">
        <v>50</v>
      </c>
      <c r="G213" s="19" t="str">
        <f>"054026010      "</f>
        <v xml:space="preserve">054026010      </v>
      </c>
      <c r="H213" s="20" t="str">
        <f t="shared" si="11"/>
        <v xml:space="preserve">054026010 </v>
      </c>
    </row>
    <row r="214" spans="1:8" ht="60">
      <c r="A214" s="18" t="s">
        <v>179</v>
      </c>
      <c r="B214" s="19" t="str">
        <f t="shared" si="10"/>
        <v xml:space="preserve">        </v>
      </c>
      <c r="C214" s="19" t="s">
        <v>49</v>
      </c>
      <c r="D214" s="19">
        <v>225</v>
      </c>
      <c r="E214" s="19">
        <v>3000</v>
      </c>
      <c r="F214" s="19" t="s">
        <v>50</v>
      </c>
      <c r="G214" s="19" t="str">
        <f>"054026005      "</f>
        <v xml:space="preserve">054026005      </v>
      </c>
      <c r="H214" s="20" t="str">
        <f t="shared" si="11"/>
        <v xml:space="preserve">054026005 </v>
      </c>
    </row>
    <row r="215" spans="1:8" ht="60">
      <c r="A215" s="18" t="s">
        <v>179</v>
      </c>
      <c r="B215" s="19" t="str">
        <f t="shared" si="10"/>
        <v xml:space="preserve">        </v>
      </c>
      <c r="C215" s="19" t="s">
        <v>49</v>
      </c>
      <c r="D215" s="19">
        <v>225</v>
      </c>
      <c r="E215" s="19">
        <v>3000</v>
      </c>
      <c r="F215" s="19" t="s">
        <v>50</v>
      </c>
      <c r="G215" s="19" t="str">
        <f>"044029094      "</f>
        <v xml:space="preserve">044029094      </v>
      </c>
      <c r="H215" s="20" t="str">
        <f t="shared" si="11"/>
        <v xml:space="preserve">044029094 </v>
      </c>
    </row>
    <row r="216" spans="1:8" ht="60">
      <c r="A216" s="18" t="s">
        <v>180</v>
      </c>
      <c r="B216" s="19" t="str">
        <f>"07282   "</f>
        <v xml:space="preserve">07282   </v>
      </c>
      <c r="C216" s="19" t="s">
        <v>170</v>
      </c>
      <c r="D216" s="19">
        <v>320</v>
      </c>
      <c r="E216" s="19">
        <v>2080</v>
      </c>
      <c r="F216" s="19">
        <v>12262.4</v>
      </c>
      <c r="G216" s="19" t="str">
        <f>"054290066      "</f>
        <v xml:space="preserve">054290066      </v>
      </c>
      <c r="H216" s="20" t="str">
        <f t="shared" si="11"/>
        <v xml:space="preserve">054290066 </v>
      </c>
    </row>
    <row r="217" spans="1:8" ht="60">
      <c r="A217" s="18" t="s">
        <v>180</v>
      </c>
      <c r="B217" s="19" t="str">
        <f t="shared" ref="B217:B234" si="12">"        "</f>
        <v xml:space="preserve">        </v>
      </c>
      <c r="C217" s="19" t="s">
        <v>49</v>
      </c>
      <c r="D217" s="19">
        <v>320</v>
      </c>
      <c r="E217" s="19">
        <v>2080</v>
      </c>
      <c r="F217" s="19" t="s">
        <v>50</v>
      </c>
      <c r="G217" s="19" t="str">
        <f>"054290064      "</f>
        <v xml:space="preserve">054290064      </v>
      </c>
      <c r="H217" s="20" t="str">
        <f t="shared" si="11"/>
        <v xml:space="preserve">054290064 </v>
      </c>
    </row>
    <row r="218" spans="1:8" ht="60">
      <c r="A218" s="18" t="s">
        <v>180</v>
      </c>
      <c r="B218" s="19" t="str">
        <f t="shared" si="12"/>
        <v xml:space="preserve">        </v>
      </c>
      <c r="C218" s="19" t="s">
        <v>49</v>
      </c>
      <c r="D218" s="19">
        <v>320</v>
      </c>
      <c r="E218" s="19">
        <v>2080</v>
      </c>
      <c r="F218" s="19" t="s">
        <v>50</v>
      </c>
      <c r="G218" s="19" t="str">
        <f>"054290063      "</f>
        <v xml:space="preserve">054290063      </v>
      </c>
      <c r="H218" s="20" t="str">
        <f t="shared" si="11"/>
        <v xml:space="preserve">054290063 </v>
      </c>
    </row>
    <row r="219" spans="1:8" ht="60">
      <c r="A219" s="18" t="s">
        <v>181</v>
      </c>
      <c r="B219" s="19" t="str">
        <f t="shared" si="12"/>
        <v xml:space="preserve">        </v>
      </c>
      <c r="C219" s="19" t="s">
        <v>49</v>
      </c>
      <c r="D219" s="19">
        <v>320</v>
      </c>
      <c r="E219" s="19">
        <v>2000</v>
      </c>
      <c r="F219" s="19" t="s">
        <v>50</v>
      </c>
      <c r="G219" s="19" t="str">
        <f>"054290070      "</f>
        <v xml:space="preserve">054290070      </v>
      </c>
      <c r="H219" s="20" t="str">
        <f t="shared" si="11"/>
        <v xml:space="preserve">054290070 </v>
      </c>
    </row>
    <row r="220" spans="1:8" ht="60">
      <c r="A220" s="18" t="s">
        <v>181</v>
      </c>
      <c r="B220" s="19" t="str">
        <f t="shared" si="12"/>
        <v xml:space="preserve">        </v>
      </c>
      <c r="C220" s="19" t="s">
        <v>49</v>
      </c>
      <c r="D220" s="19">
        <v>320</v>
      </c>
      <c r="E220" s="19">
        <v>2000</v>
      </c>
      <c r="F220" s="19" t="s">
        <v>50</v>
      </c>
      <c r="G220" s="19" t="str">
        <f>"054290068      "</f>
        <v xml:space="preserve">054290068      </v>
      </c>
      <c r="H220" s="20" t="str">
        <f t="shared" si="11"/>
        <v xml:space="preserve">054290068 </v>
      </c>
    </row>
    <row r="221" spans="1:8" ht="60">
      <c r="A221" s="18" t="s">
        <v>181</v>
      </c>
      <c r="B221" s="19" t="str">
        <f t="shared" si="12"/>
        <v xml:space="preserve">        </v>
      </c>
      <c r="C221" s="19" t="s">
        <v>49</v>
      </c>
      <c r="D221" s="19">
        <v>320</v>
      </c>
      <c r="E221" s="19">
        <v>2080</v>
      </c>
      <c r="F221" s="19" t="s">
        <v>50</v>
      </c>
      <c r="G221" s="19" t="str">
        <f>"054290065      "</f>
        <v xml:space="preserve">054290065      </v>
      </c>
      <c r="H221" s="20" t="str">
        <f t="shared" si="11"/>
        <v xml:space="preserve">054290065 </v>
      </c>
    </row>
    <row r="222" spans="1:8" ht="60">
      <c r="A222" s="18" t="s">
        <v>182</v>
      </c>
      <c r="B222" s="19" t="str">
        <f t="shared" si="12"/>
        <v xml:space="preserve">        </v>
      </c>
      <c r="C222" s="19" t="s">
        <v>49</v>
      </c>
      <c r="D222" s="19">
        <v>320</v>
      </c>
      <c r="E222" s="19">
        <v>2000</v>
      </c>
      <c r="F222" s="19" t="s">
        <v>50</v>
      </c>
      <c r="G222" s="19" t="str">
        <f>"054290074      "</f>
        <v xml:space="preserve">054290074      </v>
      </c>
      <c r="H222" s="20" t="str">
        <f t="shared" si="11"/>
        <v xml:space="preserve">054290074 </v>
      </c>
    </row>
    <row r="223" spans="1:8" ht="60">
      <c r="A223" s="18" t="s">
        <v>182</v>
      </c>
      <c r="B223" s="19" t="str">
        <f t="shared" si="12"/>
        <v xml:space="preserve">        </v>
      </c>
      <c r="C223" s="19" t="s">
        <v>49</v>
      </c>
      <c r="D223" s="19">
        <v>320</v>
      </c>
      <c r="E223" s="19">
        <v>2000</v>
      </c>
      <c r="F223" s="19" t="s">
        <v>50</v>
      </c>
      <c r="G223" s="19" t="str">
        <f>"054290071      "</f>
        <v xml:space="preserve">054290071      </v>
      </c>
      <c r="H223" s="20" t="str">
        <f t="shared" si="11"/>
        <v xml:space="preserve">054290071 </v>
      </c>
    </row>
    <row r="224" spans="1:8" ht="60">
      <c r="A224" s="18" t="s">
        <v>182</v>
      </c>
      <c r="B224" s="19" t="str">
        <f t="shared" si="12"/>
        <v xml:space="preserve">        </v>
      </c>
      <c r="C224" s="19" t="s">
        <v>49</v>
      </c>
      <c r="D224" s="19">
        <v>320</v>
      </c>
      <c r="E224" s="19">
        <v>2000</v>
      </c>
      <c r="F224" s="19" t="s">
        <v>50</v>
      </c>
      <c r="G224" s="19" t="str">
        <f>"054290069      "</f>
        <v xml:space="preserve">054290069      </v>
      </c>
      <c r="H224" s="20" t="str">
        <f t="shared" si="11"/>
        <v xml:space="preserve">054290069 </v>
      </c>
    </row>
    <row r="225" spans="1:8" ht="60">
      <c r="A225" s="18" t="s">
        <v>183</v>
      </c>
      <c r="B225" s="19" t="str">
        <f t="shared" si="12"/>
        <v xml:space="preserve">        </v>
      </c>
      <c r="C225" s="19" t="s">
        <v>49</v>
      </c>
      <c r="D225" s="19">
        <v>320</v>
      </c>
      <c r="E225" s="19">
        <v>2000</v>
      </c>
      <c r="F225" s="19" t="s">
        <v>50</v>
      </c>
      <c r="G225" s="19" t="str">
        <f>"054290079      "</f>
        <v xml:space="preserve">054290079      </v>
      </c>
      <c r="H225" s="20" t="str">
        <f t="shared" si="11"/>
        <v xml:space="preserve">054290079 </v>
      </c>
    </row>
    <row r="226" spans="1:8" ht="60">
      <c r="A226" s="18" t="s">
        <v>183</v>
      </c>
      <c r="B226" s="19" t="str">
        <f t="shared" si="12"/>
        <v xml:space="preserve">        </v>
      </c>
      <c r="C226" s="19" t="s">
        <v>49</v>
      </c>
      <c r="D226" s="19">
        <v>320</v>
      </c>
      <c r="E226" s="19">
        <v>2000</v>
      </c>
      <c r="F226" s="19" t="s">
        <v>50</v>
      </c>
      <c r="G226" s="19" t="str">
        <f>"054290080      "</f>
        <v xml:space="preserve">054290080      </v>
      </c>
      <c r="H226" s="20" t="str">
        <f t="shared" si="11"/>
        <v xml:space="preserve">054290080 </v>
      </c>
    </row>
    <row r="227" spans="1:8" ht="60">
      <c r="A227" s="18" t="s">
        <v>183</v>
      </c>
      <c r="B227" s="19" t="str">
        <f t="shared" si="12"/>
        <v xml:space="preserve">        </v>
      </c>
      <c r="C227" s="19" t="s">
        <v>49</v>
      </c>
      <c r="D227" s="19">
        <v>320</v>
      </c>
      <c r="E227" s="19">
        <v>2000</v>
      </c>
      <c r="F227" s="19" t="s">
        <v>50</v>
      </c>
      <c r="G227" s="19" t="str">
        <f>"054290076      "</f>
        <v xml:space="preserve">054290076      </v>
      </c>
      <c r="H227" s="20" t="str">
        <f t="shared" si="11"/>
        <v xml:space="preserve">054290076 </v>
      </c>
    </row>
    <row r="228" spans="1:8" ht="60">
      <c r="A228" s="18" t="s">
        <v>184</v>
      </c>
      <c r="B228" s="19" t="str">
        <f t="shared" si="12"/>
        <v xml:space="preserve">        </v>
      </c>
      <c r="C228" s="19" t="s">
        <v>49</v>
      </c>
      <c r="D228" s="19">
        <v>320</v>
      </c>
      <c r="E228" s="19">
        <v>2000</v>
      </c>
      <c r="F228" s="19" t="s">
        <v>50</v>
      </c>
      <c r="G228" s="19" t="str">
        <f>"054290078      "</f>
        <v xml:space="preserve">054290078      </v>
      </c>
      <c r="H228" s="20" t="str">
        <f t="shared" si="11"/>
        <v xml:space="preserve">054290078 </v>
      </c>
    </row>
    <row r="229" spans="1:8" ht="60">
      <c r="A229" s="18" t="s">
        <v>184</v>
      </c>
      <c r="B229" s="19" t="str">
        <f t="shared" si="12"/>
        <v xml:space="preserve">        </v>
      </c>
      <c r="C229" s="19" t="s">
        <v>49</v>
      </c>
      <c r="D229" s="19">
        <v>320</v>
      </c>
      <c r="E229" s="19">
        <v>2000</v>
      </c>
      <c r="F229" s="19" t="s">
        <v>50</v>
      </c>
      <c r="G229" s="19" t="str">
        <f>"054290075      "</f>
        <v xml:space="preserve">054290075      </v>
      </c>
      <c r="H229" s="20" t="str">
        <f t="shared" si="11"/>
        <v xml:space="preserve">054290075 </v>
      </c>
    </row>
    <row r="230" spans="1:8" ht="60">
      <c r="A230" s="18" t="s">
        <v>184</v>
      </c>
      <c r="B230" s="19" t="str">
        <f t="shared" si="12"/>
        <v xml:space="preserve">        </v>
      </c>
      <c r="C230" s="19" t="s">
        <v>49</v>
      </c>
      <c r="D230" s="19">
        <v>320</v>
      </c>
      <c r="E230" s="19">
        <v>2000</v>
      </c>
      <c r="F230" s="19" t="s">
        <v>50</v>
      </c>
      <c r="G230" s="19" t="str">
        <f>"054290073      "</f>
        <v xml:space="preserve">054290073      </v>
      </c>
      <c r="H230" s="20" t="str">
        <f t="shared" si="11"/>
        <v xml:space="preserve">054290073 </v>
      </c>
    </row>
    <row r="231" spans="1:8" ht="60">
      <c r="A231" s="18" t="s">
        <v>185</v>
      </c>
      <c r="B231" s="19" t="str">
        <f t="shared" si="12"/>
        <v xml:space="preserve">        </v>
      </c>
      <c r="C231" s="19" t="s">
        <v>49</v>
      </c>
      <c r="D231" s="19">
        <v>320</v>
      </c>
      <c r="E231" s="19">
        <v>2000</v>
      </c>
      <c r="F231" s="19" t="s">
        <v>50</v>
      </c>
      <c r="G231" s="19" t="str">
        <f>"054290085      "</f>
        <v xml:space="preserve">054290085      </v>
      </c>
      <c r="H231" s="20" t="str">
        <f t="shared" si="11"/>
        <v xml:space="preserve">054290085 </v>
      </c>
    </row>
    <row r="232" spans="1:8" ht="60">
      <c r="A232" s="18" t="s">
        <v>185</v>
      </c>
      <c r="B232" s="19" t="str">
        <f t="shared" si="12"/>
        <v xml:space="preserve">        </v>
      </c>
      <c r="C232" s="19" t="s">
        <v>49</v>
      </c>
      <c r="D232" s="19">
        <v>320</v>
      </c>
      <c r="E232" s="19">
        <v>2000</v>
      </c>
      <c r="F232" s="19" t="s">
        <v>50</v>
      </c>
      <c r="G232" s="19" t="str">
        <f>"054290083      "</f>
        <v xml:space="preserve">054290083      </v>
      </c>
      <c r="H232" s="20" t="str">
        <f t="shared" si="11"/>
        <v xml:space="preserve">054290083 </v>
      </c>
    </row>
    <row r="233" spans="1:8" ht="60">
      <c r="A233" s="18" t="s">
        <v>185</v>
      </c>
      <c r="B233" s="19" t="str">
        <f t="shared" si="12"/>
        <v xml:space="preserve">        </v>
      </c>
      <c r="C233" s="19" t="s">
        <v>49</v>
      </c>
      <c r="D233" s="19">
        <v>320</v>
      </c>
      <c r="E233" s="19">
        <v>2000</v>
      </c>
      <c r="F233" s="19" t="s">
        <v>50</v>
      </c>
      <c r="G233" s="19" t="str">
        <f>"054290084      "</f>
        <v xml:space="preserve">054290084      </v>
      </c>
      <c r="H233" s="20" t="str">
        <f t="shared" si="11"/>
        <v xml:space="preserve">054290084 </v>
      </c>
    </row>
    <row r="234" spans="1:8" ht="60">
      <c r="A234" s="18" t="s">
        <v>186</v>
      </c>
      <c r="B234" s="19" t="str">
        <f t="shared" si="12"/>
        <v xml:space="preserve">        </v>
      </c>
      <c r="C234" s="19" t="s">
        <v>49</v>
      </c>
      <c r="D234" s="19">
        <v>320</v>
      </c>
      <c r="E234" s="19">
        <v>2000</v>
      </c>
      <c r="F234" s="19" t="s">
        <v>50</v>
      </c>
      <c r="G234" s="19" t="str">
        <f>"054290081      "</f>
        <v xml:space="preserve">054290081      </v>
      </c>
      <c r="H234" s="20" t="str">
        <f t="shared" si="11"/>
        <v xml:space="preserve">054290081 </v>
      </c>
    </row>
    <row r="235" spans="1:8" ht="60">
      <c r="A235" s="18" t="s">
        <v>189</v>
      </c>
      <c r="B235" s="19" t="str">
        <f>"11318   "</f>
        <v xml:space="preserve">11318   </v>
      </c>
      <c r="C235" s="19" t="s">
        <v>188</v>
      </c>
      <c r="D235" s="19">
        <v>175</v>
      </c>
      <c r="E235" s="19">
        <v>1990</v>
      </c>
      <c r="F235" s="19">
        <v>5226.8500000000004</v>
      </c>
      <c r="G235" s="19" t="str">
        <f>"044317159      "</f>
        <v xml:space="preserve">044317159      </v>
      </c>
      <c r="H235" s="20" t="str">
        <f t="shared" si="11"/>
        <v xml:space="preserve">044317159 </v>
      </c>
    </row>
    <row r="236" spans="1:8" ht="60">
      <c r="A236" s="18" t="s">
        <v>189</v>
      </c>
      <c r="B236" s="19" t="str">
        <f t="shared" ref="B236:B251" si="13">"        "</f>
        <v xml:space="preserve">        </v>
      </c>
      <c r="C236" s="19" t="s">
        <v>49</v>
      </c>
      <c r="D236" s="19">
        <v>175</v>
      </c>
      <c r="E236" s="19">
        <v>1990</v>
      </c>
      <c r="F236" s="19" t="s">
        <v>50</v>
      </c>
      <c r="G236" s="19" t="str">
        <f>"044317157      "</f>
        <v xml:space="preserve">044317157      </v>
      </c>
      <c r="H236" s="20" t="str">
        <f t="shared" si="11"/>
        <v xml:space="preserve">044317157 </v>
      </c>
    </row>
    <row r="237" spans="1:8" ht="60">
      <c r="A237" s="18" t="s">
        <v>189</v>
      </c>
      <c r="B237" s="19" t="str">
        <f t="shared" si="13"/>
        <v xml:space="preserve">        </v>
      </c>
      <c r="C237" s="19" t="s">
        <v>49</v>
      </c>
      <c r="D237" s="19">
        <v>180</v>
      </c>
      <c r="E237" s="19">
        <v>1990</v>
      </c>
      <c r="F237" s="19" t="s">
        <v>50</v>
      </c>
      <c r="G237" s="19" t="str">
        <f>"044317160      "</f>
        <v xml:space="preserve">044317160      </v>
      </c>
      <c r="H237" s="20" t="str">
        <f t="shared" si="11"/>
        <v xml:space="preserve">044317160 </v>
      </c>
    </row>
    <row r="238" spans="1:8" ht="60">
      <c r="A238" s="18" t="s">
        <v>189</v>
      </c>
      <c r="B238" s="19" t="str">
        <f t="shared" si="13"/>
        <v xml:space="preserve">        </v>
      </c>
      <c r="C238" s="19" t="s">
        <v>49</v>
      </c>
      <c r="D238" s="19">
        <v>180</v>
      </c>
      <c r="E238" s="19">
        <v>1990</v>
      </c>
      <c r="F238" s="19" t="s">
        <v>50</v>
      </c>
      <c r="G238" s="19" t="str">
        <f>"044317152      "</f>
        <v xml:space="preserve">044317152      </v>
      </c>
      <c r="H238" s="20" t="str">
        <f t="shared" si="11"/>
        <v xml:space="preserve">044317152 </v>
      </c>
    </row>
    <row r="239" spans="1:8" ht="60">
      <c r="A239" s="18" t="s">
        <v>189</v>
      </c>
      <c r="B239" s="19" t="str">
        <f t="shared" si="13"/>
        <v xml:space="preserve">        </v>
      </c>
      <c r="C239" s="19" t="s">
        <v>49</v>
      </c>
      <c r="D239" s="19">
        <v>115</v>
      </c>
      <c r="E239" s="19">
        <v>1990</v>
      </c>
      <c r="F239" s="19" t="s">
        <v>50</v>
      </c>
      <c r="G239" s="19" t="str">
        <f>"044317146      "</f>
        <v xml:space="preserve">044317146      </v>
      </c>
      <c r="H239" s="20" t="str">
        <f t="shared" si="11"/>
        <v xml:space="preserve">044317146 </v>
      </c>
    </row>
    <row r="240" spans="1:8" ht="60">
      <c r="A240" s="18" t="s">
        <v>189</v>
      </c>
      <c r="B240" s="19" t="str">
        <f t="shared" si="13"/>
        <v xml:space="preserve">        </v>
      </c>
      <c r="C240" s="19" t="s">
        <v>49</v>
      </c>
      <c r="D240" s="19">
        <v>115</v>
      </c>
      <c r="E240" s="19">
        <v>1990</v>
      </c>
      <c r="F240" s="19" t="s">
        <v>50</v>
      </c>
      <c r="G240" s="19" t="str">
        <f>"044317145      "</f>
        <v xml:space="preserve">044317145      </v>
      </c>
      <c r="H240" s="20" t="str">
        <f t="shared" si="11"/>
        <v xml:space="preserve">044317145 </v>
      </c>
    </row>
    <row r="241" spans="1:8" ht="60">
      <c r="A241" s="18" t="s">
        <v>189</v>
      </c>
      <c r="B241" s="19" t="str">
        <f t="shared" si="13"/>
        <v xml:space="preserve">        </v>
      </c>
      <c r="C241" s="19" t="s">
        <v>49</v>
      </c>
      <c r="D241" s="19">
        <v>115</v>
      </c>
      <c r="E241" s="19">
        <v>1990</v>
      </c>
      <c r="F241" s="19" t="s">
        <v>50</v>
      </c>
      <c r="G241" s="19" t="str">
        <f>"044317153      "</f>
        <v xml:space="preserve">044317153      </v>
      </c>
      <c r="H241" s="20" t="str">
        <f t="shared" si="11"/>
        <v xml:space="preserve">044317153 </v>
      </c>
    </row>
    <row r="242" spans="1:8" ht="60">
      <c r="A242" s="18" t="s">
        <v>189</v>
      </c>
      <c r="B242" s="19" t="str">
        <f t="shared" si="13"/>
        <v xml:space="preserve">        </v>
      </c>
      <c r="C242" s="19" t="s">
        <v>49</v>
      </c>
      <c r="D242" s="19">
        <v>125</v>
      </c>
      <c r="E242" s="19">
        <v>1990</v>
      </c>
      <c r="F242" s="19" t="s">
        <v>50</v>
      </c>
      <c r="G242" s="19" t="str">
        <f>"044317155      "</f>
        <v xml:space="preserve">044317155      </v>
      </c>
      <c r="H242" s="20" t="str">
        <f t="shared" si="11"/>
        <v xml:space="preserve">044317155 </v>
      </c>
    </row>
    <row r="243" spans="1:8" ht="60">
      <c r="A243" s="18" t="s">
        <v>189</v>
      </c>
      <c r="B243" s="19" t="str">
        <f t="shared" si="13"/>
        <v xml:space="preserve">        </v>
      </c>
      <c r="C243" s="19" t="s">
        <v>49</v>
      </c>
      <c r="D243" s="19">
        <v>125</v>
      </c>
      <c r="E243" s="19">
        <v>1990</v>
      </c>
      <c r="F243" s="19" t="s">
        <v>50</v>
      </c>
      <c r="G243" s="19" t="str">
        <f>"044317147      "</f>
        <v xml:space="preserve">044317147      </v>
      </c>
      <c r="H243" s="20" t="str">
        <f t="shared" si="11"/>
        <v xml:space="preserve">044317147 </v>
      </c>
    </row>
    <row r="244" spans="1:8" ht="60">
      <c r="A244" s="18" t="s">
        <v>189</v>
      </c>
      <c r="B244" s="19" t="str">
        <f t="shared" si="13"/>
        <v xml:space="preserve">        </v>
      </c>
      <c r="C244" s="19" t="s">
        <v>49</v>
      </c>
      <c r="D244" s="19">
        <v>175</v>
      </c>
      <c r="E244" s="19">
        <v>1990</v>
      </c>
      <c r="F244" s="19" t="s">
        <v>50</v>
      </c>
      <c r="G244" s="19" t="str">
        <f>"044317158      "</f>
        <v xml:space="preserve">044317158      </v>
      </c>
      <c r="H244" s="20" t="str">
        <f t="shared" si="11"/>
        <v xml:space="preserve">044317158 </v>
      </c>
    </row>
    <row r="245" spans="1:8" ht="60">
      <c r="A245" s="18" t="s">
        <v>189</v>
      </c>
      <c r="B245" s="19" t="str">
        <f t="shared" si="13"/>
        <v xml:space="preserve">        </v>
      </c>
      <c r="C245" s="19" t="s">
        <v>49</v>
      </c>
      <c r="D245" s="19">
        <v>175</v>
      </c>
      <c r="E245" s="19">
        <v>1990</v>
      </c>
      <c r="F245" s="19" t="s">
        <v>50</v>
      </c>
      <c r="G245" s="19" t="str">
        <f>"044317150      "</f>
        <v xml:space="preserve">044317150      </v>
      </c>
      <c r="H245" s="20" t="str">
        <f t="shared" si="11"/>
        <v xml:space="preserve">044317150 </v>
      </c>
    </row>
    <row r="246" spans="1:8" ht="60">
      <c r="A246" s="18" t="s">
        <v>189</v>
      </c>
      <c r="B246" s="19" t="str">
        <f t="shared" si="13"/>
        <v xml:space="preserve">        </v>
      </c>
      <c r="C246" s="19" t="s">
        <v>49</v>
      </c>
      <c r="D246" s="19">
        <v>175</v>
      </c>
      <c r="E246" s="19">
        <v>1990</v>
      </c>
      <c r="F246" s="19" t="s">
        <v>50</v>
      </c>
      <c r="G246" s="19" t="str">
        <f>"044317151      "</f>
        <v xml:space="preserve">044317151      </v>
      </c>
      <c r="H246" s="20" t="str">
        <f t="shared" si="11"/>
        <v xml:space="preserve">044317151 </v>
      </c>
    </row>
    <row r="247" spans="1:8" ht="60">
      <c r="A247" s="18" t="s">
        <v>189</v>
      </c>
      <c r="B247" s="19" t="str">
        <f t="shared" si="13"/>
        <v xml:space="preserve">        </v>
      </c>
      <c r="C247" s="19" t="s">
        <v>49</v>
      </c>
      <c r="D247" s="19">
        <v>175</v>
      </c>
      <c r="E247" s="19">
        <v>1990</v>
      </c>
      <c r="F247" s="19" t="s">
        <v>50</v>
      </c>
      <c r="G247" s="19" t="str">
        <f>"044317149      "</f>
        <v xml:space="preserve">044317149      </v>
      </c>
      <c r="H247" s="20" t="str">
        <f t="shared" si="11"/>
        <v xml:space="preserve">044317149 </v>
      </c>
    </row>
    <row r="248" spans="1:8" ht="60">
      <c r="A248" s="18" t="s">
        <v>189</v>
      </c>
      <c r="B248" s="19" t="str">
        <f t="shared" si="13"/>
        <v xml:space="preserve">        </v>
      </c>
      <c r="C248" s="19" t="s">
        <v>49</v>
      </c>
      <c r="D248" s="19">
        <v>155</v>
      </c>
      <c r="E248" s="19">
        <v>1990</v>
      </c>
      <c r="F248" s="19" t="s">
        <v>50</v>
      </c>
      <c r="G248" s="19" t="str">
        <f>"044316077      "</f>
        <v xml:space="preserve">044316077      </v>
      </c>
      <c r="H248" s="20" t="str">
        <f t="shared" si="11"/>
        <v xml:space="preserve">044316077 </v>
      </c>
    </row>
    <row r="249" spans="1:8" ht="60">
      <c r="A249" s="18" t="s">
        <v>189</v>
      </c>
      <c r="B249" s="19" t="str">
        <f t="shared" si="13"/>
        <v xml:space="preserve">        </v>
      </c>
      <c r="C249" s="19" t="s">
        <v>49</v>
      </c>
      <c r="D249" s="19">
        <v>155</v>
      </c>
      <c r="E249" s="19">
        <v>2000</v>
      </c>
      <c r="F249" s="19" t="s">
        <v>50</v>
      </c>
      <c r="G249" s="19" t="str">
        <f>"044316087      "</f>
        <v xml:space="preserve">044316087      </v>
      </c>
      <c r="H249" s="20" t="str">
        <f t="shared" si="11"/>
        <v xml:space="preserve">044316087 </v>
      </c>
    </row>
    <row r="250" spans="1:8" ht="60">
      <c r="A250" s="18" t="s">
        <v>189</v>
      </c>
      <c r="B250" s="19" t="str">
        <f t="shared" si="13"/>
        <v xml:space="preserve">        </v>
      </c>
      <c r="C250" s="19" t="s">
        <v>49</v>
      </c>
      <c r="D250" s="19">
        <v>155</v>
      </c>
      <c r="E250" s="19">
        <v>2000</v>
      </c>
      <c r="F250" s="19" t="s">
        <v>50</v>
      </c>
      <c r="G250" s="19" t="str">
        <f>"044316082      "</f>
        <v xml:space="preserve">044316082      </v>
      </c>
      <c r="H250" s="20" t="str">
        <f t="shared" si="11"/>
        <v xml:space="preserve">044316082 </v>
      </c>
    </row>
    <row r="251" spans="1:8" ht="60">
      <c r="A251" s="18" t="s">
        <v>189</v>
      </c>
      <c r="B251" s="19" t="str">
        <f t="shared" si="13"/>
        <v xml:space="preserve">        </v>
      </c>
      <c r="C251" s="19" t="s">
        <v>49</v>
      </c>
      <c r="D251" s="19">
        <v>155</v>
      </c>
      <c r="E251" s="19">
        <v>1990</v>
      </c>
      <c r="F251" s="19" t="s">
        <v>50</v>
      </c>
      <c r="G251" s="19" t="str">
        <f>"044316092      "</f>
        <v xml:space="preserve">044316092      </v>
      </c>
      <c r="H251" s="20" t="str">
        <f t="shared" si="11"/>
        <v xml:space="preserve">044316092 </v>
      </c>
    </row>
    <row r="252" spans="1:8" ht="60">
      <c r="A252" s="18" t="s">
        <v>190</v>
      </c>
      <c r="B252" s="19" t="str">
        <f>"12750   "</f>
        <v xml:space="preserve">12750   </v>
      </c>
      <c r="C252" s="19" t="s">
        <v>69</v>
      </c>
      <c r="D252" s="19">
        <v>215</v>
      </c>
      <c r="E252" s="19">
        <v>1980</v>
      </c>
      <c r="F252" s="19">
        <v>425.7</v>
      </c>
      <c r="G252" s="19" t="str">
        <f>"094317054      "</f>
        <v xml:space="preserve">094317054      </v>
      </c>
      <c r="H252" s="20" t="str">
        <f t="shared" si="11"/>
        <v xml:space="preserve">094317054 </v>
      </c>
    </row>
    <row r="253" spans="1:8" ht="60">
      <c r="A253" s="18" t="s">
        <v>191</v>
      </c>
      <c r="B253" s="19" t="str">
        <f>"10806   "</f>
        <v xml:space="preserve">10806   </v>
      </c>
      <c r="C253" s="19" t="s">
        <v>162</v>
      </c>
      <c r="D253" s="19">
        <v>280</v>
      </c>
      <c r="E253" s="19">
        <v>1990</v>
      </c>
      <c r="F253" s="19">
        <v>557.20000000000005</v>
      </c>
      <c r="G253" s="19" t="str">
        <f>"054317032      "</f>
        <v xml:space="preserve">054317032      </v>
      </c>
      <c r="H253" s="20" t="str">
        <f t="shared" si="11"/>
        <v xml:space="preserve">054317032 </v>
      </c>
    </row>
    <row r="254" spans="1:8" ht="60">
      <c r="A254" s="18" t="s">
        <v>193</v>
      </c>
      <c r="B254" s="19" t="str">
        <f>"13604   "</f>
        <v xml:space="preserve">13604   </v>
      </c>
      <c r="C254" s="19" t="s">
        <v>146</v>
      </c>
      <c r="D254" s="19">
        <v>280</v>
      </c>
      <c r="E254" s="19">
        <v>3010</v>
      </c>
      <c r="F254" s="19">
        <v>7593.6</v>
      </c>
      <c r="G254" s="19" t="str">
        <f>"054317021      "</f>
        <v xml:space="preserve">054317021      </v>
      </c>
      <c r="H254" s="20" t="str">
        <f t="shared" si="11"/>
        <v xml:space="preserve">054317021 </v>
      </c>
    </row>
    <row r="255" spans="1:8" ht="60">
      <c r="A255" s="18" t="s">
        <v>193</v>
      </c>
      <c r="B255" s="19" t="str">
        <f t="shared" ref="B255:B262" si="14">"        "</f>
        <v xml:space="preserve">        </v>
      </c>
      <c r="C255" s="19" t="s">
        <v>49</v>
      </c>
      <c r="D255" s="19">
        <v>280</v>
      </c>
      <c r="E255" s="19">
        <v>3010</v>
      </c>
      <c r="F255" s="19" t="s">
        <v>50</v>
      </c>
      <c r="G255" s="19" t="str">
        <f>"054317022      "</f>
        <v xml:space="preserve">054317022      </v>
      </c>
      <c r="H255" s="20" t="str">
        <f t="shared" si="11"/>
        <v xml:space="preserve">054317022 </v>
      </c>
    </row>
    <row r="256" spans="1:8" ht="60">
      <c r="A256" s="18" t="s">
        <v>193</v>
      </c>
      <c r="B256" s="19" t="str">
        <f t="shared" si="14"/>
        <v xml:space="preserve">        </v>
      </c>
      <c r="C256" s="19" t="s">
        <v>49</v>
      </c>
      <c r="D256" s="19">
        <v>280</v>
      </c>
      <c r="E256" s="19">
        <v>3010</v>
      </c>
      <c r="F256" s="19" t="s">
        <v>50</v>
      </c>
      <c r="G256" s="19" t="str">
        <f>"054317020      "</f>
        <v xml:space="preserve">054317020      </v>
      </c>
      <c r="H256" s="20" t="str">
        <f t="shared" si="11"/>
        <v xml:space="preserve">054317020 </v>
      </c>
    </row>
    <row r="257" spans="1:8" ht="60">
      <c r="A257" s="18" t="s">
        <v>194</v>
      </c>
      <c r="B257" s="19" t="str">
        <f t="shared" si="14"/>
        <v xml:space="preserve">        </v>
      </c>
      <c r="C257" s="19" t="s">
        <v>49</v>
      </c>
      <c r="D257" s="19">
        <v>280</v>
      </c>
      <c r="E257" s="19">
        <v>3010</v>
      </c>
      <c r="F257" s="19" t="s">
        <v>50</v>
      </c>
      <c r="G257" s="19" t="str">
        <f>"054317025      "</f>
        <v xml:space="preserve">054317025      </v>
      </c>
      <c r="H257" s="20" t="str">
        <f t="shared" si="11"/>
        <v xml:space="preserve">054317025 </v>
      </c>
    </row>
    <row r="258" spans="1:8" ht="60">
      <c r="A258" s="18" t="s">
        <v>194</v>
      </c>
      <c r="B258" s="19" t="str">
        <f t="shared" si="14"/>
        <v xml:space="preserve">        </v>
      </c>
      <c r="C258" s="19" t="s">
        <v>49</v>
      </c>
      <c r="D258" s="19">
        <v>280</v>
      </c>
      <c r="E258" s="19">
        <v>3010</v>
      </c>
      <c r="F258" s="19" t="s">
        <v>50</v>
      </c>
      <c r="G258" s="19" t="str">
        <f>"054317026      "</f>
        <v xml:space="preserve">054317026      </v>
      </c>
      <c r="H258" s="20" t="str">
        <f t="shared" si="11"/>
        <v xml:space="preserve">054317026 </v>
      </c>
    </row>
    <row r="259" spans="1:8" ht="60">
      <c r="A259" s="18" t="s">
        <v>194</v>
      </c>
      <c r="B259" s="19" t="str">
        <f t="shared" si="14"/>
        <v xml:space="preserve">        </v>
      </c>
      <c r="C259" s="19" t="s">
        <v>49</v>
      </c>
      <c r="D259" s="19">
        <v>280</v>
      </c>
      <c r="E259" s="19">
        <v>3010</v>
      </c>
      <c r="F259" s="19" t="s">
        <v>50</v>
      </c>
      <c r="G259" s="19" t="str">
        <f>"054317024      "</f>
        <v xml:space="preserve">054317024      </v>
      </c>
      <c r="H259" s="20" t="str">
        <f t="shared" ref="H259:H322" si="15">+MID(G259,1,10)</f>
        <v xml:space="preserve">054317024 </v>
      </c>
    </row>
    <row r="260" spans="1:8" ht="60">
      <c r="A260" s="18" t="s">
        <v>195</v>
      </c>
      <c r="B260" s="19" t="str">
        <f t="shared" si="14"/>
        <v xml:space="preserve">        </v>
      </c>
      <c r="C260" s="19" t="s">
        <v>49</v>
      </c>
      <c r="D260" s="19">
        <v>280</v>
      </c>
      <c r="E260" s="19">
        <v>3020</v>
      </c>
      <c r="F260" s="19" t="s">
        <v>50</v>
      </c>
      <c r="G260" s="19" t="str">
        <f>"054317030      "</f>
        <v xml:space="preserve">054317030      </v>
      </c>
      <c r="H260" s="20" t="str">
        <f t="shared" si="15"/>
        <v xml:space="preserve">054317030 </v>
      </c>
    </row>
    <row r="261" spans="1:8" ht="60">
      <c r="A261" s="18" t="s">
        <v>195</v>
      </c>
      <c r="B261" s="19" t="str">
        <f t="shared" si="14"/>
        <v xml:space="preserve">        </v>
      </c>
      <c r="C261" s="19" t="s">
        <v>49</v>
      </c>
      <c r="D261" s="19">
        <v>280</v>
      </c>
      <c r="E261" s="19">
        <v>3020</v>
      </c>
      <c r="F261" s="19" t="s">
        <v>50</v>
      </c>
      <c r="G261" s="19" t="str">
        <f>"054317028      "</f>
        <v xml:space="preserve">054317028      </v>
      </c>
      <c r="H261" s="20" t="str">
        <f t="shared" si="15"/>
        <v xml:space="preserve">054317028 </v>
      </c>
    </row>
    <row r="262" spans="1:8" ht="60">
      <c r="A262" s="18" t="s">
        <v>195</v>
      </c>
      <c r="B262" s="19" t="str">
        <f t="shared" si="14"/>
        <v xml:space="preserve">        </v>
      </c>
      <c r="C262" s="19" t="s">
        <v>49</v>
      </c>
      <c r="D262" s="19">
        <v>280</v>
      </c>
      <c r="E262" s="19">
        <v>3020</v>
      </c>
      <c r="F262" s="19" t="s">
        <v>50</v>
      </c>
      <c r="G262" s="19" t="str">
        <f>"054317029      "</f>
        <v xml:space="preserve">054317029      </v>
      </c>
      <c r="H262" s="20" t="str">
        <f t="shared" si="15"/>
        <v xml:space="preserve">054317029 </v>
      </c>
    </row>
    <row r="263" spans="1:8" ht="60">
      <c r="A263" s="18" t="s">
        <v>196</v>
      </c>
      <c r="B263" s="19" t="str">
        <f>"10806   "</f>
        <v xml:space="preserve">10806   </v>
      </c>
      <c r="C263" s="19" t="s">
        <v>162</v>
      </c>
      <c r="D263" s="19">
        <v>280</v>
      </c>
      <c r="E263" s="19">
        <v>1990</v>
      </c>
      <c r="F263" s="19">
        <v>557.20000000000005</v>
      </c>
      <c r="G263" s="19" t="str">
        <f>"054317033      "</f>
        <v xml:space="preserve">054317033      </v>
      </c>
      <c r="H263" s="20" t="str">
        <f t="shared" si="15"/>
        <v xml:space="preserve">054317033 </v>
      </c>
    </row>
    <row r="264" spans="1:8" ht="60">
      <c r="A264" s="18" t="s">
        <v>198</v>
      </c>
      <c r="B264" s="19" t="str">
        <f>"07380   "</f>
        <v xml:space="preserve">07380   </v>
      </c>
      <c r="C264" s="19" t="s">
        <v>107</v>
      </c>
      <c r="D264" s="19">
        <v>105</v>
      </c>
      <c r="E264" s="19">
        <v>100</v>
      </c>
      <c r="F264" s="19">
        <v>10.5</v>
      </c>
      <c r="G264" s="19" t="str">
        <f>"094317059      "</f>
        <v xml:space="preserve">094317059      </v>
      </c>
      <c r="H264" s="20" t="str">
        <f t="shared" si="15"/>
        <v xml:space="preserve">094317059 </v>
      </c>
    </row>
    <row r="265" spans="1:8" ht="60">
      <c r="A265" s="18" t="s">
        <v>202</v>
      </c>
      <c r="B265" s="19" t="str">
        <f>"13171   "</f>
        <v xml:space="preserve">13171   </v>
      </c>
      <c r="C265" s="19" t="s">
        <v>201</v>
      </c>
      <c r="D265" s="19">
        <v>210</v>
      </c>
      <c r="E265" s="19">
        <v>200</v>
      </c>
      <c r="F265" s="19">
        <v>42</v>
      </c>
      <c r="G265" s="19" t="str">
        <f>"094317060      "</f>
        <v xml:space="preserve">094317060      </v>
      </c>
      <c r="H265" s="20" t="str">
        <f t="shared" si="15"/>
        <v xml:space="preserve">094317060 </v>
      </c>
    </row>
    <row r="266" spans="1:8" ht="60">
      <c r="A266" s="18" t="s">
        <v>204</v>
      </c>
      <c r="B266" s="19" t="str">
        <f>"10802   "</f>
        <v xml:space="preserve">10802   </v>
      </c>
      <c r="C266" s="19" t="s">
        <v>84</v>
      </c>
      <c r="D266" s="19">
        <v>248</v>
      </c>
      <c r="E266" s="19">
        <v>2000</v>
      </c>
      <c r="F266" s="19">
        <v>4742</v>
      </c>
      <c r="G266" s="19" t="str">
        <f>"214316089      "</f>
        <v xml:space="preserve">214316089      </v>
      </c>
      <c r="H266" s="20" t="str">
        <f t="shared" si="15"/>
        <v xml:space="preserve">214316089 </v>
      </c>
    </row>
    <row r="267" spans="1:8" ht="60">
      <c r="A267" s="18" t="s">
        <v>204</v>
      </c>
      <c r="B267" s="19" t="str">
        <f t="shared" ref="B267:B275" si="16">"        "</f>
        <v xml:space="preserve">        </v>
      </c>
      <c r="C267" s="19" t="s">
        <v>49</v>
      </c>
      <c r="D267" s="19">
        <v>248</v>
      </c>
      <c r="E267" s="19">
        <v>2000</v>
      </c>
      <c r="F267" s="19" t="s">
        <v>50</v>
      </c>
      <c r="G267" s="19" t="str">
        <f>"214316090      "</f>
        <v xml:space="preserve">214316090      </v>
      </c>
      <c r="H267" s="20" t="str">
        <f t="shared" si="15"/>
        <v xml:space="preserve">214316090 </v>
      </c>
    </row>
    <row r="268" spans="1:8" ht="60">
      <c r="A268" s="18" t="s">
        <v>204</v>
      </c>
      <c r="B268" s="19" t="str">
        <f t="shared" si="16"/>
        <v xml:space="preserve">        </v>
      </c>
      <c r="C268" s="19" t="s">
        <v>49</v>
      </c>
      <c r="D268" s="19">
        <v>248</v>
      </c>
      <c r="E268" s="19">
        <v>2000</v>
      </c>
      <c r="F268" s="19" t="s">
        <v>50</v>
      </c>
      <c r="G268" s="19" t="str">
        <f>"214316091      "</f>
        <v xml:space="preserve">214316091      </v>
      </c>
      <c r="H268" s="20" t="str">
        <f t="shared" si="15"/>
        <v xml:space="preserve">214316091 </v>
      </c>
    </row>
    <row r="269" spans="1:8" ht="60">
      <c r="A269" s="18" t="s">
        <v>204</v>
      </c>
      <c r="B269" s="19" t="str">
        <f t="shared" si="16"/>
        <v xml:space="preserve">        </v>
      </c>
      <c r="C269" s="19" t="s">
        <v>49</v>
      </c>
      <c r="D269" s="19">
        <v>248</v>
      </c>
      <c r="E269" s="19">
        <v>2000</v>
      </c>
      <c r="F269" s="19" t="s">
        <v>50</v>
      </c>
      <c r="G269" s="19" t="str">
        <f>"214316095      "</f>
        <v xml:space="preserve">214316095      </v>
      </c>
      <c r="H269" s="20" t="str">
        <f t="shared" si="15"/>
        <v xml:space="preserve">214316095 </v>
      </c>
    </row>
    <row r="270" spans="1:8" ht="60">
      <c r="A270" s="18" t="s">
        <v>204</v>
      </c>
      <c r="B270" s="19" t="str">
        <f t="shared" si="16"/>
        <v xml:space="preserve">        </v>
      </c>
      <c r="C270" s="19" t="s">
        <v>49</v>
      </c>
      <c r="D270" s="19">
        <v>248</v>
      </c>
      <c r="E270" s="19">
        <v>2000</v>
      </c>
      <c r="F270" s="19" t="s">
        <v>50</v>
      </c>
      <c r="G270" s="19" t="str">
        <f>"214316096      "</f>
        <v xml:space="preserve">214316096      </v>
      </c>
      <c r="H270" s="20" t="str">
        <f t="shared" si="15"/>
        <v xml:space="preserve">214316096 </v>
      </c>
    </row>
    <row r="271" spans="1:8" ht="60">
      <c r="A271" s="18" t="s">
        <v>205</v>
      </c>
      <c r="B271" s="19" t="str">
        <f t="shared" si="16"/>
        <v xml:space="preserve">        </v>
      </c>
      <c r="C271" s="19" t="s">
        <v>49</v>
      </c>
      <c r="D271" s="19">
        <v>198</v>
      </c>
      <c r="E271" s="19">
        <v>2000</v>
      </c>
      <c r="F271" s="19" t="s">
        <v>50</v>
      </c>
      <c r="G271" s="19" t="str">
        <f>"214316092      "</f>
        <v xml:space="preserve">214316092      </v>
      </c>
      <c r="H271" s="20" t="str">
        <f t="shared" si="15"/>
        <v xml:space="preserve">214316092 </v>
      </c>
    </row>
    <row r="272" spans="1:8" ht="60">
      <c r="A272" s="18" t="s">
        <v>205</v>
      </c>
      <c r="B272" s="19" t="str">
        <f t="shared" si="16"/>
        <v xml:space="preserve">        </v>
      </c>
      <c r="C272" s="19" t="s">
        <v>49</v>
      </c>
      <c r="D272" s="19">
        <v>198</v>
      </c>
      <c r="E272" s="19">
        <v>2000</v>
      </c>
      <c r="F272" s="19" t="s">
        <v>50</v>
      </c>
      <c r="G272" s="19" t="str">
        <f>"214316098      "</f>
        <v xml:space="preserve">214316098      </v>
      </c>
      <c r="H272" s="20" t="str">
        <f t="shared" si="15"/>
        <v xml:space="preserve">214316098 </v>
      </c>
    </row>
    <row r="273" spans="1:8" ht="60">
      <c r="A273" s="18" t="s">
        <v>205</v>
      </c>
      <c r="B273" s="19" t="str">
        <f t="shared" si="16"/>
        <v xml:space="preserve">        </v>
      </c>
      <c r="C273" s="19" t="s">
        <v>49</v>
      </c>
      <c r="D273" s="19">
        <v>248</v>
      </c>
      <c r="E273" s="19">
        <v>2000</v>
      </c>
      <c r="F273" s="19" t="s">
        <v>50</v>
      </c>
      <c r="G273" s="19" t="str">
        <f>"214316097      "</f>
        <v xml:space="preserve">214316097      </v>
      </c>
      <c r="H273" s="20" t="str">
        <f t="shared" si="15"/>
        <v xml:space="preserve">214316097 </v>
      </c>
    </row>
    <row r="274" spans="1:8" ht="60">
      <c r="A274" s="18" t="s">
        <v>206</v>
      </c>
      <c r="B274" s="19" t="str">
        <f t="shared" si="16"/>
        <v xml:space="preserve">        </v>
      </c>
      <c r="C274" s="19" t="s">
        <v>49</v>
      </c>
      <c r="D274" s="19">
        <v>296</v>
      </c>
      <c r="E274" s="19">
        <v>2000</v>
      </c>
      <c r="F274" s="19" t="s">
        <v>50</v>
      </c>
      <c r="G274" s="19" t="str">
        <f>"214316093      "</f>
        <v xml:space="preserve">214316093      </v>
      </c>
      <c r="H274" s="20" t="str">
        <f t="shared" si="15"/>
        <v xml:space="preserve">214316093 </v>
      </c>
    </row>
    <row r="275" spans="1:8" ht="60">
      <c r="A275" s="18" t="s">
        <v>207</v>
      </c>
      <c r="B275" s="19" t="str">
        <f t="shared" si="16"/>
        <v xml:space="preserve">        </v>
      </c>
      <c r="C275" s="19" t="s">
        <v>49</v>
      </c>
      <c r="D275" s="19">
        <v>191</v>
      </c>
      <c r="E275" s="19">
        <v>2000</v>
      </c>
      <c r="F275" s="19" t="s">
        <v>50</v>
      </c>
      <c r="G275" s="19" t="str">
        <f>"214305067      "</f>
        <v xml:space="preserve">214305067      </v>
      </c>
      <c r="H275" s="20" t="str">
        <f t="shared" si="15"/>
        <v xml:space="preserve">214305067 </v>
      </c>
    </row>
    <row r="276" spans="1:8" ht="60">
      <c r="A276" s="18" t="s">
        <v>206</v>
      </c>
      <c r="B276" s="19" t="str">
        <f>"10802   "</f>
        <v xml:space="preserve">10802   </v>
      </c>
      <c r="C276" s="19" t="s">
        <v>84</v>
      </c>
      <c r="D276" s="19">
        <v>296</v>
      </c>
      <c r="E276" s="19">
        <v>1000</v>
      </c>
      <c r="F276" s="19">
        <v>296</v>
      </c>
      <c r="G276" s="19" t="str">
        <f>"234316018      "</f>
        <v xml:space="preserve">234316018      </v>
      </c>
      <c r="H276" s="20" t="str">
        <f t="shared" si="15"/>
        <v xml:space="preserve">234316018 </v>
      </c>
    </row>
    <row r="277" spans="1:8" ht="60">
      <c r="A277" s="18" t="s">
        <v>209</v>
      </c>
      <c r="B277" s="19" t="str">
        <f>"11911   "</f>
        <v xml:space="preserve">11911   </v>
      </c>
      <c r="C277" s="19" t="s">
        <v>208</v>
      </c>
      <c r="D277" s="19">
        <v>218</v>
      </c>
      <c r="E277" s="19">
        <v>2000</v>
      </c>
      <c r="F277" s="19">
        <v>6976</v>
      </c>
      <c r="G277" s="19" t="str">
        <f>"214316125      "</f>
        <v xml:space="preserve">214316125      </v>
      </c>
      <c r="H277" s="20" t="str">
        <f t="shared" si="15"/>
        <v xml:space="preserve">214316125 </v>
      </c>
    </row>
    <row r="278" spans="1:8" ht="60">
      <c r="A278" s="18" t="s">
        <v>209</v>
      </c>
      <c r="B278" s="19" t="str">
        <f t="shared" ref="B278:B292" si="17">"        "</f>
        <v xml:space="preserve">        </v>
      </c>
      <c r="C278" s="19" t="s">
        <v>49</v>
      </c>
      <c r="D278" s="19">
        <v>218</v>
      </c>
      <c r="E278" s="19">
        <v>2000</v>
      </c>
      <c r="F278" s="19" t="s">
        <v>50</v>
      </c>
      <c r="G278" s="19" t="str">
        <f>"214316124      "</f>
        <v xml:space="preserve">214316124      </v>
      </c>
      <c r="H278" s="20" t="str">
        <f t="shared" si="15"/>
        <v xml:space="preserve">214316124 </v>
      </c>
    </row>
    <row r="279" spans="1:8" ht="60">
      <c r="A279" s="18" t="s">
        <v>209</v>
      </c>
      <c r="B279" s="19" t="str">
        <f t="shared" si="17"/>
        <v xml:space="preserve">        </v>
      </c>
      <c r="C279" s="19" t="s">
        <v>49</v>
      </c>
      <c r="D279" s="19">
        <v>218</v>
      </c>
      <c r="E279" s="19">
        <v>2000</v>
      </c>
      <c r="F279" s="19" t="s">
        <v>50</v>
      </c>
      <c r="G279" s="19" t="str">
        <f>"214316120      "</f>
        <v xml:space="preserve">214316120      </v>
      </c>
      <c r="H279" s="20" t="str">
        <f t="shared" si="15"/>
        <v xml:space="preserve">214316120 </v>
      </c>
    </row>
    <row r="280" spans="1:8" ht="60">
      <c r="A280" s="18" t="s">
        <v>209</v>
      </c>
      <c r="B280" s="19" t="str">
        <f t="shared" si="17"/>
        <v xml:space="preserve">        </v>
      </c>
      <c r="C280" s="19" t="s">
        <v>49</v>
      </c>
      <c r="D280" s="19">
        <v>218</v>
      </c>
      <c r="E280" s="19">
        <v>2000</v>
      </c>
      <c r="F280" s="19" t="s">
        <v>50</v>
      </c>
      <c r="G280" s="19" t="str">
        <f>"214316115      "</f>
        <v xml:space="preserve">214316115      </v>
      </c>
      <c r="H280" s="20" t="str">
        <f t="shared" si="15"/>
        <v xml:space="preserve">214316115 </v>
      </c>
    </row>
    <row r="281" spans="1:8" ht="60">
      <c r="A281" s="18" t="s">
        <v>209</v>
      </c>
      <c r="B281" s="19" t="str">
        <f t="shared" si="17"/>
        <v xml:space="preserve">        </v>
      </c>
      <c r="C281" s="19" t="s">
        <v>49</v>
      </c>
      <c r="D281" s="19">
        <v>218</v>
      </c>
      <c r="E281" s="19">
        <v>2000</v>
      </c>
      <c r="F281" s="19" t="s">
        <v>50</v>
      </c>
      <c r="G281" s="19" t="str">
        <f>"214316105      "</f>
        <v xml:space="preserve">214316105      </v>
      </c>
      <c r="H281" s="20" t="str">
        <f t="shared" si="15"/>
        <v xml:space="preserve">214316105 </v>
      </c>
    </row>
    <row r="282" spans="1:8" ht="60">
      <c r="A282" s="18" t="s">
        <v>210</v>
      </c>
      <c r="B282" s="19" t="str">
        <f t="shared" si="17"/>
        <v xml:space="preserve">        </v>
      </c>
      <c r="C282" s="19" t="s">
        <v>49</v>
      </c>
      <c r="D282" s="19">
        <v>218</v>
      </c>
      <c r="E282" s="19">
        <v>2000</v>
      </c>
      <c r="F282" s="19" t="s">
        <v>50</v>
      </c>
      <c r="G282" s="19" t="str">
        <f>"214316132      "</f>
        <v xml:space="preserve">214316132      </v>
      </c>
      <c r="H282" s="20" t="str">
        <f t="shared" si="15"/>
        <v xml:space="preserve">214316132 </v>
      </c>
    </row>
    <row r="283" spans="1:8" ht="60">
      <c r="A283" s="18" t="s">
        <v>210</v>
      </c>
      <c r="B283" s="19" t="str">
        <f t="shared" si="17"/>
        <v xml:space="preserve">        </v>
      </c>
      <c r="C283" s="19" t="s">
        <v>49</v>
      </c>
      <c r="D283" s="19">
        <v>218</v>
      </c>
      <c r="E283" s="19">
        <v>2000</v>
      </c>
      <c r="F283" s="19" t="s">
        <v>50</v>
      </c>
      <c r="G283" s="19" t="str">
        <f>"214316131      "</f>
        <v xml:space="preserve">214316131      </v>
      </c>
      <c r="H283" s="20" t="str">
        <f t="shared" si="15"/>
        <v xml:space="preserve">214316131 </v>
      </c>
    </row>
    <row r="284" spans="1:8" ht="60">
      <c r="A284" s="18" t="s">
        <v>210</v>
      </c>
      <c r="B284" s="19" t="str">
        <f t="shared" si="17"/>
        <v xml:space="preserve">        </v>
      </c>
      <c r="C284" s="19" t="s">
        <v>49</v>
      </c>
      <c r="D284" s="19">
        <v>218</v>
      </c>
      <c r="E284" s="19">
        <v>2000</v>
      </c>
      <c r="F284" s="19" t="s">
        <v>50</v>
      </c>
      <c r="G284" s="19" t="str">
        <f>"214316130      "</f>
        <v xml:space="preserve">214316130      </v>
      </c>
      <c r="H284" s="20" t="str">
        <f t="shared" si="15"/>
        <v xml:space="preserve">214316130 </v>
      </c>
    </row>
    <row r="285" spans="1:8" ht="60">
      <c r="A285" s="18" t="s">
        <v>210</v>
      </c>
      <c r="B285" s="19" t="str">
        <f t="shared" si="17"/>
        <v xml:space="preserve">        </v>
      </c>
      <c r="C285" s="19" t="s">
        <v>49</v>
      </c>
      <c r="D285" s="19">
        <v>218</v>
      </c>
      <c r="E285" s="19">
        <v>2000</v>
      </c>
      <c r="F285" s="19" t="s">
        <v>50</v>
      </c>
      <c r="G285" s="19" t="str">
        <f>"214316129      "</f>
        <v xml:space="preserve">214316129      </v>
      </c>
      <c r="H285" s="20" t="str">
        <f t="shared" si="15"/>
        <v xml:space="preserve">214316129 </v>
      </c>
    </row>
    <row r="286" spans="1:8" ht="60">
      <c r="A286" s="18" t="s">
        <v>210</v>
      </c>
      <c r="B286" s="19" t="str">
        <f t="shared" si="17"/>
        <v xml:space="preserve">        </v>
      </c>
      <c r="C286" s="19" t="s">
        <v>49</v>
      </c>
      <c r="D286" s="19">
        <v>218</v>
      </c>
      <c r="E286" s="19">
        <v>2000</v>
      </c>
      <c r="F286" s="19" t="s">
        <v>50</v>
      </c>
      <c r="G286" s="19" t="str">
        <f>"214316128      "</f>
        <v xml:space="preserve">214316128      </v>
      </c>
      <c r="H286" s="20" t="str">
        <f t="shared" si="15"/>
        <v xml:space="preserve">214316128 </v>
      </c>
    </row>
    <row r="287" spans="1:8" ht="60">
      <c r="A287" s="18" t="s">
        <v>211</v>
      </c>
      <c r="B287" s="19" t="str">
        <f t="shared" si="17"/>
        <v xml:space="preserve">        </v>
      </c>
      <c r="C287" s="19" t="s">
        <v>49</v>
      </c>
      <c r="D287" s="19">
        <v>218</v>
      </c>
      <c r="E287" s="19">
        <v>2000</v>
      </c>
      <c r="F287" s="19" t="s">
        <v>50</v>
      </c>
      <c r="G287" s="19" t="str">
        <f>"214316127      "</f>
        <v xml:space="preserve">214316127      </v>
      </c>
      <c r="H287" s="20" t="str">
        <f t="shared" si="15"/>
        <v xml:space="preserve">214316127 </v>
      </c>
    </row>
    <row r="288" spans="1:8" ht="60">
      <c r="A288" s="18" t="s">
        <v>211</v>
      </c>
      <c r="B288" s="19" t="str">
        <f t="shared" si="17"/>
        <v xml:space="preserve">        </v>
      </c>
      <c r="C288" s="19" t="s">
        <v>49</v>
      </c>
      <c r="D288" s="19">
        <v>218</v>
      </c>
      <c r="E288" s="19">
        <v>2000</v>
      </c>
      <c r="F288" s="19" t="s">
        <v>50</v>
      </c>
      <c r="G288" s="19" t="str">
        <f>"214316126      "</f>
        <v xml:space="preserve">214316126      </v>
      </c>
      <c r="H288" s="20" t="str">
        <f t="shared" si="15"/>
        <v xml:space="preserve">214316126 </v>
      </c>
    </row>
    <row r="289" spans="1:8" ht="60">
      <c r="A289" s="18" t="s">
        <v>211</v>
      </c>
      <c r="B289" s="19" t="str">
        <f t="shared" si="17"/>
        <v xml:space="preserve">        </v>
      </c>
      <c r="C289" s="19" t="s">
        <v>49</v>
      </c>
      <c r="D289" s="19">
        <v>218</v>
      </c>
      <c r="E289" s="19">
        <v>2000</v>
      </c>
      <c r="F289" s="19" t="s">
        <v>50</v>
      </c>
      <c r="G289" s="19" t="str">
        <f>"214316123      "</f>
        <v xml:space="preserve">214316123      </v>
      </c>
      <c r="H289" s="20" t="str">
        <f t="shared" si="15"/>
        <v xml:space="preserve">214316123 </v>
      </c>
    </row>
    <row r="290" spans="1:8" ht="60">
      <c r="A290" s="18" t="s">
        <v>211</v>
      </c>
      <c r="B290" s="19" t="str">
        <f t="shared" si="17"/>
        <v xml:space="preserve">        </v>
      </c>
      <c r="C290" s="19" t="s">
        <v>49</v>
      </c>
      <c r="D290" s="19">
        <v>218</v>
      </c>
      <c r="E290" s="19">
        <v>2000</v>
      </c>
      <c r="F290" s="19" t="s">
        <v>50</v>
      </c>
      <c r="G290" s="19" t="str">
        <f>"214316121      "</f>
        <v xml:space="preserve">214316121      </v>
      </c>
      <c r="H290" s="20" t="str">
        <f t="shared" si="15"/>
        <v xml:space="preserve">214316121 </v>
      </c>
    </row>
    <row r="291" spans="1:8" ht="60">
      <c r="A291" s="18" t="s">
        <v>211</v>
      </c>
      <c r="B291" s="19" t="str">
        <f t="shared" si="17"/>
        <v xml:space="preserve">        </v>
      </c>
      <c r="C291" s="19" t="s">
        <v>49</v>
      </c>
      <c r="D291" s="19">
        <v>218</v>
      </c>
      <c r="E291" s="19">
        <v>2000</v>
      </c>
      <c r="F291" s="19" t="s">
        <v>50</v>
      </c>
      <c r="G291" s="19" t="str">
        <f>"214316122      "</f>
        <v xml:space="preserve">214316122      </v>
      </c>
      <c r="H291" s="20" t="str">
        <f t="shared" si="15"/>
        <v xml:space="preserve">214316122 </v>
      </c>
    </row>
    <row r="292" spans="1:8" ht="60">
      <c r="A292" s="18" t="s">
        <v>207</v>
      </c>
      <c r="B292" s="19" t="str">
        <f t="shared" si="17"/>
        <v xml:space="preserve">        </v>
      </c>
      <c r="C292" s="19" t="s">
        <v>49</v>
      </c>
      <c r="D292" s="19">
        <v>218</v>
      </c>
      <c r="E292" s="19">
        <v>2000</v>
      </c>
      <c r="F292" s="19" t="s">
        <v>50</v>
      </c>
      <c r="G292" s="19" t="str">
        <f>"214316133      "</f>
        <v xml:space="preserve">214316133      </v>
      </c>
      <c r="H292" s="20" t="str">
        <f t="shared" si="15"/>
        <v xml:space="preserve">214316133 </v>
      </c>
    </row>
    <row r="293" spans="1:8" ht="60">
      <c r="A293" s="18" t="s">
        <v>207</v>
      </c>
      <c r="B293" s="19" t="str">
        <f>"11911   "</f>
        <v xml:space="preserve">11911   </v>
      </c>
      <c r="C293" s="19" t="s">
        <v>208</v>
      </c>
      <c r="D293" s="19">
        <v>218</v>
      </c>
      <c r="E293" s="19">
        <v>970</v>
      </c>
      <c r="F293" s="19">
        <v>559.94000000000005</v>
      </c>
      <c r="G293" s="19" t="str">
        <f>"214313121      "</f>
        <v xml:space="preserve">214313121      </v>
      </c>
      <c r="H293" s="20" t="str">
        <f t="shared" si="15"/>
        <v xml:space="preserve">214313121 </v>
      </c>
    </row>
    <row r="294" spans="1:8" ht="60">
      <c r="A294" s="18" t="s">
        <v>207</v>
      </c>
      <c r="B294" s="19" t="str">
        <f>"        "</f>
        <v xml:space="preserve">        </v>
      </c>
      <c r="C294" s="19" t="s">
        <v>49</v>
      </c>
      <c r="D294" s="19">
        <v>352</v>
      </c>
      <c r="E294" s="19">
        <v>990</v>
      </c>
      <c r="F294" s="19" t="s">
        <v>50</v>
      </c>
      <c r="G294" s="19" t="str">
        <f>"214312131      "</f>
        <v xml:space="preserve">214312131      </v>
      </c>
      <c r="H294" s="20" t="str">
        <f t="shared" si="15"/>
        <v xml:space="preserve">214312131 </v>
      </c>
    </row>
    <row r="295" spans="1:8" ht="60">
      <c r="A295" s="18" t="s">
        <v>212</v>
      </c>
      <c r="B295" s="19" t="str">
        <f>"08949   "</f>
        <v xml:space="preserve">08949   </v>
      </c>
      <c r="C295" s="19" t="s">
        <v>107</v>
      </c>
      <c r="D295" s="19">
        <v>266</v>
      </c>
      <c r="E295" s="19">
        <v>2000</v>
      </c>
      <c r="F295" s="19">
        <v>9044</v>
      </c>
      <c r="G295" s="19" t="str">
        <f>"214316135      "</f>
        <v xml:space="preserve">214316135      </v>
      </c>
      <c r="H295" s="20" t="str">
        <f t="shared" si="15"/>
        <v xml:space="preserve">214316135 </v>
      </c>
    </row>
    <row r="296" spans="1:8" ht="60">
      <c r="A296" s="18" t="s">
        <v>212</v>
      </c>
      <c r="B296" s="19" t="str">
        <f t="shared" ref="B296:B311" si="18">"        "</f>
        <v xml:space="preserve">        </v>
      </c>
      <c r="C296" s="19" t="s">
        <v>49</v>
      </c>
      <c r="D296" s="19">
        <v>266</v>
      </c>
      <c r="E296" s="19">
        <v>2000</v>
      </c>
      <c r="F296" s="19" t="s">
        <v>50</v>
      </c>
      <c r="G296" s="19" t="str">
        <f>"214316136      "</f>
        <v xml:space="preserve">214316136      </v>
      </c>
      <c r="H296" s="20" t="str">
        <f t="shared" si="15"/>
        <v xml:space="preserve">214316136 </v>
      </c>
    </row>
    <row r="297" spans="1:8" ht="60">
      <c r="A297" s="18" t="s">
        <v>212</v>
      </c>
      <c r="B297" s="19" t="str">
        <f t="shared" si="18"/>
        <v xml:space="preserve">        </v>
      </c>
      <c r="C297" s="19" t="s">
        <v>49</v>
      </c>
      <c r="D297" s="19">
        <v>266</v>
      </c>
      <c r="E297" s="19">
        <v>2000</v>
      </c>
      <c r="F297" s="19" t="s">
        <v>50</v>
      </c>
      <c r="G297" s="19" t="str">
        <f>"214316137      "</f>
        <v xml:space="preserve">214316137      </v>
      </c>
      <c r="H297" s="20" t="str">
        <f t="shared" si="15"/>
        <v xml:space="preserve">214316137 </v>
      </c>
    </row>
    <row r="298" spans="1:8" ht="60">
      <c r="A298" s="18" t="s">
        <v>212</v>
      </c>
      <c r="B298" s="19" t="str">
        <f t="shared" si="18"/>
        <v xml:space="preserve">        </v>
      </c>
      <c r="C298" s="19" t="s">
        <v>49</v>
      </c>
      <c r="D298" s="19">
        <v>266</v>
      </c>
      <c r="E298" s="19">
        <v>2000</v>
      </c>
      <c r="F298" s="19" t="s">
        <v>50</v>
      </c>
      <c r="G298" s="19" t="str">
        <f>"214316138      "</f>
        <v xml:space="preserve">214316138      </v>
      </c>
      <c r="H298" s="20" t="str">
        <f t="shared" si="15"/>
        <v xml:space="preserve">214316138 </v>
      </c>
    </row>
    <row r="299" spans="1:8" ht="60">
      <c r="A299" s="18" t="s">
        <v>213</v>
      </c>
      <c r="B299" s="19" t="str">
        <f t="shared" si="18"/>
        <v xml:space="preserve">        </v>
      </c>
      <c r="C299" s="19" t="s">
        <v>49</v>
      </c>
      <c r="D299" s="19">
        <v>266</v>
      </c>
      <c r="E299" s="19">
        <v>2000</v>
      </c>
      <c r="F299" s="19" t="s">
        <v>50</v>
      </c>
      <c r="G299" s="19" t="str">
        <f>"214316139      "</f>
        <v xml:space="preserve">214316139      </v>
      </c>
      <c r="H299" s="20" t="str">
        <f t="shared" si="15"/>
        <v xml:space="preserve">214316139 </v>
      </c>
    </row>
    <row r="300" spans="1:8" ht="60">
      <c r="A300" s="18" t="s">
        <v>213</v>
      </c>
      <c r="B300" s="19" t="str">
        <f t="shared" si="18"/>
        <v xml:space="preserve">        </v>
      </c>
      <c r="C300" s="19" t="s">
        <v>49</v>
      </c>
      <c r="D300" s="19">
        <v>266</v>
      </c>
      <c r="E300" s="19">
        <v>2000</v>
      </c>
      <c r="F300" s="19" t="s">
        <v>50</v>
      </c>
      <c r="G300" s="19" t="str">
        <f>"214316141      "</f>
        <v xml:space="preserve">214316141      </v>
      </c>
      <c r="H300" s="20" t="str">
        <f t="shared" si="15"/>
        <v xml:space="preserve">214316141 </v>
      </c>
    </row>
    <row r="301" spans="1:8" ht="60">
      <c r="A301" s="18" t="s">
        <v>213</v>
      </c>
      <c r="B301" s="19" t="str">
        <f t="shared" si="18"/>
        <v xml:space="preserve">        </v>
      </c>
      <c r="C301" s="19" t="s">
        <v>49</v>
      </c>
      <c r="D301" s="19">
        <v>266</v>
      </c>
      <c r="E301" s="19">
        <v>2000</v>
      </c>
      <c r="F301" s="19" t="s">
        <v>50</v>
      </c>
      <c r="G301" s="19" t="str">
        <f>"214316142      "</f>
        <v xml:space="preserve">214316142      </v>
      </c>
      <c r="H301" s="20" t="str">
        <f t="shared" si="15"/>
        <v xml:space="preserve">214316142 </v>
      </c>
    </row>
    <row r="302" spans="1:8" ht="60">
      <c r="A302" s="18" t="s">
        <v>213</v>
      </c>
      <c r="B302" s="19" t="str">
        <f t="shared" si="18"/>
        <v xml:space="preserve">        </v>
      </c>
      <c r="C302" s="19" t="s">
        <v>49</v>
      </c>
      <c r="D302" s="19">
        <v>266</v>
      </c>
      <c r="E302" s="19">
        <v>2000</v>
      </c>
      <c r="F302" s="19" t="s">
        <v>50</v>
      </c>
      <c r="G302" s="19" t="str">
        <f>"214316143      "</f>
        <v xml:space="preserve">214316143      </v>
      </c>
      <c r="H302" s="20" t="str">
        <f t="shared" si="15"/>
        <v xml:space="preserve">214316143 </v>
      </c>
    </row>
    <row r="303" spans="1:8" ht="60">
      <c r="A303" s="18" t="s">
        <v>214</v>
      </c>
      <c r="B303" s="19" t="str">
        <f t="shared" si="18"/>
        <v xml:space="preserve">        </v>
      </c>
      <c r="C303" s="19" t="s">
        <v>49</v>
      </c>
      <c r="D303" s="19">
        <v>266</v>
      </c>
      <c r="E303" s="19">
        <v>2000</v>
      </c>
      <c r="F303" s="19" t="s">
        <v>50</v>
      </c>
      <c r="G303" s="19" t="str">
        <f>"214316144      "</f>
        <v xml:space="preserve">214316144      </v>
      </c>
      <c r="H303" s="20" t="str">
        <f t="shared" si="15"/>
        <v xml:space="preserve">214316144 </v>
      </c>
    </row>
    <row r="304" spans="1:8" ht="60">
      <c r="A304" s="18" t="s">
        <v>214</v>
      </c>
      <c r="B304" s="19" t="str">
        <f t="shared" si="18"/>
        <v xml:space="preserve">        </v>
      </c>
      <c r="C304" s="19" t="s">
        <v>49</v>
      </c>
      <c r="D304" s="19">
        <v>266</v>
      </c>
      <c r="E304" s="19">
        <v>2000</v>
      </c>
      <c r="F304" s="19" t="s">
        <v>50</v>
      </c>
      <c r="G304" s="19" t="str">
        <f>"214316145      "</f>
        <v xml:space="preserve">214316145      </v>
      </c>
      <c r="H304" s="20" t="str">
        <f t="shared" si="15"/>
        <v xml:space="preserve">214316145 </v>
      </c>
    </row>
    <row r="305" spans="1:8" ht="60">
      <c r="A305" s="18" t="s">
        <v>214</v>
      </c>
      <c r="B305" s="19" t="str">
        <f t="shared" si="18"/>
        <v xml:space="preserve">        </v>
      </c>
      <c r="C305" s="19" t="s">
        <v>49</v>
      </c>
      <c r="D305" s="19">
        <v>266</v>
      </c>
      <c r="E305" s="19">
        <v>2000</v>
      </c>
      <c r="F305" s="19" t="s">
        <v>50</v>
      </c>
      <c r="G305" s="19" t="str">
        <f>"214316147      "</f>
        <v xml:space="preserve">214316147      </v>
      </c>
      <c r="H305" s="20" t="str">
        <f t="shared" si="15"/>
        <v xml:space="preserve">214316147 </v>
      </c>
    </row>
    <row r="306" spans="1:8" ht="60">
      <c r="A306" s="18" t="s">
        <v>214</v>
      </c>
      <c r="B306" s="19" t="str">
        <f t="shared" si="18"/>
        <v xml:space="preserve">        </v>
      </c>
      <c r="C306" s="19" t="s">
        <v>49</v>
      </c>
      <c r="D306" s="19">
        <v>266</v>
      </c>
      <c r="E306" s="19">
        <v>2000</v>
      </c>
      <c r="F306" s="19" t="s">
        <v>50</v>
      </c>
      <c r="G306" s="19" t="str">
        <f>"214316148      "</f>
        <v xml:space="preserve">214316148      </v>
      </c>
      <c r="H306" s="20" t="str">
        <f t="shared" si="15"/>
        <v xml:space="preserve">214316148 </v>
      </c>
    </row>
    <row r="307" spans="1:8" ht="60">
      <c r="A307" s="18" t="s">
        <v>215</v>
      </c>
      <c r="B307" s="19" t="str">
        <f t="shared" si="18"/>
        <v xml:space="preserve">        </v>
      </c>
      <c r="C307" s="19" t="s">
        <v>49</v>
      </c>
      <c r="D307" s="19">
        <v>266</v>
      </c>
      <c r="E307" s="19">
        <v>2000</v>
      </c>
      <c r="F307" s="19" t="s">
        <v>50</v>
      </c>
      <c r="G307" s="19" t="str">
        <f>"214316149      "</f>
        <v xml:space="preserve">214316149      </v>
      </c>
      <c r="H307" s="20" t="str">
        <f t="shared" si="15"/>
        <v xml:space="preserve">214316149 </v>
      </c>
    </row>
    <row r="308" spans="1:8" ht="60">
      <c r="A308" s="18" t="s">
        <v>215</v>
      </c>
      <c r="B308" s="19" t="str">
        <f t="shared" si="18"/>
        <v xml:space="preserve">        </v>
      </c>
      <c r="C308" s="19" t="s">
        <v>49</v>
      </c>
      <c r="D308" s="19">
        <v>266</v>
      </c>
      <c r="E308" s="19">
        <v>2000</v>
      </c>
      <c r="F308" s="19" t="s">
        <v>50</v>
      </c>
      <c r="G308" s="19" t="str">
        <f>"214316150      "</f>
        <v xml:space="preserve">214316150      </v>
      </c>
      <c r="H308" s="20" t="str">
        <f t="shared" si="15"/>
        <v xml:space="preserve">214316150 </v>
      </c>
    </row>
    <row r="309" spans="1:8" ht="60">
      <c r="A309" s="18" t="s">
        <v>215</v>
      </c>
      <c r="B309" s="19" t="str">
        <f t="shared" si="18"/>
        <v xml:space="preserve">        </v>
      </c>
      <c r="C309" s="19" t="s">
        <v>49</v>
      </c>
      <c r="D309" s="19">
        <v>266</v>
      </c>
      <c r="E309" s="19">
        <v>2000</v>
      </c>
      <c r="F309" s="19" t="s">
        <v>50</v>
      </c>
      <c r="G309" s="19" t="str">
        <f>"214316151      "</f>
        <v xml:space="preserve">214316151      </v>
      </c>
      <c r="H309" s="20" t="str">
        <f t="shared" si="15"/>
        <v xml:space="preserve">214316151 </v>
      </c>
    </row>
    <row r="310" spans="1:8" ht="60">
      <c r="A310" s="18" t="s">
        <v>216</v>
      </c>
      <c r="B310" s="19" t="str">
        <f t="shared" si="18"/>
        <v xml:space="preserve">        </v>
      </c>
      <c r="C310" s="19" t="s">
        <v>49</v>
      </c>
      <c r="D310" s="19">
        <v>266</v>
      </c>
      <c r="E310" s="19">
        <v>2000</v>
      </c>
      <c r="F310" s="19" t="s">
        <v>50</v>
      </c>
      <c r="G310" s="19" t="str">
        <f>"214316154      "</f>
        <v xml:space="preserve">214316154      </v>
      </c>
      <c r="H310" s="20" t="str">
        <f t="shared" si="15"/>
        <v xml:space="preserve">214316154 </v>
      </c>
    </row>
    <row r="311" spans="1:8" ht="60">
      <c r="A311" s="18" t="s">
        <v>216</v>
      </c>
      <c r="B311" s="19" t="str">
        <f t="shared" si="18"/>
        <v xml:space="preserve">        </v>
      </c>
      <c r="C311" s="19" t="s">
        <v>49</v>
      </c>
      <c r="D311" s="19">
        <v>266</v>
      </c>
      <c r="E311" s="19">
        <v>2000</v>
      </c>
      <c r="F311" s="19" t="s">
        <v>50</v>
      </c>
      <c r="G311" s="19" t="str">
        <f>"214316153      "</f>
        <v xml:space="preserve">214316153      </v>
      </c>
      <c r="H311" s="20" t="str">
        <f t="shared" si="15"/>
        <v xml:space="preserve">214316153 </v>
      </c>
    </row>
    <row r="312" spans="1:8" ht="60">
      <c r="A312" s="18" t="s">
        <v>219</v>
      </c>
      <c r="B312" s="19" t="str">
        <f>"11213   "</f>
        <v xml:space="preserve">11213   </v>
      </c>
      <c r="C312" s="19" t="s">
        <v>218</v>
      </c>
      <c r="D312" s="19">
        <v>230</v>
      </c>
      <c r="E312" s="19">
        <v>2000</v>
      </c>
      <c r="F312" s="19">
        <v>5924.8</v>
      </c>
      <c r="G312" s="19" t="str">
        <f>"214317002      "</f>
        <v xml:space="preserve">214317002      </v>
      </c>
      <c r="H312" s="20" t="str">
        <f t="shared" si="15"/>
        <v xml:space="preserve">214317002 </v>
      </c>
    </row>
    <row r="313" spans="1:8" ht="60">
      <c r="A313" s="18" t="s">
        <v>219</v>
      </c>
      <c r="B313" s="19" t="str">
        <f t="shared" ref="B313:B324" si="19">"        "</f>
        <v xml:space="preserve">        </v>
      </c>
      <c r="C313" s="19" t="s">
        <v>49</v>
      </c>
      <c r="D313" s="19">
        <v>230</v>
      </c>
      <c r="E313" s="19">
        <v>2000</v>
      </c>
      <c r="F313" s="19" t="s">
        <v>50</v>
      </c>
      <c r="G313" s="19" t="str">
        <f>"214317003      "</f>
        <v xml:space="preserve">214317003      </v>
      </c>
      <c r="H313" s="20" t="str">
        <f t="shared" si="15"/>
        <v xml:space="preserve">214317003 </v>
      </c>
    </row>
    <row r="314" spans="1:8" ht="60">
      <c r="A314" s="18" t="s">
        <v>219</v>
      </c>
      <c r="B314" s="19" t="str">
        <f t="shared" si="19"/>
        <v xml:space="preserve">        </v>
      </c>
      <c r="C314" s="19" t="s">
        <v>49</v>
      </c>
      <c r="D314" s="19">
        <v>230</v>
      </c>
      <c r="E314" s="19">
        <v>2000</v>
      </c>
      <c r="F314" s="19" t="s">
        <v>50</v>
      </c>
      <c r="G314" s="19" t="str">
        <f>"214317004      "</f>
        <v xml:space="preserve">214317004      </v>
      </c>
      <c r="H314" s="20" t="str">
        <f t="shared" si="15"/>
        <v xml:space="preserve">214317004 </v>
      </c>
    </row>
    <row r="315" spans="1:8" ht="60">
      <c r="A315" s="18" t="s">
        <v>219</v>
      </c>
      <c r="B315" s="19" t="str">
        <f t="shared" si="19"/>
        <v xml:space="preserve">        </v>
      </c>
      <c r="C315" s="19" t="s">
        <v>49</v>
      </c>
      <c r="D315" s="19">
        <v>230</v>
      </c>
      <c r="E315" s="19">
        <v>2000</v>
      </c>
      <c r="F315" s="19" t="s">
        <v>50</v>
      </c>
      <c r="G315" s="19" t="str">
        <f>"214317005      "</f>
        <v xml:space="preserve">214317005      </v>
      </c>
      <c r="H315" s="20" t="str">
        <f t="shared" si="15"/>
        <v xml:space="preserve">214317005 </v>
      </c>
    </row>
    <row r="316" spans="1:8" ht="60">
      <c r="A316" s="18" t="s">
        <v>219</v>
      </c>
      <c r="B316" s="19" t="str">
        <f t="shared" si="19"/>
        <v xml:space="preserve">        </v>
      </c>
      <c r="C316" s="19" t="s">
        <v>49</v>
      </c>
      <c r="D316" s="19">
        <v>230</v>
      </c>
      <c r="E316" s="19">
        <v>2000</v>
      </c>
      <c r="F316" s="19" t="s">
        <v>50</v>
      </c>
      <c r="G316" s="19" t="str">
        <f>"214317006      "</f>
        <v xml:space="preserve">214317006      </v>
      </c>
      <c r="H316" s="20" t="str">
        <f t="shared" si="15"/>
        <v xml:space="preserve">214317006 </v>
      </c>
    </row>
    <row r="317" spans="1:8" ht="60">
      <c r="A317" s="18" t="s">
        <v>219</v>
      </c>
      <c r="B317" s="19" t="str">
        <f t="shared" si="19"/>
        <v xml:space="preserve">        </v>
      </c>
      <c r="C317" s="19" t="s">
        <v>49</v>
      </c>
      <c r="D317" s="19">
        <v>230</v>
      </c>
      <c r="E317" s="19">
        <v>1900</v>
      </c>
      <c r="F317" s="19" t="s">
        <v>50</v>
      </c>
      <c r="G317" s="19" t="str">
        <f>"214279039      "</f>
        <v xml:space="preserve">214279039      </v>
      </c>
      <c r="H317" s="20" t="str">
        <f t="shared" si="15"/>
        <v xml:space="preserve">214279039 </v>
      </c>
    </row>
    <row r="318" spans="1:8" ht="60">
      <c r="A318" s="18" t="s">
        <v>219</v>
      </c>
      <c r="B318" s="19" t="str">
        <f t="shared" si="19"/>
        <v xml:space="preserve">        </v>
      </c>
      <c r="C318" s="19" t="s">
        <v>49</v>
      </c>
      <c r="D318" s="19">
        <v>230</v>
      </c>
      <c r="E318" s="19">
        <v>2000</v>
      </c>
      <c r="F318" s="19" t="s">
        <v>50</v>
      </c>
      <c r="G318" s="19" t="str">
        <f>"214317010      "</f>
        <v xml:space="preserve">214317010      </v>
      </c>
      <c r="H318" s="20" t="str">
        <f t="shared" si="15"/>
        <v xml:space="preserve">214317010 </v>
      </c>
    </row>
    <row r="319" spans="1:8" ht="60">
      <c r="A319" s="18" t="s">
        <v>219</v>
      </c>
      <c r="B319" s="19" t="str">
        <f t="shared" si="19"/>
        <v xml:space="preserve">        </v>
      </c>
      <c r="C319" s="19" t="s">
        <v>49</v>
      </c>
      <c r="D319" s="19">
        <v>230</v>
      </c>
      <c r="E319" s="19">
        <v>2000</v>
      </c>
      <c r="F319" s="19" t="s">
        <v>50</v>
      </c>
      <c r="G319" s="19" t="str">
        <f>"214317011      "</f>
        <v xml:space="preserve">214317011      </v>
      </c>
      <c r="H319" s="20" t="str">
        <f t="shared" si="15"/>
        <v xml:space="preserve">214317011 </v>
      </c>
    </row>
    <row r="320" spans="1:8" ht="60">
      <c r="A320" s="18" t="s">
        <v>220</v>
      </c>
      <c r="B320" s="19" t="str">
        <f t="shared" si="19"/>
        <v xml:space="preserve">        </v>
      </c>
      <c r="C320" s="19" t="s">
        <v>49</v>
      </c>
      <c r="D320" s="19">
        <v>230</v>
      </c>
      <c r="E320" s="19">
        <v>2000</v>
      </c>
      <c r="F320" s="19" t="s">
        <v>50</v>
      </c>
      <c r="G320" s="19" t="str">
        <f>"214317012      "</f>
        <v xml:space="preserve">214317012      </v>
      </c>
      <c r="H320" s="20" t="str">
        <f t="shared" si="15"/>
        <v xml:space="preserve">214317012 </v>
      </c>
    </row>
    <row r="321" spans="1:8" ht="60">
      <c r="A321" s="18" t="s">
        <v>220</v>
      </c>
      <c r="B321" s="19" t="str">
        <f t="shared" si="19"/>
        <v xml:space="preserve">        </v>
      </c>
      <c r="C321" s="19" t="s">
        <v>49</v>
      </c>
      <c r="D321" s="19">
        <v>230</v>
      </c>
      <c r="E321" s="19">
        <v>2000</v>
      </c>
      <c r="F321" s="19" t="s">
        <v>50</v>
      </c>
      <c r="G321" s="19" t="str">
        <f>"214317013      "</f>
        <v xml:space="preserve">214317013      </v>
      </c>
      <c r="H321" s="20" t="str">
        <f t="shared" si="15"/>
        <v xml:space="preserve">214317013 </v>
      </c>
    </row>
    <row r="322" spans="1:8" ht="60">
      <c r="A322" s="18" t="s">
        <v>220</v>
      </c>
      <c r="B322" s="19" t="str">
        <f t="shared" si="19"/>
        <v xml:space="preserve">        </v>
      </c>
      <c r="C322" s="19" t="s">
        <v>49</v>
      </c>
      <c r="D322" s="19">
        <v>230</v>
      </c>
      <c r="E322" s="19">
        <v>1960</v>
      </c>
      <c r="F322" s="19" t="s">
        <v>50</v>
      </c>
      <c r="G322" s="19" t="str">
        <f>"214309093      "</f>
        <v xml:space="preserve">214309093      </v>
      </c>
      <c r="H322" s="20" t="str">
        <f t="shared" si="15"/>
        <v xml:space="preserve">214309093 </v>
      </c>
    </row>
    <row r="323" spans="1:8" ht="60">
      <c r="A323" s="18" t="s">
        <v>220</v>
      </c>
      <c r="B323" s="19" t="str">
        <f t="shared" si="19"/>
        <v xml:space="preserve">        </v>
      </c>
      <c r="C323" s="19" t="s">
        <v>49</v>
      </c>
      <c r="D323" s="19">
        <v>230</v>
      </c>
      <c r="E323" s="19">
        <v>1900</v>
      </c>
      <c r="F323" s="19" t="s">
        <v>50</v>
      </c>
      <c r="G323" s="19" t="str">
        <f>"234310005      "</f>
        <v xml:space="preserve">234310005      </v>
      </c>
      <c r="H323" s="20" t="str">
        <f t="shared" ref="H323:H386" si="20">+MID(G323,1,10)</f>
        <v xml:space="preserve">234310005 </v>
      </c>
    </row>
    <row r="324" spans="1:8" ht="60">
      <c r="A324" s="18" t="s">
        <v>220</v>
      </c>
      <c r="B324" s="19" t="str">
        <f t="shared" si="19"/>
        <v xml:space="preserve">        </v>
      </c>
      <c r="C324" s="19" t="s">
        <v>49</v>
      </c>
      <c r="D324" s="19">
        <v>230</v>
      </c>
      <c r="E324" s="19">
        <v>2000</v>
      </c>
      <c r="F324" s="19" t="s">
        <v>50</v>
      </c>
      <c r="G324" s="19" t="str">
        <f>"214314045      "</f>
        <v xml:space="preserve">214314045      </v>
      </c>
      <c r="H324" s="20" t="str">
        <f t="shared" si="20"/>
        <v xml:space="preserve">214314045 </v>
      </c>
    </row>
    <row r="325" spans="1:8" ht="60">
      <c r="A325" s="18" t="s">
        <v>223</v>
      </c>
      <c r="B325" s="19" t="str">
        <f>"06126   "</f>
        <v xml:space="preserve">06126   </v>
      </c>
      <c r="C325" s="19" t="s">
        <v>222</v>
      </c>
      <c r="D325" s="19">
        <v>178</v>
      </c>
      <c r="E325" s="19">
        <v>1000</v>
      </c>
      <c r="F325" s="19">
        <v>4498.2</v>
      </c>
      <c r="G325" s="19" t="str">
        <f>"214317023      "</f>
        <v xml:space="preserve">214317023      </v>
      </c>
      <c r="H325" s="20" t="str">
        <f t="shared" si="20"/>
        <v xml:space="preserve">214317023 </v>
      </c>
    </row>
    <row r="326" spans="1:8" ht="60">
      <c r="A326" s="18" t="s">
        <v>223</v>
      </c>
      <c r="B326" s="19" t="str">
        <f t="shared" ref="B326:B351" si="21">"        "</f>
        <v xml:space="preserve">        </v>
      </c>
      <c r="C326" s="19" t="s">
        <v>49</v>
      </c>
      <c r="D326" s="19">
        <v>178</v>
      </c>
      <c r="E326" s="19">
        <v>1000</v>
      </c>
      <c r="F326" s="19" t="s">
        <v>50</v>
      </c>
      <c r="G326" s="19" t="str">
        <f>"214317024      "</f>
        <v xml:space="preserve">214317024      </v>
      </c>
      <c r="H326" s="20" t="str">
        <f t="shared" si="20"/>
        <v xml:space="preserve">214317024 </v>
      </c>
    </row>
    <row r="327" spans="1:8" ht="60">
      <c r="A327" s="18" t="s">
        <v>223</v>
      </c>
      <c r="B327" s="19" t="str">
        <f t="shared" si="21"/>
        <v xml:space="preserve">        </v>
      </c>
      <c r="C327" s="19" t="s">
        <v>49</v>
      </c>
      <c r="D327" s="19">
        <v>178</v>
      </c>
      <c r="E327" s="19">
        <v>1000</v>
      </c>
      <c r="F327" s="19" t="s">
        <v>50</v>
      </c>
      <c r="G327" s="19" t="str">
        <f>"214317025      "</f>
        <v xml:space="preserve">214317025      </v>
      </c>
      <c r="H327" s="20" t="str">
        <f t="shared" si="20"/>
        <v xml:space="preserve">214317025 </v>
      </c>
    </row>
    <row r="328" spans="1:8" ht="60">
      <c r="A328" s="18" t="s">
        <v>223</v>
      </c>
      <c r="B328" s="19" t="str">
        <f t="shared" si="21"/>
        <v xml:space="preserve">        </v>
      </c>
      <c r="C328" s="19" t="s">
        <v>49</v>
      </c>
      <c r="D328" s="19">
        <v>178</v>
      </c>
      <c r="E328" s="19">
        <v>1000</v>
      </c>
      <c r="F328" s="19" t="s">
        <v>50</v>
      </c>
      <c r="G328" s="19" t="str">
        <f>"214317026      "</f>
        <v xml:space="preserve">214317026      </v>
      </c>
      <c r="H328" s="20" t="str">
        <f t="shared" si="20"/>
        <v xml:space="preserve">214317026 </v>
      </c>
    </row>
    <row r="329" spans="1:8" ht="60">
      <c r="A329" s="18" t="s">
        <v>223</v>
      </c>
      <c r="B329" s="19" t="str">
        <f t="shared" si="21"/>
        <v xml:space="preserve">        </v>
      </c>
      <c r="C329" s="19" t="s">
        <v>49</v>
      </c>
      <c r="D329" s="19">
        <v>178</v>
      </c>
      <c r="E329" s="19">
        <v>1000</v>
      </c>
      <c r="F329" s="19" t="s">
        <v>50</v>
      </c>
      <c r="G329" s="19" t="str">
        <f>"214317027      "</f>
        <v xml:space="preserve">214317027      </v>
      </c>
      <c r="H329" s="20" t="str">
        <f t="shared" si="20"/>
        <v xml:space="preserve">214317027 </v>
      </c>
    </row>
    <row r="330" spans="1:8" ht="60">
      <c r="A330" s="18" t="s">
        <v>223</v>
      </c>
      <c r="B330" s="19" t="str">
        <f t="shared" si="21"/>
        <v xml:space="preserve">        </v>
      </c>
      <c r="C330" s="19" t="s">
        <v>49</v>
      </c>
      <c r="D330" s="19">
        <v>178</v>
      </c>
      <c r="E330" s="19">
        <v>1000</v>
      </c>
      <c r="F330" s="19" t="s">
        <v>50</v>
      </c>
      <c r="G330" s="19" t="str">
        <f>"214317028      "</f>
        <v xml:space="preserve">214317028      </v>
      </c>
      <c r="H330" s="20" t="str">
        <f t="shared" si="20"/>
        <v xml:space="preserve">214317028 </v>
      </c>
    </row>
    <row r="331" spans="1:8" ht="60">
      <c r="A331" s="18" t="s">
        <v>223</v>
      </c>
      <c r="B331" s="19" t="str">
        <f t="shared" si="21"/>
        <v xml:space="preserve">        </v>
      </c>
      <c r="C331" s="19" t="s">
        <v>49</v>
      </c>
      <c r="D331" s="19">
        <v>178</v>
      </c>
      <c r="E331" s="19">
        <v>1000</v>
      </c>
      <c r="F331" s="19" t="s">
        <v>50</v>
      </c>
      <c r="G331" s="19" t="str">
        <f>"214317029      "</f>
        <v xml:space="preserve">214317029      </v>
      </c>
      <c r="H331" s="20" t="str">
        <f t="shared" si="20"/>
        <v xml:space="preserve">214317029 </v>
      </c>
    </row>
    <row r="332" spans="1:8" ht="60">
      <c r="A332" s="18" t="s">
        <v>223</v>
      </c>
      <c r="B332" s="19" t="str">
        <f t="shared" si="21"/>
        <v xml:space="preserve">        </v>
      </c>
      <c r="C332" s="19" t="s">
        <v>49</v>
      </c>
      <c r="D332" s="19">
        <v>178</v>
      </c>
      <c r="E332" s="19">
        <v>1000</v>
      </c>
      <c r="F332" s="19" t="s">
        <v>50</v>
      </c>
      <c r="G332" s="19" t="str">
        <f>"214317030      "</f>
        <v xml:space="preserve">214317030      </v>
      </c>
      <c r="H332" s="20" t="str">
        <f t="shared" si="20"/>
        <v xml:space="preserve">214317030 </v>
      </c>
    </row>
    <row r="333" spans="1:8" ht="60">
      <c r="A333" s="18" t="s">
        <v>223</v>
      </c>
      <c r="B333" s="19" t="str">
        <f t="shared" si="21"/>
        <v xml:space="preserve">        </v>
      </c>
      <c r="C333" s="19" t="s">
        <v>49</v>
      </c>
      <c r="D333" s="19">
        <v>106</v>
      </c>
      <c r="E333" s="19">
        <v>1000</v>
      </c>
      <c r="F333" s="19" t="s">
        <v>50</v>
      </c>
      <c r="G333" s="19" t="str">
        <f>"214317031      "</f>
        <v xml:space="preserve">214317031      </v>
      </c>
      <c r="H333" s="20" t="str">
        <f t="shared" si="20"/>
        <v xml:space="preserve">214317031 </v>
      </c>
    </row>
    <row r="334" spans="1:8" ht="60">
      <c r="A334" s="18" t="s">
        <v>223</v>
      </c>
      <c r="B334" s="19" t="str">
        <f t="shared" si="21"/>
        <v xml:space="preserve">        </v>
      </c>
      <c r="C334" s="19" t="s">
        <v>49</v>
      </c>
      <c r="D334" s="19">
        <v>178</v>
      </c>
      <c r="E334" s="19">
        <v>1000</v>
      </c>
      <c r="F334" s="19" t="s">
        <v>50</v>
      </c>
      <c r="G334" s="19" t="str">
        <f>"214317032      "</f>
        <v xml:space="preserve">214317032      </v>
      </c>
      <c r="H334" s="20" t="str">
        <f t="shared" si="20"/>
        <v xml:space="preserve">214317032 </v>
      </c>
    </row>
    <row r="335" spans="1:8" ht="60">
      <c r="A335" s="18" t="s">
        <v>223</v>
      </c>
      <c r="B335" s="19" t="str">
        <f t="shared" si="21"/>
        <v xml:space="preserve">        </v>
      </c>
      <c r="C335" s="19" t="s">
        <v>49</v>
      </c>
      <c r="D335" s="19">
        <v>178</v>
      </c>
      <c r="E335" s="19">
        <v>1000</v>
      </c>
      <c r="F335" s="19" t="s">
        <v>50</v>
      </c>
      <c r="G335" s="19" t="str">
        <f>"214317033      "</f>
        <v xml:space="preserve">214317033      </v>
      </c>
      <c r="H335" s="20" t="str">
        <f t="shared" si="20"/>
        <v xml:space="preserve">214317033 </v>
      </c>
    </row>
    <row r="336" spans="1:8" ht="60">
      <c r="A336" s="18" t="s">
        <v>223</v>
      </c>
      <c r="B336" s="19" t="str">
        <f t="shared" si="21"/>
        <v xml:space="preserve">        </v>
      </c>
      <c r="C336" s="19" t="s">
        <v>49</v>
      </c>
      <c r="D336" s="19">
        <v>178</v>
      </c>
      <c r="E336" s="19">
        <v>1000</v>
      </c>
      <c r="F336" s="19" t="s">
        <v>50</v>
      </c>
      <c r="G336" s="19" t="str">
        <f>"214317034      "</f>
        <v xml:space="preserve">214317034      </v>
      </c>
      <c r="H336" s="20" t="str">
        <f t="shared" si="20"/>
        <v xml:space="preserve">214317034 </v>
      </c>
    </row>
    <row r="337" spans="1:8" ht="60">
      <c r="A337" s="18" t="s">
        <v>223</v>
      </c>
      <c r="B337" s="19" t="str">
        <f t="shared" si="21"/>
        <v xml:space="preserve">        </v>
      </c>
      <c r="C337" s="19" t="s">
        <v>49</v>
      </c>
      <c r="D337" s="19">
        <v>178</v>
      </c>
      <c r="E337" s="19">
        <v>1000</v>
      </c>
      <c r="F337" s="19" t="s">
        <v>50</v>
      </c>
      <c r="G337" s="19" t="str">
        <f>"214317035      "</f>
        <v xml:space="preserve">214317035      </v>
      </c>
      <c r="H337" s="20" t="str">
        <f t="shared" si="20"/>
        <v xml:space="preserve">214317035 </v>
      </c>
    </row>
    <row r="338" spans="1:8" ht="60">
      <c r="A338" s="18" t="s">
        <v>223</v>
      </c>
      <c r="B338" s="19" t="str">
        <f t="shared" si="21"/>
        <v xml:space="preserve">        </v>
      </c>
      <c r="C338" s="19" t="s">
        <v>49</v>
      </c>
      <c r="D338" s="19">
        <v>178</v>
      </c>
      <c r="E338" s="19">
        <v>1000</v>
      </c>
      <c r="F338" s="19" t="s">
        <v>50</v>
      </c>
      <c r="G338" s="19" t="str">
        <f>"214317036      "</f>
        <v xml:space="preserve">214317036      </v>
      </c>
      <c r="H338" s="20" t="str">
        <f t="shared" si="20"/>
        <v xml:space="preserve">214317036 </v>
      </c>
    </row>
    <row r="339" spans="1:8" ht="60">
      <c r="A339" s="18" t="s">
        <v>223</v>
      </c>
      <c r="B339" s="19" t="str">
        <f t="shared" si="21"/>
        <v xml:space="preserve">        </v>
      </c>
      <c r="C339" s="19" t="s">
        <v>49</v>
      </c>
      <c r="D339" s="19">
        <v>178</v>
      </c>
      <c r="E339" s="19">
        <v>1000</v>
      </c>
      <c r="F339" s="19" t="s">
        <v>50</v>
      </c>
      <c r="G339" s="19" t="str">
        <f>"214317037      "</f>
        <v xml:space="preserve">214317037      </v>
      </c>
      <c r="H339" s="20" t="str">
        <f t="shared" si="20"/>
        <v xml:space="preserve">214317037 </v>
      </c>
    </row>
    <row r="340" spans="1:8" ht="60">
      <c r="A340" s="18" t="s">
        <v>223</v>
      </c>
      <c r="B340" s="19" t="str">
        <f t="shared" si="21"/>
        <v xml:space="preserve">        </v>
      </c>
      <c r="C340" s="19" t="s">
        <v>49</v>
      </c>
      <c r="D340" s="19">
        <v>178</v>
      </c>
      <c r="E340" s="19">
        <v>1000</v>
      </c>
      <c r="F340" s="19" t="s">
        <v>50</v>
      </c>
      <c r="G340" s="19" t="str">
        <f>"214317038      "</f>
        <v xml:space="preserve">214317038      </v>
      </c>
      <c r="H340" s="20" t="str">
        <f t="shared" si="20"/>
        <v xml:space="preserve">214317038 </v>
      </c>
    </row>
    <row r="341" spans="1:8" ht="60">
      <c r="A341" s="18" t="s">
        <v>223</v>
      </c>
      <c r="B341" s="19" t="str">
        <f t="shared" si="21"/>
        <v xml:space="preserve">        </v>
      </c>
      <c r="C341" s="19" t="s">
        <v>49</v>
      </c>
      <c r="D341" s="19">
        <v>178</v>
      </c>
      <c r="E341" s="19">
        <v>1000</v>
      </c>
      <c r="F341" s="19" t="s">
        <v>50</v>
      </c>
      <c r="G341" s="19" t="str">
        <f>"214317039      "</f>
        <v xml:space="preserve">214317039      </v>
      </c>
      <c r="H341" s="20" t="str">
        <f t="shared" si="20"/>
        <v xml:space="preserve">214317039 </v>
      </c>
    </row>
    <row r="342" spans="1:8" ht="60">
      <c r="A342" s="18" t="s">
        <v>223</v>
      </c>
      <c r="B342" s="19" t="str">
        <f t="shared" si="21"/>
        <v xml:space="preserve">        </v>
      </c>
      <c r="C342" s="19" t="s">
        <v>49</v>
      </c>
      <c r="D342" s="19">
        <v>106</v>
      </c>
      <c r="E342" s="19">
        <v>1000</v>
      </c>
      <c r="F342" s="19" t="s">
        <v>50</v>
      </c>
      <c r="G342" s="19" t="str">
        <f>"214317040      "</f>
        <v xml:space="preserve">214317040      </v>
      </c>
      <c r="H342" s="20" t="str">
        <f t="shared" si="20"/>
        <v xml:space="preserve">214317040 </v>
      </c>
    </row>
    <row r="343" spans="1:8" ht="60">
      <c r="A343" s="18" t="s">
        <v>223</v>
      </c>
      <c r="B343" s="19" t="str">
        <f t="shared" si="21"/>
        <v xml:space="preserve">        </v>
      </c>
      <c r="C343" s="19" t="s">
        <v>49</v>
      </c>
      <c r="D343" s="19">
        <v>178</v>
      </c>
      <c r="E343" s="19">
        <v>940</v>
      </c>
      <c r="F343" s="19" t="s">
        <v>50</v>
      </c>
      <c r="G343" s="19" t="str">
        <f>"214317041      "</f>
        <v xml:space="preserve">214317041      </v>
      </c>
      <c r="H343" s="20" t="str">
        <f t="shared" si="20"/>
        <v xml:space="preserve">214317041 </v>
      </c>
    </row>
    <row r="344" spans="1:8" ht="60">
      <c r="A344" s="18" t="s">
        <v>223</v>
      </c>
      <c r="B344" s="19" t="str">
        <f t="shared" si="21"/>
        <v xml:space="preserve">        </v>
      </c>
      <c r="C344" s="19" t="s">
        <v>49</v>
      </c>
      <c r="D344" s="19">
        <v>178</v>
      </c>
      <c r="E344" s="19">
        <v>940</v>
      </c>
      <c r="F344" s="19" t="s">
        <v>50</v>
      </c>
      <c r="G344" s="19" t="str">
        <f>"214317042      "</f>
        <v xml:space="preserve">214317042      </v>
      </c>
      <c r="H344" s="20" t="str">
        <f t="shared" si="20"/>
        <v xml:space="preserve">214317042 </v>
      </c>
    </row>
    <row r="345" spans="1:8" ht="60">
      <c r="A345" s="18" t="s">
        <v>223</v>
      </c>
      <c r="B345" s="19" t="str">
        <f t="shared" si="21"/>
        <v xml:space="preserve">        </v>
      </c>
      <c r="C345" s="19" t="s">
        <v>49</v>
      </c>
      <c r="D345" s="19">
        <v>178</v>
      </c>
      <c r="E345" s="19">
        <v>940</v>
      </c>
      <c r="F345" s="19" t="s">
        <v>50</v>
      </c>
      <c r="G345" s="19" t="str">
        <f>"214317043      "</f>
        <v xml:space="preserve">214317043      </v>
      </c>
      <c r="H345" s="20" t="str">
        <f t="shared" si="20"/>
        <v xml:space="preserve">214317043 </v>
      </c>
    </row>
    <row r="346" spans="1:8" ht="60">
      <c r="A346" s="18" t="s">
        <v>223</v>
      </c>
      <c r="B346" s="19" t="str">
        <f t="shared" si="21"/>
        <v xml:space="preserve">        </v>
      </c>
      <c r="C346" s="19" t="s">
        <v>49</v>
      </c>
      <c r="D346" s="19">
        <v>178</v>
      </c>
      <c r="E346" s="19">
        <v>940</v>
      </c>
      <c r="F346" s="19" t="s">
        <v>50</v>
      </c>
      <c r="G346" s="19" t="str">
        <f>"214317044      "</f>
        <v xml:space="preserve">214317044      </v>
      </c>
      <c r="H346" s="20" t="str">
        <f t="shared" si="20"/>
        <v xml:space="preserve">214317044 </v>
      </c>
    </row>
    <row r="347" spans="1:8" ht="60">
      <c r="A347" s="18" t="s">
        <v>223</v>
      </c>
      <c r="B347" s="19" t="str">
        <f t="shared" si="21"/>
        <v xml:space="preserve">        </v>
      </c>
      <c r="C347" s="19" t="s">
        <v>49</v>
      </c>
      <c r="D347" s="19">
        <v>178</v>
      </c>
      <c r="E347" s="19">
        <v>940</v>
      </c>
      <c r="F347" s="19" t="s">
        <v>50</v>
      </c>
      <c r="G347" s="19" t="str">
        <f>"214317045      "</f>
        <v xml:space="preserve">214317045      </v>
      </c>
      <c r="H347" s="20" t="str">
        <f t="shared" si="20"/>
        <v xml:space="preserve">214317045 </v>
      </c>
    </row>
    <row r="348" spans="1:8" ht="60">
      <c r="A348" s="18" t="s">
        <v>223</v>
      </c>
      <c r="B348" s="19" t="str">
        <f t="shared" si="21"/>
        <v xml:space="preserve">        </v>
      </c>
      <c r="C348" s="19" t="s">
        <v>49</v>
      </c>
      <c r="D348" s="19">
        <v>178</v>
      </c>
      <c r="E348" s="19">
        <v>940</v>
      </c>
      <c r="F348" s="19" t="s">
        <v>50</v>
      </c>
      <c r="G348" s="19" t="str">
        <f>"214317046      "</f>
        <v xml:space="preserve">214317046      </v>
      </c>
      <c r="H348" s="20" t="str">
        <f t="shared" si="20"/>
        <v xml:space="preserve">214317046 </v>
      </c>
    </row>
    <row r="349" spans="1:8" ht="60">
      <c r="A349" s="18" t="s">
        <v>223</v>
      </c>
      <c r="B349" s="19" t="str">
        <f t="shared" si="21"/>
        <v xml:space="preserve">        </v>
      </c>
      <c r="C349" s="19" t="s">
        <v>49</v>
      </c>
      <c r="D349" s="19">
        <v>178</v>
      </c>
      <c r="E349" s="19">
        <v>940</v>
      </c>
      <c r="F349" s="19" t="s">
        <v>50</v>
      </c>
      <c r="G349" s="19" t="str">
        <f>"214317047      "</f>
        <v xml:space="preserve">214317047      </v>
      </c>
      <c r="H349" s="20" t="str">
        <f t="shared" si="20"/>
        <v xml:space="preserve">214317047 </v>
      </c>
    </row>
    <row r="350" spans="1:8" ht="60">
      <c r="A350" s="18" t="s">
        <v>223</v>
      </c>
      <c r="B350" s="19" t="str">
        <f t="shared" si="21"/>
        <v xml:space="preserve">        </v>
      </c>
      <c r="C350" s="19" t="s">
        <v>49</v>
      </c>
      <c r="D350" s="19">
        <v>178</v>
      </c>
      <c r="E350" s="19">
        <v>940</v>
      </c>
      <c r="F350" s="19" t="s">
        <v>50</v>
      </c>
      <c r="G350" s="19" t="str">
        <f>"214317048      "</f>
        <v xml:space="preserve">214317048      </v>
      </c>
      <c r="H350" s="20" t="str">
        <f t="shared" si="20"/>
        <v xml:space="preserve">214317048 </v>
      </c>
    </row>
    <row r="351" spans="1:8" ht="60">
      <c r="A351" s="18" t="s">
        <v>223</v>
      </c>
      <c r="B351" s="19" t="str">
        <f t="shared" si="21"/>
        <v xml:space="preserve">        </v>
      </c>
      <c r="C351" s="19" t="s">
        <v>49</v>
      </c>
      <c r="D351" s="19">
        <v>106</v>
      </c>
      <c r="E351" s="19">
        <v>940</v>
      </c>
      <c r="F351" s="19" t="s">
        <v>50</v>
      </c>
      <c r="G351" s="19" t="str">
        <f>"214317049      "</f>
        <v xml:space="preserve">214317049      </v>
      </c>
      <c r="H351" s="20" t="str">
        <f t="shared" si="20"/>
        <v xml:space="preserve">214317049 </v>
      </c>
    </row>
    <row r="352" spans="1:8" ht="60">
      <c r="A352" s="18" t="s">
        <v>226</v>
      </c>
      <c r="B352" s="19" t="str">
        <f>"08949   "</f>
        <v xml:space="preserve">08949   </v>
      </c>
      <c r="C352" s="19" t="s">
        <v>107</v>
      </c>
      <c r="D352" s="19">
        <v>100</v>
      </c>
      <c r="E352" s="19">
        <v>970</v>
      </c>
      <c r="F352" s="19">
        <v>194</v>
      </c>
      <c r="G352" s="19" t="str">
        <f>"234317001      "</f>
        <v xml:space="preserve">234317001      </v>
      </c>
      <c r="H352" s="20" t="str">
        <f t="shared" si="20"/>
        <v xml:space="preserve">234317001 </v>
      </c>
    </row>
    <row r="353" spans="1:8" ht="60">
      <c r="A353" s="18" t="s">
        <v>226</v>
      </c>
      <c r="B353" s="19" t="str">
        <f>"        "</f>
        <v xml:space="preserve">        </v>
      </c>
      <c r="C353" s="19" t="s">
        <v>49</v>
      </c>
      <c r="D353" s="19">
        <v>100</v>
      </c>
      <c r="E353" s="19">
        <v>970</v>
      </c>
      <c r="F353" s="19" t="s">
        <v>50</v>
      </c>
      <c r="G353" s="19" t="str">
        <f>"234254002      "</f>
        <v xml:space="preserve">234254002      </v>
      </c>
      <c r="H353" s="20" t="str">
        <f t="shared" si="20"/>
        <v xml:space="preserve">234254002 </v>
      </c>
    </row>
    <row r="354" spans="1:8" ht="60">
      <c r="A354" s="18" t="s">
        <v>226</v>
      </c>
      <c r="B354" s="19" t="str">
        <f>"09897   "</f>
        <v xml:space="preserve">09897   </v>
      </c>
      <c r="C354" s="19" t="s">
        <v>228</v>
      </c>
      <c r="D354" s="19">
        <v>168</v>
      </c>
      <c r="E354" s="19">
        <v>1000</v>
      </c>
      <c r="F354" s="19">
        <v>670.32</v>
      </c>
      <c r="G354" s="19" t="str">
        <f>"234316019      "</f>
        <v xml:space="preserve">234316019      </v>
      </c>
      <c r="H354" s="20" t="str">
        <f t="shared" si="20"/>
        <v xml:space="preserve">234316019 </v>
      </c>
    </row>
    <row r="355" spans="1:8" ht="60">
      <c r="A355" s="18" t="s">
        <v>226</v>
      </c>
      <c r="B355" s="19" t="str">
        <f>"        "</f>
        <v xml:space="preserve">        </v>
      </c>
      <c r="C355" s="19" t="s">
        <v>49</v>
      </c>
      <c r="D355" s="19">
        <v>168</v>
      </c>
      <c r="E355" s="19">
        <v>990</v>
      </c>
      <c r="F355" s="19" t="s">
        <v>50</v>
      </c>
      <c r="G355" s="19" t="str">
        <f>"234316020      "</f>
        <v xml:space="preserve">234316020      </v>
      </c>
      <c r="H355" s="20" t="str">
        <f t="shared" si="20"/>
        <v xml:space="preserve">234316020 </v>
      </c>
    </row>
    <row r="356" spans="1:8" ht="60">
      <c r="A356" s="18" t="s">
        <v>226</v>
      </c>
      <c r="B356" s="19" t="str">
        <f>"        "</f>
        <v xml:space="preserve">        </v>
      </c>
      <c r="C356" s="19" t="s">
        <v>49</v>
      </c>
      <c r="D356" s="19">
        <v>168</v>
      </c>
      <c r="E356" s="19">
        <v>1000</v>
      </c>
      <c r="F356" s="19" t="s">
        <v>50</v>
      </c>
      <c r="G356" s="19" t="str">
        <f>"234316021      "</f>
        <v xml:space="preserve">234316021      </v>
      </c>
      <c r="H356" s="20" t="str">
        <f t="shared" si="20"/>
        <v xml:space="preserve">234316021 </v>
      </c>
    </row>
    <row r="357" spans="1:8" ht="60">
      <c r="A357" s="18" t="s">
        <v>226</v>
      </c>
      <c r="B357" s="19" t="str">
        <f>"        "</f>
        <v xml:space="preserve">        </v>
      </c>
      <c r="C357" s="19" t="s">
        <v>49</v>
      </c>
      <c r="D357" s="19">
        <v>168</v>
      </c>
      <c r="E357" s="19">
        <v>1000</v>
      </c>
      <c r="F357" s="19" t="s">
        <v>50</v>
      </c>
      <c r="G357" s="19" t="str">
        <f>"234316022      "</f>
        <v xml:space="preserve">234316022      </v>
      </c>
      <c r="H357" s="20" t="str">
        <f t="shared" si="20"/>
        <v xml:space="preserve">234316022 </v>
      </c>
    </row>
    <row r="358" spans="1:8" ht="60">
      <c r="A358" s="18" t="s">
        <v>231</v>
      </c>
      <c r="B358" s="19" t="str">
        <f>"10120   "</f>
        <v xml:space="preserve">10120   </v>
      </c>
      <c r="C358" s="19" t="s">
        <v>230</v>
      </c>
      <c r="D358" s="19">
        <v>162</v>
      </c>
      <c r="E358" s="19">
        <v>1970</v>
      </c>
      <c r="F358" s="19">
        <v>4143.96</v>
      </c>
      <c r="G358" s="19" t="str">
        <f>"214317015      "</f>
        <v xml:space="preserve">214317015      </v>
      </c>
      <c r="H358" s="20" t="str">
        <f t="shared" si="20"/>
        <v xml:space="preserve">214317015 </v>
      </c>
    </row>
    <row r="359" spans="1:8" ht="60">
      <c r="A359" s="18" t="s">
        <v>231</v>
      </c>
      <c r="B359" s="19" t="str">
        <f t="shared" ref="B359:B370" si="22">"        "</f>
        <v xml:space="preserve">        </v>
      </c>
      <c r="C359" s="19" t="s">
        <v>49</v>
      </c>
      <c r="D359" s="19">
        <v>162</v>
      </c>
      <c r="E359" s="19">
        <v>1970</v>
      </c>
      <c r="F359" s="19" t="s">
        <v>50</v>
      </c>
      <c r="G359" s="19" t="str">
        <f>"214317016      "</f>
        <v xml:space="preserve">214317016      </v>
      </c>
      <c r="H359" s="20" t="str">
        <f t="shared" si="20"/>
        <v xml:space="preserve">214317016 </v>
      </c>
    </row>
    <row r="360" spans="1:8" ht="60">
      <c r="A360" s="18" t="s">
        <v>231</v>
      </c>
      <c r="B360" s="19" t="str">
        <f t="shared" si="22"/>
        <v xml:space="preserve">        </v>
      </c>
      <c r="C360" s="19" t="s">
        <v>49</v>
      </c>
      <c r="D360" s="19">
        <v>162</v>
      </c>
      <c r="E360" s="19">
        <v>1970</v>
      </c>
      <c r="F360" s="19" t="s">
        <v>50</v>
      </c>
      <c r="G360" s="19" t="str">
        <f>"214317017      "</f>
        <v xml:space="preserve">214317017      </v>
      </c>
      <c r="H360" s="20" t="str">
        <f t="shared" si="20"/>
        <v xml:space="preserve">214317017 </v>
      </c>
    </row>
    <row r="361" spans="1:8" ht="60">
      <c r="A361" s="18" t="s">
        <v>231</v>
      </c>
      <c r="B361" s="19" t="str">
        <f t="shared" si="22"/>
        <v xml:space="preserve">        </v>
      </c>
      <c r="C361" s="19" t="s">
        <v>49</v>
      </c>
      <c r="D361" s="19">
        <v>162</v>
      </c>
      <c r="E361" s="19">
        <v>1970</v>
      </c>
      <c r="F361" s="19" t="s">
        <v>50</v>
      </c>
      <c r="G361" s="19" t="str">
        <f>"214317018      "</f>
        <v xml:space="preserve">214317018      </v>
      </c>
      <c r="H361" s="20" t="str">
        <f t="shared" si="20"/>
        <v xml:space="preserve">214317018 </v>
      </c>
    </row>
    <row r="362" spans="1:8" ht="60">
      <c r="A362" s="18" t="s">
        <v>231</v>
      </c>
      <c r="B362" s="19" t="str">
        <f t="shared" si="22"/>
        <v xml:space="preserve">        </v>
      </c>
      <c r="C362" s="19" t="s">
        <v>49</v>
      </c>
      <c r="D362" s="19">
        <v>162</v>
      </c>
      <c r="E362" s="19">
        <v>1970</v>
      </c>
      <c r="F362" s="19" t="s">
        <v>50</v>
      </c>
      <c r="G362" s="19" t="str">
        <f>"214317019      "</f>
        <v xml:space="preserve">214317019      </v>
      </c>
      <c r="H362" s="20" t="str">
        <f t="shared" si="20"/>
        <v xml:space="preserve">214317019 </v>
      </c>
    </row>
    <row r="363" spans="1:8" ht="60">
      <c r="A363" s="18" t="s">
        <v>231</v>
      </c>
      <c r="B363" s="19" t="str">
        <f t="shared" si="22"/>
        <v xml:space="preserve">        </v>
      </c>
      <c r="C363" s="19" t="s">
        <v>49</v>
      </c>
      <c r="D363" s="19">
        <v>162</v>
      </c>
      <c r="E363" s="19">
        <v>1970</v>
      </c>
      <c r="F363" s="19" t="s">
        <v>50</v>
      </c>
      <c r="G363" s="19" t="str">
        <f>"214317020      "</f>
        <v xml:space="preserve">214317020      </v>
      </c>
      <c r="H363" s="20" t="str">
        <f t="shared" si="20"/>
        <v xml:space="preserve">214317020 </v>
      </c>
    </row>
    <row r="364" spans="1:8" ht="60">
      <c r="A364" s="18" t="s">
        <v>231</v>
      </c>
      <c r="B364" s="19" t="str">
        <f t="shared" si="22"/>
        <v xml:space="preserve">        </v>
      </c>
      <c r="C364" s="19" t="s">
        <v>49</v>
      </c>
      <c r="D364" s="19">
        <v>162</v>
      </c>
      <c r="E364" s="19">
        <v>1970</v>
      </c>
      <c r="F364" s="19" t="s">
        <v>50</v>
      </c>
      <c r="G364" s="19" t="str">
        <f>"214317021      "</f>
        <v xml:space="preserve">214317021      </v>
      </c>
      <c r="H364" s="20" t="str">
        <f t="shared" si="20"/>
        <v xml:space="preserve">214317021 </v>
      </c>
    </row>
    <row r="365" spans="1:8" ht="60">
      <c r="A365" s="18" t="s">
        <v>231</v>
      </c>
      <c r="B365" s="19" t="str">
        <f t="shared" si="22"/>
        <v xml:space="preserve">        </v>
      </c>
      <c r="C365" s="19" t="s">
        <v>49</v>
      </c>
      <c r="D365" s="19">
        <v>162</v>
      </c>
      <c r="E365" s="19">
        <v>1980</v>
      </c>
      <c r="F365" s="19" t="s">
        <v>50</v>
      </c>
      <c r="G365" s="19" t="str">
        <f>"234317004      "</f>
        <v xml:space="preserve">234317004      </v>
      </c>
      <c r="H365" s="20" t="str">
        <f t="shared" si="20"/>
        <v xml:space="preserve">234317004 </v>
      </c>
    </row>
    <row r="366" spans="1:8" ht="60">
      <c r="A366" s="18" t="s">
        <v>231</v>
      </c>
      <c r="B366" s="19" t="str">
        <f t="shared" si="22"/>
        <v xml:space="preserve">        </v>
      </c>
      <c r="C366" s="19" t="s">
        <v>49</v>
      </c>
      <c r="D366" s="19">
        <v>162</v>
      </c>
      <c r="E366" s="19">
        <v>1980</v>
      </c>
      <c r="F366" s="19" t="s">
        <v>50</v>
      </c>
      <c r="G366" s="19" t="str">
        <f>"234317005      "</f>
        <v xml:space="preserve">234317005      </v>
      </c>
      <c r="H366" s="20" t="str">
        <f t="shared" si="20"/>
        <v xml:space="preserve">234317005 </v>
      </c>
    </row>
    <row r="367" spans="1:8" ht="60">
      <c r="A367" s="18" t="s">
        <v>231</v>
      </c>
      <c r="B367" s="19" t="str">
        <f t="shared" si="22"/>
        <v xml:space="preserve">        </v>
      </c>
      <c r="C367" s="19" t="s">
        <v>49</v>
      </c>
      <c r="D367" s="19">
        <v>162</v>
      </c>
      <c r="E367" s="19">
        <v>1980</v>
      </c>
      <c r="F367" s="19" t="s">
        <v>50</v>
      </c>
      <c r="G367" s="19" t="str">
        <f>"234317006      "</f>
        <v xml:space="preserve">234317006      </v>
      </c>
      <c r="H367" s="20" t="str">
        <f t="shared" si="20"/>
        <v xml:space="preserve">234317006 </v>
      </c>
    </row>
    <row r="368" spans="1:8" ht="60">
      <c r="A368" s="18" t="s">
        <v>231</v>
      </c>
      <c r="B368" s="19" t="str">
        <f t="shared" si="22"/>
        <v xml:space="preserve">        </v>
      </c>
      <c r="C368" s="19" t="s">
        <v>49</v>
      </c>
      <c r="D368" s="19">
        <v>162</v>
      </c>
      <c r="E368" s="19">
        <v>1980</v>
      </c>
      <c r="F368" s="19" t="s">
        <v>50</v>
      </c>
      <c r="G368" s="19" t="str">
        <f>"234317007      "</f>
        <v xml:space="preserve">234317007      </v>
      </c>
      <c r="H368" s="20" t="str">
        <f t="shared" si="20"/>
        <v xml:space="preserve">234317007 </v>
      </c>
    </row>
    <row r="369" spans="1:8" ht="60">
      <c r="A369" s="18" t="s">
        <v>231</v>
      </c>
      <c r="B369" s="19" t="str">
        <f t="shared" si="22"/>
        <v xml:space="preserve">        </v>
      </c>
      <c r="C369" s="19" t="s">
        <v>49</v>
      </c>
      <c r="D369" s="19">
        <v>162</v>
      </c>
      <c r="E369" s="19">
        <v>1900</v>
      </c>
      <c r="F369" s="19" t="s">
        <v>50</v>
      </c>
      <c r="G369" s="19" t="str">
        <f>"294305038      "</f>
        <v xml:space="preserve">294305038      </v>
      </c>
      <c r="H369" s="20" t="str">
        <f t="shared" si="20"/>
        <v xml:space="preserve">294305038 </v>
      </c>
    </row>
    <row r="370" spans="1:8" ht="60">
      <c r="A370" s="18" t="s">
        <v>231</v>
      </c>
      <c r="B370" s="19" t="str">
        <f t="shared" si="22"/>
        <v xml:space="preserve">        </v>
      </c>
      <c r="C370" s="19" t="s">
        <v>49</v>
      </c>
      <c r="D370" s="19">
        <v>162</v>
      </c>
      <c r="E370" s="19">
        <v>1970</v>
      </c>
      <c r="F370" s="19" t="s">
        <v>50</v>
      </c>
      <c r="G370" s="19" t="str">
        <f>"214317022      "</f>
        <v xml:space="preserve">214317022      </v>
      </c>
      <c r="H370" s="20" t="str">
        <f t="shared" si="20"/>
        <v xml:space="preserve">214317022 </v>
      </c>
    </row>
    <row r="371" spans="1:8" ht="60">
      <c r="A371" s="18" t="s">
        <v>234</v>
      </c>
      <c r="B371" s="19" t="str">
        <f>"07927   "</f>
        <v xml:space="preserve">07927   </v>
      </c>
      <c r="C371" s="19" t="s">
        <v>101</v>
      </c>
      <c r="D371" s="19">
        <v>145</v>
      </c>
      <c r="E371" s="19">
        <v>2000</v>
      </c>
      <c r="F371" s="19">
        <v>700</v>
      </c>
      <c r="G371" s="19" t="str">
        <f>"214304016      "</f>
        <v xml:space="preserve">214304016      </v>
      </c>
      <c r="H371" s="20" t="str">
        <f t="shared" si="20"/>
        <v xml:space="preserve">214304016 </v>
      </c>
    </row>
    <row r="372" spans="1:8" ht="60">
      <c r="A372" s="18" t="s">
        <v>234</v>
      </c>
      <c r="B372" s="19" t="str">
        <f>"        "</f>
        <v xml:space="preserve">        </v>
      </c>
      <c r="C372" s="19" t="s">
        <v>49</v>
      </c>
      <c r="D372" s="19">
        <v>205</v>
      </c>
      <c r="E372" s="19">
        <v>2000</v>
      </c>
      <c r="F372" s="19" t="s">
        <v>50</v>
      </c>
      <c r="G372" s="19" t="str">
        <f>"214317059      "</f>
        <v xml:space="preserve">214317059      </v>
      </c>
      <c r="H372" s="20" t="str">
        <f t="shared" si="20"/>
        <v xml:space="preserve">214317059 </v>
      </c>
    </row>
    <row r="373" spans="1:8" ht="60">
      <c r="A373" s="18" t="s">
        <v>237</v>
      </c>
      <c r="B373" s="19" t="str">
        <f>"07927   "</f>
        <v xml:space="preserve">07927   </v>
      </c>
      <c r="C373" s="19" t="s">
        <v>101</v>
      </c>
      <c r="D373" s="19">
        <v>332</v>
      </c>
      <c r="E373" s="19">
        <v>2000</v>
      </c>
      <c r="F373" s="19">
        <v>4986.28</v>
      </c>
      <c r="G373" s="19" t="str">
        <f>"214308030      "</f>
        <v xml:space="preserve">214308030      </v>
      </c>
      <c r="H373" s="20" t="str">
        <f t="shared" si="20"/>
        <v xml:space="preserve">214308030 </v>
      </c>
    </row>
    <row r="374" spans="1:8" ht="60">
      <c r="A374" s="18" t="s">
        <v>237</v>
      </c>
      <c r="B374" s="19" t="str">
        <f t="shared" ref="B374:B382" si="23">"        "</f>
        <v xml:space="preserve">        </v>
      </c>
      <c r="C374" s="19" t="s">
        <v>49</v>
      </c>
      <c r="D374" s="19">
        <v>332</v>
      </c>
      <c r="E374" s="19">
        <v>1930</v>
      </c>
      <c r="F374" s="19" t="s">
        <v>50</v>
      </c>
      <c r="G374" s="19" t="str">
        <f>"214308035      "</f>
        <v xml:space="preserve">214308035      </v>
      </c>
      <c r="H374" s="20" t="str">
        <f t="shared" si="20"/>
        <v xml:space="preserve">214308035 </v>
      </c>
    </row>
    <row r="375" spans="1:8" ht="60">
      <c r="A375" s="18" t="s">
        <v>237</v>
      </c>
      <c r="B375" s="19" t="str">
        <f t="shared" si="23"/>
        <v xml:space="preserve">        </v>
      </c>
      <c r="C375" s="19" t="s">
        <v>49</v>
      </c>
      <c r="D375" s="19">
        <v>332</v>
      </c>
      <c r="E375" s="19">
        <v>2000</v>
      </c>
      <c r="F375" s="19" t="s">
        <v>50</v>
      </c>
      <c r="G375" s="19" t="str">
        <f>"214308040      "</f>
        <v xml:space="preserve">214308040      </v>
      </c>
      <c r="H375" s="20" t="str">
        <f t="shared" si="20"/>
        <v xml:space="preserve">214308040 </v>
      </c>
    </row>
    <row r="376" spans="1:8" ht="60">
      <c r="A376" s="18" t="s">
        <v>239</v>
      </c>
      <c r="B376" s="19" t="str">
        <f t="shared" si="23"/>
        <v xml:space="preserve">        </v>
      </c>
      <c r="C376" s="19" t="s">
        <v>49</v>
      </c>
      <c r="D376" s="19">
        <v>216</v>
      </c>
      <c r="E376" s="19">
        <v>2000</v>
      </c>
      <c r="F376" s="19" t="s">
        <v>50</v>
      </c>
      <c r="G376" s="19" t="str">
        <f>"214317054      "</f>
        <v xml:space="preserve">214317054      </v>
      </c>
      <c r="H376" s="20" t="str">
        <f t="shared" si="20"/>
        <v xml:space="preserve">214317054 </v>
      </c>
    </row>
    <row r="377" spans="1:8" ht="60">
      <c r="A377" s="18" t="s">
        <v>239</v>
      </c>
      <c r="B377" s="19" t="str">
        <f t="shared" si="23"/>
        <v xml:space="preserve">        </v>
      </c>
      <c r="C377" s="19" t="s">
        <v>49</v>
      </c>
      <c r="D377" s="19">
        <v>216</v>
      </c>
      <c r="E377" s="19">
        <v>1970</v>
      </c>
      <c r="F377" s="19" t="s">
        <v>50</v>
      </c>
      <c r="G377" s="19" t="str">
        <f>"214305025      "</f>
        <v xml:space="preserve">214305025      </v>
      </c>
      <c r="H377" s="20" t="str">
        <f t="shared" si="20"/>
        <v xml:space="preserve">214305025 </v>
      </c>
    </row>
    <row r="378" spans="1:8" ht="60">
      <c r="A378" s="18" t="s">
        <v>239</v>
      </c>
      <c r="B378" s="19" t="str">
        <f t="shared" si="23"/>
        <v xml:space="preserve">        </v>
      </c>
      <c r="C378" s="19" t="s">
        <v>49</v>
      </c>
      <c r="D378" s="19">
        <v>216</v>
      </c>
      <c r="E378" s="19">
        <v>2000</v>
      </c>
      <c r="F378" s="19" t="s">
        <v>50</v>
      </c>
      <c r="G378" s="19" t="str">
        <f>"214306075      "</f>
        <v xml:space="preserve">214306075      </v>
      </c>
      <c r="H378" s="20" t="str">
        <f t="shared" si="20"/>
        <v xml:space="preserve">214306075 </v>
      </c>
    </row>
    <row r="379" spans="1:8" ht="60">
      <c r="A379" s="18" t="s">
        <v>239</v>
      </c>
      <c r="B379" s="19" t="str">
        <f t="shared" si="23"/>
        <v xml:space="preserve">        </v>
      </c>
      <c r="C379" s="19" t="s">
        <v>49</v>
      </c>
      <c r="D379" s="19">
        <v>216</v>
      </c>
      <c r="E379" s="19">
        <v>2000</v>
      </c>
      <c r="F379" s="19" t="s">
        <v>50</v>
      </c>
      <c r="G379" s="19" t="str">
        <f>"214306070      "</f>
        <v xml:space="preserve">214306070      </v>
      </c>
      <c r="H379" s="20" t="str">
        <f t="shared" si="20"/>
        <v xml:space="preserve">214306070 </v>
      </c>
    </row>
    <row r="380" spans="1:8" ht="60">
      <c r="A380" s="18" t="s">
        <v>239</v>
      </c>
      <c r="B380" s="19" t="str">
        <f t="shared" si="23"/>
        <v xml:space="preserve">        </v>
      </c>
      <c r="C380" s="19" t="s">
        <v>49</v>
      </c>
      <c r="D380" s="19">
        <v>216</v>
      </c>
      <c r="E380" s="19">
        <v>2000</v>
      </c>
      <c r="F380" s="19" t="s">
        <v>50</v>
      </c>
      <c r="G380" s="19" t="str">
        <f>"214306080      "</f>
        <v xml:space="preserve">214306080      </v>
      </c>
      <c r="H380" s="20" t="str">
        <f t="shared" si="20"/>
        <v xml:space="preserve">214306080 </v>
      </c>
    </row>
    <row r="381" spans="1:8" ht="60">
      <c r="A381" s="18" t="s">
        <v>239</v>
      </c>
      <c r="B381" s="19" t="str">
        <f t="shared" si="23"/>
        <v xml:space="preserve">        </v>
      </c>
      <c r="C381" s="19" t="s">
        <v>49</v>
      </c>
      <c r="D381" s="19">
        <v>216</v>
      </c>
      <c r="E381" s="19">
        <v>2000</v>
      </c>
      <c r="F381" s="19" t="s">
        <v>50</v>
      </c>
      <c r="G381" s="19" t="str">
        <f>"214312005      "</f>
        <v xml:space="preserve">214312005      </v>
      </c>
      <c r="H381" s="20" t="str">
        <f t="shared" si="20"/>
        <v xml:space="preserve">214312005 </v>
      </c>
    </row>
    <row r="382" spans="1:8" ht="60">
      <c r="A382" s="18" t="s">
        <v>239</v>
      </c>
      <c r="B382" s="19" t="str">
        <f t="shared" si="23"/>
        <v xml:space="preserve">        </v>
      </c>
      <c r="C382" s="19" t="s">
        <v>49</v>
      </c>
      <c r="D382" s="19">
        <v>216</v>
      </c>
      <c r="E382" s="19">
        <v>2000</v>
      </c>
      <c r="F382" s="19" t="s">
        <v>50</v>
      </c>
      <c r="G382" s="19" t="str">
        <f>"214312011      "</f>
        <v xml:space="preserve">214312011      </v>
      </c>
      <c r="H382" s="20" t="str">
        <f t="shared" si="20"/>
        <v xml:space="preserve">214312011 </v>
      </c>
    </row>
    <row r="383" spans="1:8" ht="60">
      <c r="A383" s="18" t="s">
        <v>240</v>
      </c>
      <c r="B383" s="19" t="str">
        <f>"09897   "</f>
        <v xml:space="preserve">09897   </v>
      </c>
      <c r="C383" s="19" t="s">
        <v>228</v>
      </c>
      <c r="D383" s="19">
        <v>130</v>
      </c>
      <c r="E383" s="19">
        <v>1000</v>
      </c>
      <c r="F383" s="19">
        <v>520</v>
      </c>
      <c r="G383" s="19" t="str">
        <f>"214297037      "</f>
        <v xml:space="preserve">214297037      </v>
      </c>
      <c r="H383" s="20" t="str">
        <f t="shared" si="20"/>
        <v xml:space="preserve">214297037 </v>
      </c>
    </row>
    <row r="384" spans="1:8" ht="60">
      <c r="A384" s="18" t="s">
        <v>240</v>
      </c>
      <c r="B384" s="19" t="str">
        <f>"        "</f>
        <v xml:space="preserve">        </v>
      </c>
      <c r="C384" s="19" t="s">
        <v>49</v>
      </c>
      <c r="D384" s="19">
        <v>130</v>
      </c>
      <c r="E384" s="19">
        <v>1000</v>
      </c>
      <c r="F384" s="19" t="s">
        <v>50</v>
      </c>
      <c r="G384" s="19" t="str">
        <f>"214297038      "</f>
        <v xml:space="preserve">214297038      </v>
      </c>
      <c r="H384" s="20" t="str">
        <f t="shared" si="20"/>
        <v xml:space="preserve">214297038 </v>
      </c>
    </row>
    <row r="385" spans="1:8" ht="60">
      <c r="A385" s="18" t="s">
        <v>240</v>
      </c>
      <c r="B385" s="19" t="str">
        <f>"        "</f>
        <v xml:space="preserve">        </v>
      </c>
      <c r="C385" s="19" t="s">
        <v>49</v>
      </c>
      <c r="D385" s="19">
        <v>130</v>
      </c>
      <c r="E385" s="19">
        <v>1000</v>
      </c>
      <c r="F385" s="19" t="s">
        <v>50</v>
      </c>
      <c r="G385" s="19" t="str">
        <f>"234317002      "</f>
        <v xml:space="preserve">234317002      </v>
      </c>
      <c r="H385" s="20" t="str">
        <f t="shared" si="20"/>
        <v xml:space="preserve">234317002 </v>
      </c>
    </row>
    <row r="386" spans="1:8" ht="60">
      <c r="A386" s="18" t="s">
        <v>240</v>
      </c>
      <c r="B386" s="19" t="str">
        <f>"        "</f>
        <v xml:space="preserve">        </v>
      </c>
      <c r="C386" s="19" t="s">
        <v>49</v>
      </c>
      <c r="D386" s="19">
        <v>130</v>
      </c>
      <c r="E386" s="19">
        <v>1000</v>
      </c>
      <c r="F386" s="19" t="s">
        <v>50</v>
      </c>
      <c r="G386" s="19" t="str">
        <f>"234317003      "</f>
        <v xml:space="preserve">234317003      </v>
      </c>
      <c r="H386" s="20" t="str">
        <f t="shared" si="20"/>
        <v xml:space="preserve">234317003 </v>
      </c>
    </row>
    <row r="387" spans="1:8" ht="60">
      <c r="A387" s="18" t="s">
        <v>242</v>
      </c>
      <c r="B387" s="19" t="str">
        <f>"10802   "</f>
        <v xml:space="preserve">10802   </v>
      </c>
      <c r="C387" s="19" t="s">
        <v>84</v>
      </c>
      <c r="D387" s="19">
        <v>288</v>
      </c>
      <c r="E387" s="19">
        <v>1930</v>
      </c>
      <c r="F387" s="19">
        <v>1111.68</v>
      </c>
      <c r="G387" s="19" t="str">
        <f>"214295119      "</f>
        <v xml:space="preserve">214295119      </v>
      </c>
      <c r="H387" s="20" t="str">
        <f t="shared" ref="H387:H391" si="24">+MID(G387,1,10)</f>
        <v xml:space="preserve">214295119 </v>
      </c>
    </row>
    <row r="388" spans="1:8" ht="60">
      <c r="A388" s="18" t="s">
        <v>242</v>
      </c>
      <c r="B388" s="19" t="str">
        <f>"        "</f>
        <v xml:space="preserve">        </v>
      </c>
      <c r="C388" s="19" t="s">
        <v>49</v>
      </c>
      <c r="D388" s="19">
        <v>288</v>
      </c>
      <c r="E388" s="19">
        <v>1930</v>
      </c>
      <c r="F388" s="19" t="s">
        <v>50</v>
      </c>
      <c r="G388" s="19" t="str">
        <f>"214295124      "</f>
        <v xml:space="preserve">214295124      </v>
      </c>
      <c r="H388" s="20" t="str">
        <f t="shared" si="24"/>
        <v xml:space="preserve">214295124 </v>
      </c>
    </row>
    <row r="389" spans="1:8" ht="60">
      <c r="A389" s="18" t="s">
        <v>246</v>
      </c>
      <c r="B389" s="19" t="str">
        <f>"13209   "</f>
        <v xml:space="preserve">13209   </v>
      </c>
      <c r="C389" s="19" t="s">
        <v>245</v>
      </c>
      <c r="D389" s="19">
        <v>276</v>
      </c>
      <c r="E389" s="19">
        <v>2000</v>
      </c>
      <c r="F389" s="19">
        <v>1656</v>
      </c>
      <c r="G389" s="19" t="str">
        <f>"214317105      "</f>
        <v xml:space="preserve">214317105      </v>
      </c>
      <c r="H389" s="20" t="str">
        <f t="shared" si="24"/>
        <v xml:space="preserve">214317105 </v>
      </c>
    </row>
    <row r="390" spans="1:8" ht="60">
      <c r="A390" s="18" t="s">
        <v>246</v>
      </c>
      <c r="B390" s="19" t="str">
        <f>"        "</f>
        <v xml:space="preserve">        </v>
      </c>
      <c r="C390" s="19" t="s">
        <v>49</v>
      </c>
      <c r="D390" s="19">
        <v>276</v>
      </c>
      <c r="E390" s="19">
        <v>2000</v>
      </c>
      <c r="F390" s="19" t="s">
        <v>50</v>
      </c>
      <c r="G390" s="19" t="str">
        <f>"214317106      "</f>
        <v xml:space="preserve">214317106      </v>
      </c>
      <c r="H390" s="20" t="str">
        <f t="shared" si="24"/>
        <v xml:space="preserve">214317106 </v>
      </c>
    </row>
    <row r="391" spans="1:8" ht="60">
      <c r="A391" s="18" t="s">
        <v>246</v>
      </c>
      <c r="B391" s="19" t="str">
        <f>"        "</f>
        <v xml:space="preserve">        </v>
      </c>
      <c r="C391" s="19" t="s">
        <v>49</v>
      </c>
      <c r="D391" s="19">
        <v>276</v>
      </c>
      <c r="E391" s="19">
        <v>2000</v>
      </c>
      <c r="F391" s="19" t="s">
        <v>50</v>
      </c>
      <c r="G391" s="19" t="str">
        <f>"214317107      "</f>
        <v xml:space="preserve">214317107      </v>
      </c>
      <c r="H391" s="20" t="str">
        <f t="shared" si="24"/>
        <v xml:space="preserve">214317107 </v>
      </c>
    </row>
  </sheetData>
  <autoFilter ref="A1:H391" xr:uid="{E807FC1C-C55C-48D3-BEBC-48681599F729}"/>
  <pageMargins left="0.45" right="0.45" top="0.25" bottom="0.2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DCC4-7D83-46D4-9DAE-19939669C9DB}">
  <dimension ref="A1:F391"/>
  <sheetViews>
    <sheetView workbookViewId="0">
      <selection activeCell="F16" sqref="F16"/>
    </sheetView>
  </sheetViews>
  <sheetFormatPr defaultRowHeight="14.5"/>
  <cols>
    <col min="1" max="1" width="13.90625" customWidth="1"/>
  </cols>
  <sheetData>
    <row r="1" spans="1:6" ht="78" thickBot="1">
      <c r="A1" s="9" t="s">
        <v>250</v>
      </c>
    </row>
    <row r="2" spans="1:6">
      <c r="A2" s="10" t="e">
        <f>+MID(#REF!,1,10)</f>
        <v>#REF!</v>
      </c>
    </row>
    <row r="3" spans="1:6">
      <c r="A3" s="10" t="e">
        <f t="shared" ref="A3:A66" si="0">+MID(#REF!,1,10)</f>
        <v>#REF!</v>
      </c>
    </row>
    <row r="4" spans="1:6">
      <c r="A4" s="10" t="e">
        <f t="shared" ref="A4:A67" si="1">+MID(#REF!,1,10)</f>
        <v>#REF!</v>
      </c>
    </row>
    <row r="5" spans="1:6">
      <c r="A5" s="10" t="e">
        <f t="shared" ref="A5:A68" si="2">+MID(#REF!,1,10)</f>
        <v>#REF!</v>
      </c>
    </row>
    <row r="6" spans="1:6">
      <c r="A6" s="10" t="e">
        <f t="shared" ref="A6:A69" si="3">+MID(#REF!,1,10)</f>
        <v>#REF!</v>
      </c>
    </row>
    <row r="7" spans="1:6">
      <c r="A7" s="10" t="e">
        <f t="shared" ref="A7:A70" si="4">+MID(#REF!,1,10)</f>
        <v>#REF!</v>
      </c>
    </row>
    <row r="8" spans="1:6">
      <c r="A8" s="10" t="e">
        <f t="shared" ref="A8:A71" si="5">+MID(#REF!,1,10)</f>
        <v>#REF!</v>
      </c>
    </row>
    <row r="9" spans="1:6">
      <c r="A9" s="10" t="e">
        <f t="shared" ref="A9:A72" si="6">+MID(#REF!,1,10)</f>
        <v>#REF!</v>
      </c>
    </row>
    <row r="10" spans="1:6">
      <c r="A10" s="10" t="e">
        <f t="shared" ref="A10:A73" si="7">+MID(#REF!,1,10)</f>
        <v>#REF!</v>
      </c>
    </row>
    <row r="11" spans="1:6">
      <c r="A11" s="10" t="e">
        <f t="shared" ref="A11:A74" si="8">+MID(#REF!,1,10)</f>
        <v>#REF!</v>
      </c>
    </row>
    <row r="12" spans="1:6">
      <c r="A12" s="10" t="e">
        <f t="shared" ref="A12:A75" si="9">+MID(#REF!,1,10)</f>
        <v>#REF!</v>
      </c>
    </row>
    <row r="13" spans="1:6">
      <c r="A13" s="10" t="e">
        <f t="shared" ref="A13:A76" si="10">+MID(#REF!,1,10)</f>
        <v>#REF!</v>
      </c>
    </row>
    <row r="14" spans="1:6">
      <c r="A14" s="10" t="e">
        <f t="shared" ref="A14:A77" si="11">+MID(#REF!,1,10)</f>
        <v>#REF!</v>
      </c>
    </row>
    <row r="15" spans="1:6">
      <c r="A15" s="10" t="e">
        <f t="shared" ref="A15:A78" si="12">+MID(#REF!,1,10)</f>
        <v>#REF!</v>
      </c>
    </row>
    <row r="16" spans="1:6">
      <c r="A16" s="10" t="e">
        <f t="shared" ref="A16:A79" si="13">+MID(#REF!,1,10)</f>
        <v>#REF!</v>
      </c>
      <c r="F16">
        <f>30*42*6/8</f>
        <v>945</v>
      </c>
    </row>
    <row r="17" spans="1:1">
      <c r="A17" s="10" t="e">
        <f t="shared" ref="A17:A80" si="14">+MID(#REF!,1,10)</f>
        <v>#REF!</v>
      </c>
    </row>
    <row r="18" spans="1:1">
      <c r="A18" s="10" t="e">
        <f t="shared" ref="A18:A81" si="15">+MID(#REF!,1,10)</f>
        <v>#REF!</v>
      </c>
    </row>
    <row r="19" spans="1:1">
      <c r="A19" s="10" t="e">
        <f t="shared" ref="A19:A82" si="16">+MID(#REF!,1,10)</f>
        <v>#REF!</v>
      </c>
    </row>
    <row r="20" spans="1:1">
      <c r="A20" s="10" t="e">
        <f t="shared" ref="A20:A83" si="17">+MID(#REF!,1,10)</f>
        <v>#REF!</v>
      </c>
    </row>
    <row r="21" spans="1:1">
      <c r="A21" s="10" t="e">
        <f t="shared" ref="A21:A84" si="18">+MID(#REF!,1,10)</f>
        <v>#REF!</v>
      </c>
    </row>
    <row r="22" spans="1:1">
      <c r="A22" s="10" t="e">
        <f t="shared" ref="A22:A85" si="19">+MID(#REF!,1,10)</f>
        <v>#REF!</v>
      </c>
    </row>
    <row r="23" spans="1:1">
      <c r="A23" s="10" t="e">
        <f t="shared" ref="A23:A86" si="20">+MID(#REF!,1,10)</f>
        <v>#REF!</v>
      </c>
    </row>
    <row r="24" spans="1:1">
      <c r="A24" s="10" t="e">
        <f t="shared" ref="A24:A87" si="21">+MID(#REF!,1,10)</f>
        <v>#REF!</v>
      </c>
    </row>
    <row r="25" spans="1:1">
      <c r="A25" s="10" t="e">
        <f t="shared" ref="A25:A88" si="22">+MID(#REF!,1,10)</f>
        <v>#REF!</v>
      </c>
    </row>
    <row r="26" spans="1:1">
      <c r="A26" s="10" t="e">
        <f t="shared" ref="A26:A89" si="23">+MID(#REF!,1,10)</f>
        <v>#REF!</v>
      </c>
    </row>
    <row r="27" spans="1:1">
      <c r="A27" s="10" t="e">
        <f t="shared" ref="A27:A90" si="24">+MID(#REF!,1,10)</f>
        <v>#REF!</v>
      </c>
    </row>
    <row r="28" spans="1:1">
      <c r="A28" s="10" t="e">
        <f t="shared" ref="A28:A91" si="25">+MID(#REF!,1,10)</f>
        <v>#REF!</v>
      </c>
    </row>
    <row r="29" spans="1:1">
      <c r="A29" s="10" t="e">
        <f t="shared" ref="A29:A92" si="26">+MID(#REF!,1,10)</f>
        <v>#REF!</v>
      </c>
    </row>
    <row r="30" spans="1:1">
      <c r="A30" s="10" t="e">
        <f t="shared" ref="A30:A93" si="27">+MID(#REF!,1,10)</f>
        <v>#REF!</v>
      </c>
    </row>
    <row r="31" spans="1:1">
      <c r="A31" s="10" t="e">
        <f t="shared" ref="A31:A94" si="28">+MID(#REF!,1,10)</f>
        <v>#REF!</v>
      </c>
    </row>
    <row r="32" spans="1:1">
      <c r="A32" s="10" t="e">
        <f t="shared" ref="A32:A95" si="29">+MID(#REF!,1,10)</f>
        <v>#REF!</v>
      </c>
    </row>
    <row r="33" spans="1:1">
      <c r="A33" s="10" t="e">
        <f t="shared" ref="A33:A96" si="30">+MID(#REF!,1,10)</f>
        <v>#REF!</v>
      </c>
    </row>
    <row r="34" spans="1:1">
      <c r="A34" s="10" t="e">
        <f t="shared" ref="A34:A97" si="31">+MID(#REF!,1,10)</f>
        <v>#REF!</v>
      </c>
    </row>
    <row r="35" spans="1:1">
      <c r="A35" s="10" t="e">
        <f t="shared" ref="A35:A98" si="32">+MID(#REF!,1,10)</f>
        <v>#REF!</v>
      </c>
    </row>
    <row r="36" spans="1:1">
      <c r="A36" s="10" t="e">
        <f t="shared" ref="A36:A99" si="33">+MID(#REF!,1,10)</f>
        <v>#REF!</v>
      </c>
    </row>
    <row r="37" spans="1:1">
      <c r="A37" s="10" t="e">
        <f t="shared" ref="A37:A100" si="34">+MID(#REF!,1,10)</f>
        <v>#REF!</v>
      </c>
    </row>
    <row r="38" spans="1:1">
      <c r="A38" s="10" t="e">
        <f t="shared" ref="A38:A101" si="35">+MID(#REF!,1,10)</f>
        <v>#REF!</v>
      </c>
    </row>
    <row r="39" spans="1:1">
      <c r="A39" s="10" t="e">
        <f t="shared" ref="A39:A102" si="36">+MID(#REF!,1,10)</f>
        <v>#REF!</v>
      </c>
    </row>
    <row r="40" spans="1:1">
      <c r="A40" s="10" t="e">
        <f t="shared" ref="A40:A103" si="37">+MID(#REF!,1,10)</f>
        <v>#REF!</v>
      </c>
    </row>
    <row r="41" spans="1:1">
      <c r="A41" s="10" t="e">
        <f t="shared" ref="A41:A104" si="38">+MID(#REF!,1,10)</f>
        <v>#REF!</v>
      </c>
    </row>
    <row r="42" spans="1:1">
      <c r="A42" s="10" t="e">
        <f t="shared" ref="A42:A105" si="39">+MID(#REF!,1,10)</f>
        <v>#REF!</v>
      </c>
    </row>
    <row r="43" spans="1:1">
      <c r="A43" s="10" t="e">
        <f t="shared" ref="A43:A106" si="40">+MID(#REF!,1,10)</f>
        <v>#REF!</v>
      </c>
    </row>
    <row r="44" spans="1:1">
      <c r="A44" s="10" t="e">
        <f t="shared" ref="A44:A107" si="41">+MID(#REF!,1,10)</f>
        <v>#REF!</v>
      </c>
    </row>
    <row r="45" spans="1:1">
      <c r="A45" s="10" t="e">
        <f t="shared" ref="A45:A108" si="42">+MID(#REF!,1,10)</f>
        <v>#REF!</v>
      </c>
    </row>
    <row r="46" spans="1:1">
      <c r="A46" s="10" t="e">
        <f t="shared" ref="A46:A109" si="43">+MID(#REF!,1,10)</f>
        <v>#REF!</v>
      </c>
    </row>
    <row r="47" spans="1:1">
      <c r="A47" s="10" t="e">
        <f t="shared" ref="A47:A110" si="44">+MID(#REF!,1,10)</f>
        <v>#REF!</v>
      </c>
    </row>
    <row r="48" spans="1:1">
      <c r="A48" s="10" t="e">
        <f t="shared" ref="A48:A111" si="45">+MID(#REF!,1,10)</f>
        <v>#REF!</v>
      </c>
    </row>
    <row r="49" spans="1:1">
      <c r="A49" s="10" t="e">
        <f t="shared" ref="A49:A112" si="46">+MID(#REF!,1,10)</f>
        <v>#REF!</v>
      </c>
    </row>
    <row r="50" spans="1:1">
      <c r="A50" s="10" t="e">
        <f t="shared" ref="A50:A113" si="47">+MID(#REF!,1,10)</f>
        <v>#REF!</v>
      </c>
    </row>
    <row r="51" spans="1:1">
      <c r="A51" s="10" t="e">
        <f t="shared" ref="A51:A114" si="48">+MID(#REF!,1,10)</f>
        <v>#REF!</v>
      </c>
    </row>
    <row r="52" spans="1:1">
      <c r="A52" s="10" t="e">
        <f t="shared" ref="A52:A115" si="49">+MID(#REF!,1,10)</f>
        <v>#REF!</v>
      </c>
    </row>
    <row r="53" spans="1:1">
      <c r="A53" s="10" t="e">
        <f t="shared" ref="A53:A116" si="50">+MID(#REF!,1,10)</f>
        <v>#REF!</v>
      </c>
    </row>
    <row r="54" spans="1:1">
      <c r="A54" s="10" t="e">
        <f t="shared" ref="A54:A117" si="51">+MID(#REF!,1,10)</f>
        <v>#REF!</v>
      </c>
    </row>
    <row r="55" spans="1:1">
      <c r="A55" s="10" t="e">
        <f t="shared" ref="A55:A118" si="52">+MID(#REF!,1,10)</f>
        <v>#REF!</v>
      </c>
    </row>
    <row r="56" spans="1:1">
      <c r="A56" s="10" t="e">
        <f t="shared" ref="A56:A119" si="53">+MID(#REF!,1,10)</f>
        <v>#REF!</v>
      </c>
    </row>
    <row r="57" spans="1:1">
      <c r="A57" s="10" t="e">
        <f t="shared" ref="A57:A120" si="54">+MID(#REF!,1,10)</f>
        <v>#REF!</v>
      </c>
    </row>
    <row r="58" spans="1:1">
      <c r="A58" s="10" t="e">
        <f t="shared" ref="A58:A121" si="55">+MID(#REF!,1,10)</f>
        <v>#REF!</v>
      </c>
    </row>
    <row r="59" spans="1:1">
      <c r="A59" s="10" t="e">
        <f t="shared" ref="A59:A122" si="56">+MID(#REF!,1,10)</f>
        <v>#REF!</v>
      </c>
    </row>
    <row r="60" spans="1:1">
      <c r="A60" s="10" t="e">
        <f t="shared" ref="A60:A123" si="57">+MID(#REF!,1,10)</f>
        <v>#REF!</v>
      </c>
    </row>
    <row r="61" spans="1:1">
      <c r="A61" s="10" t="e">
        <f t="shared" ref="A61:A124" si="58">+MID(#REF!,1,10)</f>
        <v>#REF!</v>
      </c>
    </row>
    <row r="62" spans="1:1">
      <c r="A62" s="10" t="e">
        <f t="shared" ref="A62:A125" si="59">+MID(#REF!,1,10)</f>
        <v>#REF!</v>
      </c>
    </row>
    <row r="63" spans="1:1">
      <c r="A63" s="10" t="e">
        <f t="shared" ref="A63:A126" si="60">+MID(#REF!,1,10)</f>
        <v>#REF!</v>
      </c>
    </row>
    <row r="64" spans="1:1">
      <c r="A64" s="10" t="e">
        <f t="shared" ref="A64:A127" si="61">+MID(#REF!,1,10)</f>
        <v>#REF!</v>
      </c>
    </row>
    <row r="65" spans="1:1">
      <c r="A65" s="10" t="e">
        <f t="shared" ref="A65:A128" si="62">+MID(#REF!,1,10)</f>
        <v>#REF!</v>
      </c>
    </row>
    <row r="66" spans="1:1">
      <c r="A66" s="10" t="e">
        <f t="shared" ref="A66:A129" si="63">+MID(#REF!,1,10)</f>
        <v>#REF!</v>
      </c>
    </row>
    <row r="67" spans="1:1">
      <c r="A67" s="10" t="e">
        <f t="shared" ref="A67:A130" si="64">+MID(#REF!,1,10)</f>
        <v>#REF!</v>
      </c>
    </row>
    <row r="68" spans="1:1">
      <c r="A68" s="10" t="e">
        <f t="shared" ref="A68:A131" si="65">+MID(#REF!,1,10)</f>
        <v>#REF!</v>
      </c>
    </row>
    <row r="69" spans="1:1">
      <c r="A69" s="10" t="e">
        <f t="shared" ref="A69:A132" si="66">+MID(#REF!,1,10)</f>
        <v>#REF!</v>
      </c>
    </row>
    <row r="70" spans="1:1">
      <c r="A70" s="10" t="e">
        <f t="shared" ref="A70:A133" si="67">+MID(#REF!,1,10)</f>
        <v>#REF!</v>
      </c>
    </row>
    <row r="71" spans="1:1">
      <c r="A71" s="10" t="e">
        <f t="shared" ref="A71:A134" si="68">+MID(#REF!,1,10)</f>
        <v>#REF!</v>
      </c>
    </row>
    <row r="72" spans="1:1">
      <c r="A72" s="10" t="e">
        <f t="shared" ref="A72:A135" si="69">+MID(#REF!,1,10)</f>
        <v>#REF!</v>
      </c>
    </row>
    <row r="73" spans="1:1">
      <c r="A73" s="10" t="e">
        <f t="shared" ref="A73:A136" si="70">+MID(#REF!,1,10)</f>
        <v>#REF!</v>
      </c>
    </row>
    <row r="74" spans="1:1">
      <c r="A74" s="10" t="e">
        <f t="shared" ref="A74:A137" si="71">+MID(#REF!,1,10)</f>
        <v>#REF!</v>
      </c>
    </row>
    <row r="75" spans="1:1">
      <c r="A75" s="10" t="e">
        <f t="shared" ref="A75:A138" si="72">+MID(#REF!,1,10)</f>
        <v>#REF!</v>
      </c>
    </row>
    <row r="76" spans="1:1">
      <c r="A76" s="10" t="e">
        <f t="shared" ref="A76:A139" si="73">+MID(#REF!,1,10)</f>
        <v>#REF!</v>
      </c>
    </row>
    <row r="77" spans="1:1">
      <c r="A77" s="10" t="e">
        <f t="shared" ref="A77:A140" si="74">+MID(#REF!,1,10)</f>
        <v>#REF!</v>
      </c>
    </row>
    <row r="78" spans="1:1">
      <c r="A78" s="10" t="e">
        <f t="shared" ref="A78:A141" si="75">+MID(#REF!,1,10)</f>
        <v>#REF!</v>
      </c>
    </row>
    <row r="79" spans="1:1">
      <c r="A79" s="10" t="e">
        <f t="shared" ref="A79:A142" si="76">+MID(#REF!,1,10)</f>
        <v>#REF!</v>
      </c>
    </row>
    <row r="80" spans="1:1">
      <c r="A80" s="10" t="e">
        <f t="shared" ref="A80:A143" si="77">+MID(#REF!,1,10)</f>
        <v>#REF!</v>
      </c>
    </row>
    <row r="81" spans="1:1">
      <c r="A81" s="10" t="e">
        <f t="shared" ref="A81:A144" si="78">+MID(#REF!,1,10)</f>
        <v>#REF!</v>
      </c>
    </row>
    <row r="82" spans="1:1">
      <c r="A82" s="10" t="e">
        <f t="shared" ref="A82:A145" si="79">+MID(#REF!,1,10)</f>
        <v>#REF!</v>
      </c>
    </row>
    <row r="83" spans="1:1">
      <c r="A83" s="10" t="e">
        <f t="shared" ref="A83:A146" si="80">+MID(#REF!,1,10)</f>
        <v>#REF!</v>
      </c>
    </row>
    <row r="84" spans="1:1">
      <c r="A84" s="10" t="e">
        <f t="shared" ref="A84:A147" si="81">+MID(#REF!,1,10)</f>
        <v>#REF!</v>
      </c>
    </row>
    <row r="85" spans="1:1">
      <c r="A85" s="10" t="e">
        <f t="shared" ref="A85:A148" si="82">+MID(#REF!,1,10)</f>
        <v>#REF!</v>
      </c>
    </row>
    <row r="86" spans="1:1">
      <c r="A86" s="10" t="e">
        <f t="shared" ref="A86:A149" si="83">+MID(#REF!,1,10)</f>
        <v>#REF!</v>
      </c>
    </row>
    <row r="87" spans="1:1">
      <c r="A87" s="10" t="e">
        <f t="shared" ref="A87:A150" si="84">+MID(#REF!,1,10)</f>
        <v>#REF!</v>
      </c>
    </row>
    <row r="88" spans="1:1">
      <c r="A88" s="10" t="e">
        <f t="shared" ref="A88:A151" si="85">+MID(#REF!,1,10)</f>
        <v>#REF!</v>
      </c>
    </row>
    <row r="89" spans="1:1">
      <c r="A89" s="10" t="e">
        <f t="shared" ref="A89:A152" si="86">+MID(#REF!,1,10)</f>
        <v>#REF!</v>
      </c>
    </row>
    <row r="90" spans="1:1">
      <c r="A90" s="10" t="e">
        <f t="shared" ref="A90:A153" si="87">+MID(#REF!,1,10)</f>
        <v>#REF!</v>
      </c>
    </row>
    <row r="91" spans="1:1">
      <c r="A91" s="10" t="e">
        <f t="shared" ref="A91:A154" si="88">+MID(#REF!,1,10)</f>
        <v>#REF!</v>
      </c>
    </row>
    <row r="92" spans="1:1">
      <c r="A92" s="10" t="e">
        <f t="shared" ref="A92:A155" si="89">+MID(#REF!,1,10)</f>
        <v>#REF!</v>
      </c>
    </row>
    <row r="93" spans="1:1">
      <c r="A93" s="10" t="e">
        <f t="shared" ref="A93:A156" si="90">+MID(#REF!,1,10)</f>
        <v>#REF!</v>
      </c>
    </row>
    <row r="94" spans="1:1">
      <c r="A94" s="10" t="e">
        <f t="shared" ref="A94:A157" si="91">+MID(#REF!,1,10)</f>
        <v>#REF!</v>
      </c>
    </row>
    <row r="95" spans="1:1">
      <c r="A95" s="10" t="e">
        <f t="shared" ref="A95:A158" si="92">+MID(#REF!,1,10)</f>
        <v>#REF!</v>
      </c>
    </row>
    <row r="96" spans="1:1">
      <c r="A96" s="10" t="e">
        <f t="shared" ref="A96:A159" si="93">+MID(#REF!,1,10)</f>
        <v>#REF!</v>
      </c>
    </row>
    <row r="97" spans="1:1">
      <c r="A97" s="10" t="e">
        <f t="shared" ref="A97:A160" si="94">+MID(#REF!,1,10)</f>
        <v>#REF!</v>
      </c>
    </row>
    <row r="98" spans="1:1">
      <c r="A98" s="10" t="e">
        <f t="shared" ref="A98:A161" si="95">+MID(#REF!,1,10)</f>
        <v>#REF!</v>
      </c>
    </row>
    <row r="99" spans="1:1">
      <c r="A99" s="10" t="e">
        <f t="shared" ref="A99:A162" si="96">+MID(#REF!,1,10)</f>
        <v>#REF!</v>
      </c>
    </row>
    <row r="100" spans="1:1">
      <c r="A100" s="10" t="e">
        <f t="shared" ref="A100:A163" si="97">+MID(#REF!,1,10)</f>
        <v>#REF!</v>
      </c>
    </row>
    <row r="101" spans="1:1">
      <c r="A101" s="10" t="e">
        <f t="shared" ref="A101:A164" si="98">+MID(#REF!,1,10)</f>
        <v>#REF!</v>
      </c>
    </row>
    <row r="102" spans="1:1">
      <c r="A102" s="10" t="e">
        <f t="shared" ref="A102:A165" si="99">+MID(#REF!,1,10)</f>
        <v>#REF!</v>
      </c>
    </row>
    <row r="103" spans="1:1">
      <c r="A103" s="10" t="e">
        <f t="shared" ref="A103:A166" si="100">+MID(#REF!,1,10)</f>
        <v>#REF!</v>
      </c>
    </row>
    <row r="104" spans="1:1">
      <c r="A104" s="10" t="e">
        <f t="shared" ref="A104:A167" si="101">+MID(#REF!,1,10)</f>
        <v>#REF!</v>
      </c>
    </row>
    <row r="105" spans="1:1">
      <c r="A105" s="10" t="e">
        <f t="shared" ref="A105:A168" si="102">+MID(#REF!,1,10)</f>
        <v>#REF!</v>
      </c>
    </row>
    <row r="106" spans="1:1">
      <c r="A106" s="10" t="e">
        <f t="shared" ref="A106:A169" si="103">+MID(#REF!,1,10)</f>
        <v>#REF!</v>
      </c>
    </row>
    <row r="107" spans="1:1">
      <c r="A107" s="10" t="e">
        <f t="shared" ref="A107:A170" si="104">+MID(#REF!,1,10)</f>
        <v>#REF!</v>
      </c>
    </row>
    <row r="108" spans="1:1">
      <c r="A108" s="10" t="e">
        <f t="shared" ref="A108:A171" si="105">+MID(#REF!,1,10)</f>
        <v>#REF!</v>
      </c>
    </row>
    <row r="109" spans="1:1">
      <c r="A109" s="10" t="e">
        <f t="shared" ref="A109:A172" si="106">+MID(#REF!,1,10)</f>
        <v>#REF!</v>
      </c>
    </row>
    <row r="110" spans="1:1">
      <c r="A110" s="10" t="e">
        <f t="shared" ref="A110:A173" si="107">+MID(#REF!,1,10)</f>
        <v>#REF!</v>
      </c>
    </row>
    <row r="111" spans="1:1">
      <c r="A111" s="10" t="e">
        <f t="shared" ref="A111:A174" si="108">+MID(#REF!,1,10)</f>
        <v>#REF!</v>
      </c>
    </row>
    <row r="112" spans="1:1">
      <c r="A112" s="10" t="e">
        <f t="shared" ref="A112:A175" si="109">+MID(#REF!,1,10)</f>
        <v>#REF!</v>
      </c>
    </row>
    <row r="113" spans="1:1">
      <c r="A113" s="10" t="e">
        <f t="shared" ref="A113:A176" si="110">+MID(#REF!,1,10)</f>
        <v>#REF!</v>
      </c>
    </row>
    <row r="114" spans="1:1">
      <c r="A114" s="10" t="e">
        <f t="shared" ref="A114:A177" si="111">+MID(#REF!,1,10)</f>
        <v>#REF!</v>
      </c>
    </row>
    <row r="115" spans="1:1">
      <c r="A115" s="10" t="e">
        <f t="shared" ref="A115:A178" si="112">+MID(#REF!,1,10)</f>
        <v>#REF!</v>
      </c>
    </row>
    <row r="116" spans="1:1">
      <c r="A116" s="10" t="e">
        <f t="shared" ref="A116:A179" si="113">+MID(#REF!,1,10)</f>
        <v>#REF!</v>
      </c>
    </row>
    <row r="117" spans="1:1">
      <c r="A117" s="10" t="e">
        <f t="shared" ref="A117:A180" si="114">+MID(#REF!,1,10)</f>
        <v>#REF!</v>
      </c>
    </row>
    <row r="118" spans="1:1">
      <c r="A118" s="10" t="e">
        <f t="shared" ref="A118:A181" si="115">+MID(#REF!,1,10)</f>
        <v>#REF!</v>
      </c>
    </row>
    <row r="119" spans="1:1">
      <c r="A119" s="10" t="e">
        <f t="shared" ref="A119:A182" si="116">+MID(#REF!,1,10)</f>
        <v>#REF!</v>
      </c>
    </row>
    <row r="120" spans="1:1">
      <c r="A120" s="10" t="e">
        <f t="shared" ref="A120:A183" si="117">+MID(#REF!,1,10)</f>
        <v>#REF!</v>
      </c>
    </row>
    <row r="121" spans="1:1">
      <c r="A121" s="10" t="e">
        <f t="shared" ref="A121:A184" si="118">+MID(#REF!,1,10)</f>
        <v>#REF!</v>
      </c>
    </row>
    <row r="122" spans="1:1">
      <c r="A122" s="10" t="e">
        <f t="shared" ref="A122:A185" si="119">+MID(#REF!,1,10)</f>
        <v>#REF!</v>
      </c>
    </row>
    <row r="123" spans="1:1">
      <c r="A123" s="10" t="e">
        <f t="shared" ref="A123:A186" si="120">+MID(#REF!,1,10)</f>
        <v>#REF!</v>
      </c>
    </row>
    <row r="124" spans="1:1">
      <c r="A124" s="10" t="e">
        <f t="shared" ref="A124:A187" si="121">+MID(#REF!,1,10)</f>
        <v>#REF!</v>
      </c>
    </row>
    <row r="125" spans="1:1">
      <c r="A125" s="10" t="e">
        <f t="shared" ref="A125:A188" si="122">+MID(#REF!,1,10)</f>
        <v>#REF!</v>
      </c>
    </row>
    <row r="126" spans="1:1">
      <c r="A126" s="10" t="e">
        <f t="shared" ref="A126:A189" si="123">+MID(#REF!,1,10)</f>
        <v>#REF!</v>
      </c>
    </row>
    <row r="127" spans="1:1">
      <c r="A127" s="10" t="e">
        <f t="shared" ref="A127:A190" si="124">+MID(#REF!,1,10)</f>
        <v>#REF!</v>
      </c>
    </row>
    <row r="128" spans="1:1">
      <c r="A128" s="10" t="e">
        <f t="shared" ref="A128:A191" si="125">+MID(#REF!,1,10)</f>
        <v>#REF!</v>
      </c>
    </row>
    <row r="129" spans="1:1">
      <c r="A129" s="10" t="e">
        <f t="shared" ref="A129:A192" si="126">+MID(#REF!,1,10)</f>
        <v>#REF!</v>
      </c>
    </row>
    <row r="130" spans="1:1">
      <c r="A130" s="10" t="e">
        <f t="shared" ref="A130:A193" si="127">+MID(#REF!,1,10)</f>
        <v>#REF!</v>
      </c>
    </row>
    <row r="131" spans="1:1">
      <c r="A131" s="10" t="e">
        <f t="shared" ref="A131:A194" si="128">+MID(#REF!,1,10)</f>
        <v>#REF!</v>
      </c>
    </row>
    <row r="132" spans="1:1">
      <c r="A132" s="10" t="e">
        <f t="shared" ref="A132:A195" si="129">+MID(#REF!,1,10)</f>
        <v>#REF!</v>
      </c>
    </row>
    <row r="133" spans="1:1">
      <c r="A133" s="10" t="e">
        <f t="shared" ref="A133:A196" si="130">+MID(#REF!,1,10)</f>
        <v>#REF!</v>
      </c>
    </row>
    <row r="134" spans="1:1">
      <c r="A134" s="10" t="e">
        <f t="shared" ref="A134:A197" si="131">+MID(#REF!,1,10)</f>
        <v>#REF!</v>
      </c>
    </row>
    <row r="135" spans="1:1">
      <c r="A135" s="10" t="e">
        <f t="shared" ref="A135:A198" si="132">+MID(#REF!,1,10)</f>
        <v>#REF!</v>
      </c>
    </row>
    <row r="136" spans="1:1">
      <c r="A136" s="10" t="e">
        <f t="shared" ref="A136:A199" si="133">+MID(#REF!,1,10)</f>
        <v>#REF!</v>
      </c>
    </row>
    <row r="137" spans="1:1">
      <c r="A137" s="10" t="e">
        <f t="shared" ref="A137:A200" si="134">+MID(#REF!,1,10)</f>
        <v>#REF!</v>
      </c>
    </row>
    <row r="138" spans="1:1">
      <c r="A138" s="10" t="e">
        <f t="shared" ref="A138:A201" si="135">+MID(#REF!,1,10)</f>
        <v>#REF!</v>
      </c>
    </row>
    <row r="139" spans="1:1">
      <c r="A139" s="10" t="e">
        <f t="shared" ref="A139:A202" si="136">+MID(#REF!,1,10)</f>
        <v>#REF!</v>
      </c>
    </row>
    <row r="140" spans="1:1">
      <c r="A140" s="10" t="e">
        <f t="shared" ref="A140:A203" si="137">+MID(#REF!,1,10)</f>
        <v>#REF!</v>
      </c>
    </row>
    <row r="141" spans="1:1">
      <c r="A141" s="10" t="e">
        <f t="shared" ref="A141:A204" si="138">+MID(#REF!,1,10)</f>
        <v>#REF!</v>
      </c>
    </row>
    <row r="142" spans="1:1">
      <c r="A142" s="10" t="e">
        <f t="shared" ref="A142:A205" si="139">+MID(#REF!,1,10)</f>
        <v>#REF!</v>
      </c>
    </row>
    <row r="143" spans="1:1">
      <c r="A143" s="10" t="e">
        <f t="shared" ref="A143:A206" si="140">+MID(#REF!,1,10)</f>
        <v>#REF!</v>
      </c>
    </row>
    <row r="144" spans="1:1">
      <c r="A144" s="10" t="e">
        <f t="shared" ref="A144:A207" si="141">+MID(#REF!,1,10)</f>
        <v>#REF!</v>
      </c>
    </row>
    <row r="145" spans="1:1">
      <c r="A145" s="10" t="e">
        <f t="shared" ref="A145:A208" si="142">+MID(#REF!,1,10)</f>
        <v>#REF!</v>
      </c>
    </row>
    <row r="146" spans="1:1">
      <c r="A146" s="10" t="e">
        <f t="shared" ref="A146:A209" si="143">+MID(#REF!,1,10)</f>
        <v>#REF!</v>
      </c>
    </row>
    <row r="147" spans="1:1">
      <c r="A147" s="10" t="e">
        <f t="shared" ref="A147:A210" si="144">+MID(#REF!,1,10)</f>
        <v>#REF!</v>
      </c>
    </row>
    <row r="148" spans="1:1">
      <c r="A148" s="10" t="e">
        <f t="shared" ref="A148:A211" si="145">+MID(#REF!,1,10)</f>
        <v>#REF!</v>
      </c>
    </row>
    <row r="149" spans="1:1">
      <c r="A149" s="10" t="e">
        <f t="shared" ref="A149:A212" si="146">+MID(#REF!,1,10)</f>
        <v>#REF!</v>
      </c>
    </row>
    <row r="150" spans="1:1">
      <c r="A150" s="10" t="e">
        <f t="shared" ref="A150:A213" si="147">+MID(#REF!,1,10)</f>
        <v>#REF!</v>
      </c>
    </row>
    <row r="151" spans="1:1">
      <c r="A151" s="10" t="e">
        <f t="shared" ref="A151:A214" si="148">+MID(#REF!,1,10)</f>
        <v>#REF!</v>
      </c>
    </row>
    <row r="152" spans="1:1">
      <c r="A152" s="10" t="e">
        <f t="shared" ref="A152:A215" si="149">+MID(#REF!,1,10)</f>
        <v>#REF!</v>
      </c>
    </row>
    <row r="153" spans="1:1">
      <c r="A153" s="10" t="e">
        <f t="shared" ref="A153:A216" si="150">+MID(#REF!,1,10)</f>
        <v>#REF!</v>
      </c>
    </row>
    <row r="154" spans="1:1">
      <c r="A154" s="10" t="e">
        <f t="shared" ref="A154:A217" si="151">+MID(#REF!,1,10)</f>
        <v>#REF!</v>
      </c>
    </row>
    <row r="155" spans="1:1">
      <c r="A155" s="10" t="e">
        <f t="shared" ref="A155:A218" si="152">+MID(#REF!,1,10)</f>
        <v>#REF!</v>
      </c>
    </row>
    <row r="156" spans="1:1">
      <c r="A156" s="10" t="e">
        <f t="shared" ref="A156:A219" si="153">+MID(#REF!,1,10)</f>
        <v>#REF!</v>
      </c>
    </row>
    <row r="157" spans="1:1">
      <c r="A157" s="10" t="e">
        <f t="shared" ref="A157:A220" si="154">+MID(#REF!,1,10)</f>
        <v>#REF!</v>
      </c>
    </row>
    <row r="158" spans="1:1">
      <c r="A158" s="10" t="e">
        <f t="shared" ref="A158:A221" si="155">+MID(#REF!,1,10)</f>
        <v>#REF!</v>
      </c>
    </row>
    <row r="159" spans="1:1">
      <c r="A159" s="10" t="e">
        <f t="shared" ref="A159:A222" si="156">+MID(#REF!,1,10)</f>
        <v>#REF!</v>
      </c>
    </row>
    <row r="160" spans="1:1">
      <c r="A160" s="10" t="e">
        <f t="shared" ref="A160:A223" si="157">+MID(#REF!,1,10)</f>
        <v>#REF!</v>
      </c>
    </row>
    <row r="161" spans="1:1">
      <c r="A161" s="10" t="e">
        <f t="shared" ref="A161:A224" si="158">+MID(#REF!,1,10)</f>
        <v>#REF!</v>
      </c>
    </row>
    <row r="162" spans="1:1">
      <c r="A162" s="10" t="e">
        <f t="shared" ref="A162:A225" si="159">+MID(#REF!,1,10)</f>
        <v>#REF!</v>
      </c>
    </row>
    <row r="163" spans="1:1">
      <c r="A163" s="10" t="e">
        <f t="shared" ref="A163:A226" si="160">+MID(#REF!,1,10)</f>
        <v>#REF!</v>
      </c>
    </row>
    <row r="164" spans="1:1">
      <c r="A164" s="10" t="e">
        <f t="shared" ref="A164:A227" si="161">+MID(#REF!,1,10)</f>
        <v>#REF!</v>
      </c>
    </row>
    <row r="165" spans="1:1">
      <c r="A165" s="10" t="e">
        <f t="shared" ref="A165:A228" si="162">+MID(#REF!,1,10)</f>
        <v>#REF!</v>
      </c>
    </row>
    <row r="166" spans="1:1">
      <c r="A166" s="10" t="e">
        <f t="shared" ref="A166:A229" si="163">+MID(#REF!,1,10)</f>
        <v>#REF!</v>
      </c>
    </row>
    <row r="167" spans="1:1">
      <c r="A167" s="10" t="e">
        <f t="shared" ref="A167:A230" si="164">+MID(#REF!,1,10)</f>
        <v>#REF!</v>
      </c>
    </row>
    <row r="168" spans="1:1">
      <c r="A168" s="10" t="e">
        <f t="shared" ref="A168:A231" si="165">+MID(#REF!,1,10)</f>
        <v>#REF!</v>
      </c>
    </row>
    <row r="169" spans="1:1">
      <c r="A169" s="10" t="e">
        <f t="shared" ref="A169:A232" si="166">+MID(#REF!,1,10)</f>
        <v>#REF!</v>
      </c>
    </row>
    <row r="170" spans="1:1">
      <c r="A170" s="10" t="e">
        <f t="shared" ref="A170:A233" si="167">+MID(#REF!,1,10)</f>
        <v>#REF!</v>
      </c>
    </row>
    <row r="171" spans="1:1">
      <c r="A171" s="10" t="e">
        <f t="shared" ref="A171:A234" si="168">+MID(#REF!,1,10)</f>
        <v>#REF!</v>
      </c>
    </row>
    <row r="172" spans="1:1">
      <c r="A172" s="10" t="e">
        <f t="shared" ref="A172:A235" si="169">+MID(#REF!,1,10)</f>
        <v>#REF!</v>
      </c>
    </row>
    <row r="173" spans="1:1">
      <c r="A173" s="10" t="e">
        <f t="shared" ref="A173:A236" si="170">+MID(#REF!,1,10)</f>
        <v>#REF!</v>
      </c>
    </row>
    <row r="174" spans="1:1">
      <c r="A174" s="10" t="e">
        <f t="shared" ref="A174:A237" si="171">+MID(#REF!,1,10)</f>
        <v>#REF!</v>
      </c>
    </row>
    <row r="175" spans="1:1">
      <c r="A175" s="10" t="e">
        <f t="shared" ref="A175:A238" si="172">+MID(#REF!,1,10)</f>
        <v>#REF!</v>
      </c>
    </row>
    <row r="176" spans="1:1">
      <c r="A176" s="10" t="e">
        <f t="shared" ref="A176:A239" si="173">+MID(#REF!,1,10)</f>
        <v>#REF!</v>
      </c>
    </row>
    <row r="177" spans="1:1">
      <c r="A177" s="10" t="e">
        <f t="shared" ref="A177:A240" si="174">+MID(#REF!,1,10)</f>
        <v>#REF!</v>
      </c>
    </row>
    <row r="178" spans="1:1">
      <c r="A178" s="10" t="e">
        <f t="shared" ref="A178:A241" si="175">+MID(#REF!,1,10)</f>
        <v>#REF!</v>
      </c>
    </row>
    <row r="179" spans="1:1">
      <c r="A179" s="10" t="e">
        <f t="shared" ref="A179:A242" si="176">+MID(#REF!,1,10)</f>
        <v>#REF!</v>
      </c>
    </row>
    <row r="180" spans="1:1">
      <c r="A180" s="10" t="e">
        <f t="shared" ref="A180:A243" si="177">+MID(#REF!,1,10)</f>
        <v>#REF!</v>
      </c>
    </row>
    <row r="181" spans="1:1">
      <c r="A181" s="10" t="e">
        <f t="shared" ref="A181:A244" si="178">+MID(#REF!,1,10)</f>
        <v>#REF!</v>
      </c>
    </row>
    <row r="182" spans="1:1">
      <c r="A182" s="10" t="e">
        <f t="shared" ref="A182:A245" si="179">+MID(#REF!,1,10)</f>
        <v>#REF!</v>
      </c>
    </row>
    <row r="183" spans="1:1">
      <c r="A183" s="10" t="e">
        <f t="shared" ref="A183:A246" si="180">+MID(#REF!,1,10)</f>
        <v>#REF!</v>
      </c>
    </row>
    <row r="184" spans="1:1">
      <c r="A184" s="10" t="e">
        <f t="shared" ref="A184:A247" si="181">+MID(#REF!,1,10)</f>
        <v>#REF!</v>
      </c>
    </row>
    <row r="185" spans="1:1">
      <c r="A185" s="10" t="e">
        <f t="shared" ref="A185:A248" si="182">+MID(#REF!,1,10)</f>
        <v>#REF!</v>
      </c>
    </row>
    <row r="186" spans="1:1">
      <c r="A186" s="10" t="e">
        <f t="shared" ref="A186:A249" si="183">+MID(#REF!,1,10)</f>
        <v>#REF!</v>
      </c>
    </row>
    <row r="187" spans="1:1">
      <c r="A187" s="10" t="e">
        <f t="shared" ref="A187:A250" si="184">+MID(#REF!,1,10)</f>
        <v>#REF!</v>
      </c>
    </row>
    <row r="188" spans="1:1">
      <c r="A188" s="10" t="e">
        <f t="shared" ref="A188:A251" si="185">+MID(#REF!,1,10)</f>
        <v>#REF!</v>
      </c>
    </row>
    <row r="189" spans="1:1">
      <c r="A189" s="10" t="e">
        <f t="shared" ref="A189:A252" si="186">+MID(#REF!,1,10)</f>
        <v>#REF!</v>
      </c>
    </row>
    <row r="190" spans="1:1">
      <c r="A190" s="10" t="e">
        <f t="shared" ref="A190:A253" si="187">+MID(#REF!,1,10)</f>
        <v>#REF!</v>
      </c>
    </row>
    <row r="191" spans="1:1">
      <c r="A191" s="10" t="e">
        <f t="shared" ref="A191:A254" si="188">+MID(#REF!,1,10)</f>
        <v>#REF!</v>
      </c>
    </row>
    <row r="192" spans="1:1">
      <c r="A192" s="10" t="e">
        <f t="shared" ref="A192:A255" si="189">+MID(#REF!,1,10)</f>
        <v>#REF!</v>
      </c>
    </row>
    <row r="193" spans="1:1">
      <c r="A193" s="10" t="e">
        <f t="shared" ref="A193:A256" si="190">+MID(#REF!,1,10)</f>
        <v>#REF!</v>
      </c>
    </row>
    <row r="194" spans="1:1">
      <c r="A194" s="10" t="e">
        <f t="shared" ref="A194:A257" si="191">+MID(#REF!,1,10)</f>
        <v>#REF!</v>
      </c>
    </row>
    <row r="195" spans="1:1">
      <c r="A195" s="10" t="e">
        <f t="shared" ref="A195:A258" si="192">+MID(#REF!,1,10)</f>
        <v>#REF!</v>
      </c>
    </row>
    <row r="196" spans="1:1">
      <c r="A196" s="10" t="e">
        <f t="shared" ref="A196:A259" si="193">+MID(#REF!,1,10)</f>
        <v>#REF!</v>
      </c>
    </row>
    <row r="197" spans="1:1">
      <c r="A197" s="10" t="e">
        <f t="shared" ref="A197:A260" si="194">+MID(#REF!,1,10)</f>
        <v>#REF!</v>
      </c>
    </row>
    <row r="198" spans="1:1">
      <c r="A198" s="10" t="e">
        <f t="shared" ref="A198:A261" si="195">+MID(#REF!,1,10)</f>
        <v>#REF!</v>
      </c>
    </row>
    <row r="199" spans="1:1">
      <c r="A199" s="10" t="e">
        <f t="shared" ref="A199:A262" si="196">+MID(#REF!,1,10)</f>
        <v>#REF!</v>
      </c>
    </row>
    <row r="200" spans="1:1">
      <c r="A200" s="10" t="e">
        <f t="shared" ref="A200:A263" si="197">+MID(#REF!,1,10)</f>
        <v>#REF!</v>
      </c>
    </row>
    <row r="201" spans="1:1">
      <c r="A201" s="10" t="e">
        <f t="shared" ref="A201:A264" si="198">+MID(#REF!,1,10)</f>
        <v>#REF!</v>
      </c>
    </row>
    <row r="202" spans="1:1">
      <c r="A202" s="10" t="e">
        <f t="shared" ref="A202:A265" si="199">+MID(#REF!,1,10)</f>
        <v>#REF!</v>
      </c>
    </row>
    <row r="203" spans="1:1">
      <c r="A203" s="10" t="e">
        <f t="shared" ref="A203:A266" si="200">+MID(#REF!,1,10)</f>
        <v>#REF!</v>
      </c>
    </row>
    <row r="204" spans="1:1">
      <c r="A204" s="10" t="e">
        <f t="shared" ref="A204:A267" si="201">+MID(#REF!,1,10)</f>
        <v>#REF!</v>
      </c>
    </row>
    <row r="205" spans="1:1">
      <c r="A205" s="10" t="e">
        <f t="shared" ref="A205:A268" si="202">+MID(#REF!,1,10)</f>
        <v>#REF!</v>
      </c>
    </row>
    <row r="206" spans="1:1">
      <c r="A206" s="10" t="e">
        <f t="shared" ref="A206:A269" si="203">+MID(#REF!,1,10)</f>
        <v>#REF!</v>
      </c>
    </row>
    <row r="207" spans="1:1">
      <c r="A207" s="10" t="e">
        <f t="shared" ref="A207:A270" si="204">+MID(#REF!,1,10)</f>
        <v>#REF!</v>
      </c>
    </row>
    <row r="208" spans="1:1">
      <c r="A208" s="10" t="e">
        <f t="shared" ref="A208:A271" si="205">+MID(#REF!,1,10)</f>
        <v>#REF!</v>
      </c>
    </row>
    <row r="209" spans="1:1">
      <c r="A209" s="10" t="e">
        <f t="shared" ref="A209:A272" si="206">+MID(#REF!,1,10)</f>
        <v>#REF!</v>
      </c>
    </row>
    <row r="210" spans="1:1">
      <c r="A210" s="10" t="e">
        <f t="shared" ref="A210:A273" si="207">+MID(#REF!,1,10)</f>
        <v>#REF!</v>
      </c>
    </row>
    <row r="211" spans="1:1">
      <c r="A211" s="10" t="e">
        <f t="shared" ref="A211:A274" si="208">+MID(#REF!,1,10)</f>
        <v>#REF!</v>
      </c>
    </row>
    <row r="212" spans="1:1">
      <c r="A212" s="10" t="e">
        <f t="shared" ref="A212:A275" si="209">+MID(#REF!,1,10)</f>
        <v>#REF!</v>
      </c>
    </row>
    <row r="213" spans="1:1">
      <c r="A213" s="10" t="e">
        <f t="shared" ref="A213:A276" si="210">+MID(#REF!,1,10)</f>
        <v>#REF!</v>
      </c>
    </row>
    <row r="214" spans="1:1">
      <c r="A214" s="10" t="e">
        <f t="shared" ref="A214:A277" si="211">+MID(#REF!,1,10)</f>
        <v>#REF!</v>
      </c>
    </row>
    <row r="215" spans="1:1">
      <c r="A215" s="10" t="e">
        <f t="shared" ref="A215:A278" si="212">+MID(#REF!,1,10)</f>
        <v>#REF!</v>
      </c>
    </row>
    <row r="216" spans="1:1">
      <c r="A216" s="10" t="e">
        <f t="shared" ref="A216:A279" si="213">+MID(#REF!,1,10)</f>
        <v>#REF!</v>
      </c>
    </row>
    <row r="217" spans="1:1">
      <c r="A217" s="10" t="e">
        <f t="shared" ref="A217:A280" si="214">+MID(#REF!,1,10)</f>
        <v>#REF!</v>
      </c>
    </row>
    <row r="218" spans="1:1">
      <c r="A218" s="10" t="e">
        <f t="shared" ref="A218:A281" si="215">+MID(#REF!,1,10)</f>
        <v>#REF!</v>
      </c>
    </row>
    <row r="219" spans="1:1">
      <c r="A219" s="10" t="e">
        <f t="shared" ref="A219:A282" si="216">+MID(#REF!,1,10)</f>
        <v>#REF!</v>
      </c>
    </row>
    <row r="220" spans="1:1">
      <c r="A220" s="10" t="e">
        <f t="shared" ref="A220:A283" si="217">+MID(#REF!,1,10)</f>
        <v>#REF!</v>
      </c>
    </row>
    <row r="221" spans="1:1">
      <c r="A221" s="10" t="e">
        <f t="shared" ref="A221:A284" si="218">+MID(#REF!,1,10)</f>
        <v>#REF!</v>
      </c>
    </row>
    <row r="222" spans="1:1">
      <c r="A222" s="10" t="e">
        <f t="shared" ref="A222:A285" si="219">+MID(#REF!,1,10)</f>
        <v>#REF!</v>
      </c>
    </row>
    <row r="223" spans="1:1">
      <c r="A223" s="10" t="e">
        <f t="shared" ref="A223:A286" si="220">+MID(#REF!,1,10)</f>
        <v>#REF!</v>
      </c>
    </row>
    <row r="224" spans="1:1">
      <c r="A224" s="10" t="e">
        <f t="shared" ref="A224:A287" si="221">+MID(#REF!,1,10)</f>
        <v>#REF!</v>
      </c>
    </row>
    <row r="225" spans="1:1">
      <c r="A225" s="10" t="e">
        <f t="shared" ref="A225:A288" si="222">+MID(#REF!,1,10)</f>
        <v>#REF!</v>
      </c>
    </row>
    <row r="226" spans="1:1">
      <c r="A226" s="10" t="e">
        <f t="shared" ref="A226:A289" si="223">+MID(#REF!,1,10)</f>
        <v>#REF!</v>
      </c>
    </row>
    <row r="227" spans="1:1">
      <c r="A227" s="10" t="e">
        <f t="shared" ref="A227:A290" si="224">+MID(#REF!,1,10)</f>
        <v>#REF!</v>
      </c>
    </row>
    <row r="228" spans="1:1">
      <c r="A228" s="10" t="e">
        <f t="shared" ref="A228:A291" si="225">+MID(#REF!,1,10)</f>
        <v>#REF!</v>
      </c>
    </row>
    <row r="229" spans="1:1">
      <c r="A229" s="10" t="e">
        <f t="shared" ref="A229:A292" si="226">+MID(#REF!,1,10)</f>
        <v>#REF!</v>
      </c>
    </row>
    <row r="230" spans="1:1">
      <c r="A230" s="10" t="e">
        <f t="shared" ref="A230:A293" si="227">+MID(#REF!,1,10)</f>
        <v>#REF!</v>
      </c>
    </row>
    <row r="231" spans="1:1">
      <c r="A231" s="10" t="e">
        <f t="shared" ref="A231:A294" si="228">+MID(#REF!,1,10)</f>
        <v>#REF!</v>
      </c>
    </row>
    <row r="232" spans="1:1">
      <c r="A232" s="10" t="e">
        <f t="shared" ref="A232:A295" si="229">+MID(#REF!,1,10)</f>
        <v>#REF!</v>
      </c>
    </row>
    <row r="233" spans="1:1">
      <c r="A233" s="10" t="e">
        <f t="shared" ref="A233:A296" si="230">+MID(#REF!,1,10)</f>
        <v>#REF!</v>
      </c>
    </row>
    <row r="234" spans="1:1">
      <c r="A234" s="10" t="e">
        <f t="shared" ref="A234:A297" si="231">+MID(#REF!,1,10)</f>
        <v>#REF!</v>
      </c>
    </row>
    <row r="235" spans="1:1">
      <c r="A235" s="10" t="e">
        <f t="shared" ref="A235:A298" si="232">+MID(#REF!,1,10)</f>
        <v>#REF!</v>
      </c>
    </row>
    <row r="236" spans="1:1">
      <c r="A236" s="10" t="e">
        <f t="shared" ref="A236:A299" si="233">+MID(#REF!,1,10)</f>
        <v>#REF!</v>
      </c>
    </row>
    <row r="237" spans="1:1">
      <c r="A237" s="10" t="e">
        <f t="shared" ref="A237:A300" si="234">+MID(#REF!,1,10)</f>
        <v>#REF!</v>
      </c>
    </row>
    <row r="238" spans="1:1">
      <c r="A238" s="10" t="e">
        <f t="shared" ref="A238:A301" si="235">+MID(#REF!,1,10)</f>
        <v>#REF!</v>
      </c>
    </row>
    <row r="239" spans="1:1">
      <c r="A239" s="10" t="e">
        <f t="shared" ref="A239:A302" si="236">+MID(#REF!,1,10)</f>
        <v>#REF!</v>
      </c>
    </row>
    <row r="240" spans="1:1">
      <c r="A240" s="10" t="e">
        <f t="shared" ref="A240:A303" si="237">+MID(#REF!,1,10)</f>
        <v>#REF!</v>
      </c>
    </row>
    <row r="241" spans="1:1">
      <c r="A241" s="10" t="e">
        <f t="shared" ref="A241:A304" si="238">+MID(#REF!,1,10)</f>
        <v>#REF!</v>
      </c>
    </row>
    <row r="242" spans="1:1">
      <c r="A242" s="10" t="e">
        <f t="shared" ref="A242:A305" si="239">+MID(#REF!,1,10)</f>
        <v>#REF!</v>
      </c>
    </row>
    <row r="243" spans="1:1">
      <c r="A243" s="10" t="e">
        <f t="shared" ref="A243:A306" si="240">+MID(#REF!,1,10)</f>
        <v>#REF!</v>
      </c>
    </row>
    <row r="244" spans="1:1">
      <c r="A244" s="10" t="e">
        <f t="shared" ref="A244:A307" si="241">+MID(#REF!,1,10)</f>
        <v>#REF!</v>
      </c>
    </row>
    <row r="245" spans="1:1">
      <c r="A245" s="10" t="e">
        <f t="shared" ref="A245:A308" si="242">+MID(#REF!,1,10)</f>
        <v>#REF!</v>
      </c>
    </row>
    <row r="246" spans="1:1">
      <c r="A246" s="10" t="e">
        <f t="shared" ref="A246:A309" si="243">+MID(#REF!,1,10)</f>
        <v>#REF!</v>
      </c>
    </row>
    <row r="247" spans="1:1">
      <c r="A247" s="10" t="e">
        <f t="shared" ref="A247:A310" si="244">+MID(#REF!,1,10)</f>
        <v>#REF!</v>
      </c>
    </row>
    <row r="248" spans="1:1">
      <c r="A248" s="10" t="e">
        <f t="shared" ref="A248:A311" si="245">+MID(#REF!,1,10)</f>
        <v>#REF!</v>
      </c>
    </row>
    <row r="249" spans="1:1">
      <c r="A249" s="10" t="e">
        <f t="shared" ref="A249:A312" si="246">+MID(#REF!,1,10)</f>
        <v>#REF!</v>
      </c>
    </row>
    <row r="250" spans="1:1">
      <c r="A250" s="10" t="e">
        <f t="shared" ref="A250:A313" si="247">+MID(#REF!,1,10)</f>
        <v>#REF!</v>
      </c>
    </row>
    <row r="251" spans="1:1">
      <c r="A251" s="10" t="e">
        <f t="shared" ref="A251:A314" si="248">+MID(#REF!,1,10)</f>
        <v>#REF!</v>
      </c>
    </row>
    <row r="252" spans="1:1">
      <c r="A252" s="10" t="e">
        <f t="shared" ref="A252:A315" si="249">+MID(#REF!,1,10)</f>
        <v>#REF!</v>
      </c>
    </row>
    <row r="253" spans="1:1">
      <c r="A253" s="10" t="e">
        <f t="shared" ref="A253:A316" si="250">+MID(#REF!,1,10)</f>
        <v>#REF!</v>
      </c>
    </row>
    <row r="254" spans="1:1">
      <c r="A254" s="10" t="e">
        <f t="shared" ref="A254:A317" si="251">+MID(#REF!,1,10)</f>
        <v>#REF!</v>
      </c>
    </row>
    <row r="255" spans="1:1">
      <c r="A255" s="10" t="e">
        <f t="shared" ref="A255:A318" si="252">+MID(#REF!,1,10)</f>
        <v>#REF!</v>
      </c>
    </row>
    <row r="256" spans="1:1">
      <c r="A256" s="10" t="e">
        <f t="shared" ref="A256:A319" si="253">+MID(#REF!,1,10)</f>
        <v>#REF!</v>
      </c>
    </row>
    <row r="257" spans="1:1">
      <c r="A257" s="10" t="e">
        <f t="shared" ref="A257:A320" si="254">+MID(#REF!,1,10)</f>
        <v>#REF!</v>
      </c>
    </row>
    <row r="258" spans="1:1">
      <c r="A258" s="10" t="e">
        <f t="shared" ref="A258:A321" si="255">+MID(#REF!,1,10)</f>
        <v>#REF!</v>
      </c>
    </row>
    <row r="259" spans="1:1">
      <c r="A259" s="10" t="e">
        <f t="shared" ref="A259:A322" si="256">+MID(#REF!,1,10)</f>
        <v>#REF!</v>
      </c>
    </row>
    <row r="260" spans="1:1">
      <c r="A260" s="10" t="e">
        <f t="shared" ref="A260:A323" si="257">+MID(#REF!,1,10)</f>
        <v>#REF!</v>
      </c>
    </row>
    <row r="261" spans="1:1">
      <c r="A261" s="10" t="e">
        <f t="shared" ref="A261:A324" si="258">+MID(#REF!,1,10)</f>
        <v>#REF!</v>
      </c>
    </row>
    <row r="262" spans="1:1">
      <c r="A262" s="10" t="e">
        <f t="shared" ref="A262:A325" si="259">+MID(#REF!,1,10)</f>
        <v>#REF!</v>
      </c>
    </row>
    <row r="263" spans="1:1">
      <c r="A263" s="10" t="e">
        <f t="shared" ref="A263:A326" si="260">+MID(#REF!,1,10)</f>
        <v>#REF!</v>
      </c>
    </row>
    <row r="264" spans="1:1">
      <c r="A264" s="10" t="e">
        <f t="shared" ref="A264:A327" si="261">+MID(#REF!,1,10)</f>
        <v>#REF!</v>
      </c>
    </row>
    <row r="265" spans="1:1">
      <c r="A265" s="10" t="e">
        <f t="shared" ref="A265:A328" si="262">+MID(#REF!,1,10)</f>
        <v>#REF!</v>
      </c>
    </row>
    <row r="266" spans="1:1">
      <c r="A266" s="10" t="e">
        <f t="shared" ref="A266:A329" si="263">+MID(#REF!,1,10)</f>
        <v>#REF!</v>
      </c>
    </row>
    <row r="267" spans="1:1">
      <c r="A267" s="10" t="e">
        <f t="shared" ref="A267:A330" si="264">+MID(#REF!,1,10)</f>
        <v>#REF!</v>
      </c>
    </row>
    <row r="268" spans="1:1">
      <c r="A268" s="10" t="e">
        <f t="shared" ref="A268:A331" si="265">+MID(#REF!,1,10)</f>
        <v>#REF!</v>
      </c>
    </row>
    <row r="269" spans="1:1">
      <c r="A269" s="10" t="e">
        <f t="shared" ref="A269:A332" si="266">+MID(#REF!,1,10)</f>
        <v>#REF!</v>
      </c>
    </row>
    <row r="270" spans="1:1">
      <c r="A270" s="10" t="e">
        <f t="shared" ref="A270:A333" si="267">+MID(#REF!,1,10)</f>
        <v>#REF!</v>
      </c>
    </row>
    <row r="271" spans="1:1">
      <c r="A271" s="10" t="e">
        <f t="shared" ref="A271:A334" si="268">+MID(#REF!,1,10)</f>
        <v>#REF!</v>
      </c>
    </row>
    <row r="272" spans="1:1">
      <c r="A272" s="10" t="e">
        <f t="shared" ref="A272:A335" si="269">+MID(#REF!,1,10)</f>
        <v>#REF!</v>
      </c>
    </row>
    <row r="273" spans="1:1">
      <c r="A273" s="10" t="e">
        <f t="shared" ref="A273:A336" si="270">+MID(#REF!,1,10)</f>
        <v>#REF!</v>
      </c>
    </row>
    <row r="274" spans="1:1">
      <c r="A274" s="10" t="e">
        <f t="shared" ref="A274:A337" si="271">+MID(#REF!,1,10)</f>
        <v>#REF!</v>
      </c>
    </row>
    <row r="275" spans="1:1">
      <c r="A275" s="10" t="e">
        <f t="shared" ref="A275:A338" si="272">+MID(#REF!,1,10)</f>
        <v>#REF!</v>
      </c>
    </row>
    <row r="276" spans="1:1">
      <c r="A276" s="10" t="e">
        <f t="shared" ref="A276:A339" si="273">+MID(#REF!,1,10)</f>
        <v>#REF!</v>
      </c>
    </row>
    <row r="277" spans="1:1">
      <c r="A277" s="10" t="e">
        <f t="shared" ref="A277:A340" si="274">+MID(#REF!,1,10)</f>
        <v>#REF!</v>
      </c>
    </row>
    <row r="278" spans="1:1">
      <c r="A278" s="10" t="e">
        <f t="shared" ref="A278:A341" si="275">+MID(#REF!,1,10)</f>
        <v>#REF!</v>
      </c>
    </row>
    <row r="279" spans="1:1">
      <c r="A279" s="10" t="e">
        <f t="shared" ref="A279:A342" si="276">+MID(#REF!,1,10)</f>
        <v>#REF!</v>
      </c>
    </row>
    <row r="280" spans="1:1">
      <c r="A280" s="10" t="e">
        <f t="shared" ref="A280:A343" si="277">+MID(#REF!,1,10)</f>
        <v>#REF!</v>
      </c>
    </row>
    <row r="281" spans="1:1">
      <c r="A281" s="10" t="e">
        <f t="shared" ref="A281:A344" si="278">+MID(#REF!,1,10)</f>
        <v>#REF!</v>
      </c>
    </row>
    <row r="282" spans="1:1">
      <c r="A282" s="10" t="e">
        <f t="shared" ref="A282:A345" si="279">+MID(#REF!,1,10)</f>
        <v>#REF!</v>
      </c>
    </row>
    <row r="283" spans="1:1">
      <c r="A283" s="10" t="e">
        <f t="shared" ref="A283:A346" si="280">+MID(#REF!,1,10)</f>
        <v>#REF!</v>
      </c>
    </row>
    <row r="284" spans="1:1">
      <c r="A284" s="10" t="e">
        <f t="shared" ref="A284:A347" si="281">+MID(#REF!,1,10)</f>
        <v>#REF!</v>
      </c>
    </row>
    <row r="285" spans="1:1">
      <c r="A285" s="10" t="e">
        <f t="shared" ref="A285:A348" si="282">+MID(#REF!,1,10)</f>
        <v>#REF!</v>
      </c>
    </row>
    <row r="286" spans="1:1">
      <c r="A286" s="10" t="e">
        <f t="shared" ref="A286:A349" si="283">+MID(#REF!,1,10)</f>
        <v>#REF!</v>
      </c>
    </row>
    <row r="287" spans="1:1">
      <c r="A287" s="10" t="e">
        <f t="shared" ref="A287:A350" si="284">+MID(#REF!,1,10)</f>
        <v>#REF!</v>
      </c>
    </row>
    <row r="288" spans="1:1">
      <c r="A288" s="10" t="e">
        <f t="shared" ref="A288:A351" si="285">+MID(#REF!,1,10)</f>
        <v>#REF!</v>
      </c>
    </row>
    <row r="289" spans="1:1">
      <c r="A289" s="10" t="e">
        <f t="shared" ref="A289:A352" si="286">+MID(#REF!,1,10)</f>
        <v>#REF!</v>
      </c>
    </row>
    <row r="290" spans="1:1">
      <c r="A290" s="10" t="e">
        <f t="shared" ref="A290:A353" si="287">+MID(#REF!,1,10)</f>
        <v>#REF!</v>
      </c>
    </row>
    <row r="291" spans="1:1">
      <c r="A291" s="10" t="e">
        <f t="shared" ref="A291:A354" si="288">+MID(#REF!,1,10)</f>
        <v>#REF!</v>
      </c>
    </row>
    <row r="292" spans="1:1">
      <c r="A292" s="10" t="e">
        <f t="shared" ref="A292:A355" si="289">+MID(#REF!,1,10)</f>
        <v>#REF!</v>
      </c>
    </row>
    <row r="293" spans="1:1">
      <c r="A293" s="10" t="e">
        <f t="shared" ref="A293:A356" si="290">+MID(#REF!,1,10)</f>
        <v>#REF!</v>
      </c>
    </row>
    <row r="294" spans="1:1">
      <c r="A294" s="10" t="e">
        <f t="shared" ref="A294:A357" si="291">+MID(#REF!,1,10)</f>
        <v>#REF!</v>
      </c>
    </row>
    <row r="295" spans="1:1">
      <c r="A295" s="10" t="e">
        <f t="shared" ref="A295:A358" si="292">+MID(#REF!,1,10)</f>
        <v>#REF!</v>
      </c>
    </row>
    <row r="296" spans="1:1">
      <c r="A296" s="10" t="e">
        <f t="shared" ref="A296:A359" si="293">+MID(#REF!,1,10)</f>
        <v>#REF!</v>
      </c>
    </row>
    <row r="297" spans="1:1">
      <c r="A297" s="10" t="e">
        <f t="shared" ref="A297:A360" si="294">+MID(#REF!,1,10)</f>
        <v>#REF!</v>
      </c>
    </row>
    <row r="298" spans="1:1">
      <c r="A298" s="10" t="e">
        <f t="shared" ref="A298:A361" si="295">+MID(#REF!,1,10)</f>
        <v>#REF!</v>
      </c>
    </row>
    <row r="299" spans="1:1">
      <c r="A299" s="10" t="e">
        <f t="shared" ref="A299:A362" si="296">+MID(#REF!,1,10)</f>
        <v>#REF!</v>
      </c>
    </row>
    <row r="300" spans="1:1">
      <c r="A300" s="10" t="e">
        <f t="shared" ref="A300:A363" si="297">+MID(#REF!,1,10)</f>
        <v>#REF!</v>
      </c>
    </row>
    <row r="301" spans="1:1">
      <c r="A301" s="10" t="e">
        <f t="shared" ref="A301:A364" si="298">+MID(#REF!,1,10)</f>
        <v>#REF!</v>
      </c>
    </row>
    <row r="302" spans="1:1">
      <c r="A302" s="10" t="e">
        <f t="shared" ref="A302:A365" si="299">+MID(#REF!,1,10)</f>
        <v>#REF!</v>
      </c>
    </row>
    <row r="303" spans="1:1">
      <c r="A303" s="10" t="e">
        <f t="shared" ref="A303:A366" si="300">+MID(#REF!,1,10)</f>
        <v>#REF!</v>
      </c>
    </row>
    <row r="304" spans="1:1">
      <c r="A304" s="10" t="e">
        <f t="shared" ref="A304:A367" si="301">+MID(#REF!,1,10)</f>
        <v>#REF!</v>
      </c>
    </row>
    <row r="305" spans="1:1">
      <c r="A305" s="10" t="e">
        <f t="shared" ref="A305:A368" si="302">+MID(#REF!,1,10)</f>
        <v>#REF!</v>
      </c>
    </row>
    <row r="306" spans="1:1">
      <c r="A306" s="10" t="e">
        <f t="shared" ref="A306:A369" si="303">+MID(#REF!,1,10)</f>
        <v>#REF!</v>
      </c>
    </row>
    <row r="307" spans="1:1">
      <c r="A307" s="10" t="e">
        <f t="shared" ref="A307:A370" si="304">+MID(#REF!,1,10)</f>
        <v>#REF!</v>
      </c>
    </row>
    <row r="308" spans="1:1">
      <c r="A308" s="10" t="e">
        <f t="shared" ref="A308:A371" si="305">+MID(#REF!,1,10)</f>
        <v>#REF!</v>
      </c>
    </row>
    <row r="309" spans="1:1">
      <c r="A309" s="10" t="e">
        <f t="shared" ref="A309:A372" si="306">+MID(#REF!,1,10)</f>
        <v>#REF!</v>
      </c>
    </row>
    <row r="310" spans="1:1">
      <c r="A310" s="10" t="e">
        <f t="shared" ref="A310:A373" si="307">+MID(#REF!,1,10)</f>
        <v>#REF!</v>
      </c>
    </row>
    <row r="311" spans="1:1">
      <c r="A311" s="10" t="e">
        <f t="shared" ref="A311:A374" si="308">+MID(#REF!,1,10)</f>
        <v>#REF!</v>
      </c>
    </row>
    <row r="312" spans="1:1">
      <c r="A312" s="10" t="e">
        <f t="shared" ref="A312:A375" si="309">+MID(#REF!,1,10)</f>
        <v>#REF!</v>
      </c>
    </row>
    <row r="313" spans="1:1">
      <c r="A313" s="10" t="e">
        <f t="shared" ref="A313:A376" si="310">+MID(#REF!,1,10)</f>
        <v>#REF!</v>
      </c>
    </row>
    <row r="314" spans="1:1">
      <c r="A314" s="10" t="e">
        <f t="shared" ref="A314:A377" si="311">+MID(#REF!,1,10)</f>
        <v>#REF!</v>
      </c>
    </row>
    <row r="315" spans="1:1">
      <c r="A315" s="10" t="e">
        <f t="shared" ref="A315:A378" si="312">+MID(#REF!,1,10)</f>
        <v>#REF!</v>
      </c>
    </row>
    <row r="316" spans="1:1">
      <c r="A316" s="10" t="e">
        <f t="shared" ref="A316:A379" si="313">+MID(#REF!,1,10)</f>
        <v>#REF!</v>
      </c>
    </row>
    <row r="317" spans="1:1">
      <c r="A317" s="10" t="e">
        <f t="shared" ref="A317:A380" si="314">+MID(#REF!,1,10)</f>
        <v>#REF!</v>
      </c>
    </row>
    <row r="318" spans="1:1">
      <c r="A318" s="10" t="e">
        <f t="shared" ref="A318:A381" si="315">+MID(#REF!,1,10)</f>
        <v>#REF!</v>
      </c>
    </row>
    <row r="319" spans="1:1">
      <c r="A319" s="10" t="e">
        <f t="shared" ref="A319:A382" si="316">+MID(#REF!,1,10)</f>
        <v>#REF!</v>
      </c>
    </row>
    <row r="320" spans="1:1">
      <c r="A320" s="10" t="e">
        <f t="shared" ref="A320:A383" si="317">+MID(#REF!,1,10)</f>
        <v>#REF!</v>
      </c>
    </row>
    <row r="321" spans="1:1">
      <c r="A321" s="10" t="e">
        <f t="shared" ref="A321:A384" si="318">+MID(#REF!,1,10)</f>
        <v>#REF!</v>
      </c>
    </row>
    <row r="322" spans="1:1">
      <c r="A322" s="10" t="e">
        <f t="shared" ref="A322:A385" si="319">+MID(#REF!,1,10)</f>
        <v>#REF!</v>
      </c>
    </row>
    <row r="323" spans="1:1">
      <c r="A323" s="10" t="e">
        <f t="shared" ref="A323:A386" si="320">+MID(#REF!,1,10)</f>
        <v>#REF!</v>
      </c>
    </row>
    <row r="324" spans="1:1">
      <c r="A324" s="10" t="e">
        <f t="shared" ref="A324:A387" si="321">+MID(#REF!,1,10)</f>
        <v>#REF!</v>
      </c>
    </row>
    <row r="325" spans="1:1">
      <c r="A325" s="10" t="e">
        <f t="shared" ref="A325:A388" si="322">+MID(#REF!,1,10)</f>
        <v>#REF!</v>
      </c>
    </row>
    <row r="326" spans="1:1">
      <c r="A326" s="10" t="e">
        <f t="shared" ref="A326:A389" si="323">+MID(#REF!,1,10)</f>
        <v>#REF!</v>
      </c>
    </row>
    <row r="327" spans="1:1">
      <c r="A327" s="10" t="e">
        <f t="shared" ref="A327:A390" si="324">+MID(#REF!,1,10)</f>
        <v>#REF!</v>
      </c>
    </row>
    <row r="328" spans="1:1">
      <c r="A328" s="10" t="e">
        <f t="shared" ref="A328:A391" si="325">+MID(#REF!,1,10)</f>
        <v>#REF!</v>
      </c>
    </row>
    <row r="329" spans="1:1">
      <c r="A329" s="10" t="e">
        <f t="shared" ref="A329:A392" si="326">+MID(#REF!,1,10)</f>
        <v>#REF!</v>
      </c>
    </row>
    <row r="330" spans="1:1">
      <c r="A330" s="10" t="e">
        <f t="shared" ref="A330:A393" si="327">+MID(#REF!,1,10)</f>
        <v>#REF!</v>
      </c>
    </row>
    <row r="331" spans="1:1">
      <c r="A331" s="10" t="e">
        <f t="shared" ref="A331:A394" si="328">+MID(#REF!,1,10)</f>
        <v>#REF!</v>
      </c>
    </row>
    <row r="332" spans="1:1">
      <c r="A332" s="10" t="e">
        <f t="shared" ref="A332:A395" si="329">+MID(#REF!,1,10)</f>
        <v>#REF!</v>
      </c>
    </row>
    <row r="333" spans="1:1">
      <c r="A333" s="10" t="e">
        <f t="shared" ref="A333:A396" si="330">+MID(#REF!,1,10)</f>
        <v>#REF!</v>
      </c>
    </row>
    <row r="334" spans="1:1">
      <c r="A334" s="10" t="e">
        <f t="shared" ref="A334:A397" si="331">+MID(#REF!,1,10)</f>
        <v>#REF!</v>
      </c>
    </row>
    <row r="335" spans="1:1">
      <c r="A335" s="10" t="e">
        <f t="shared" ref="A335:A398" si="332">+MID(#REF!,1,10)</f>
        <v>#REF!</v>
      </c>
    </row>
    <row r="336" spans="1:1">
      <c r="A336" s="10" t="e">
        <f t="shared" ref="A336:A399" si="333">+MID(#REF!,1,10)</f>
        <v>#REF!</v>
      </c>
    </row>
    <row r="337" spans="1:1">
      <c r="A337" s="10" t="e">
        <f t="shared" ref="A337:A400" si="334">+MID(#REF!,1,10)</f>
        <v>#REF!</v>
      </c>
    </row>
    <row r="338" spans="1:1">
      <c r="A338" s="10" t="e">
        <f t="shared" ref="A338:A401" si="335">+MID(#REF!,1,10)</f>
        <v>#REF!</v>
      </c>
    </row>
    <row r="339" spans="1:1">
      <c r="A339" s="10" t="e">
        <f t="shared" ref="A339:A402" si="336">+MID(#REF!,1,10)</f>
        <v>#REF!</v>
      </c>
    </row>
    <row r="340" spans="1:1">
      <c r="A340" s="10" t="e">
        <f t="shared" ref="A340:A403" si="337">+MID(#REF!,1,10)</f>
        <v>#REF!</v>
      </c>
    </row>
    <row r="341" spans="1:1">
      <c r="A341" s="10" t="e">
        <f t="shared" ref="A341:A404" si="338">+MID(#REF!,1,10)</f>
        <v>#REF!</v>
      </c>
    </row>
    <row r="342" spans="1:1">
      <c r="A342" s="10" t="e">
        <f t="shared" ref="A342:A405" si="339">+MID(#REF!,1,10)</f>
        <v>#REF!</v>
      </c>
    </row>
    <row r="343" spans="1:1">
      <c r="A343" s="10" t="e">
        <f t="shared" ref="A343:A406" si="340">+MID(#REF!,1,10)</f>
        <v>#REF!</v>
      </c>
    </row>
    <row r="344" spans="1:1">
      <c r="A344" s="10" t="e">
        <f t="shared" ref="A344:A407" si="341">+MID(#REF!,1,10)</f>
        <v>#REF!</v>
      </c>
    </row>
    <row r="345" spans="1:1">
      <c r="A345" s="10" t="e">
        <f t="shared" ref="A345:A408" si="342">+MID(#REF!,1,10)</f>
        <v>#REF!</v>
      </c>
    </row>
    <row r="346" spans="1:1">
      <c r="A346" s="10" t="e">
        <f t="shared" ref="A346:A409" si="343">+MID(#REF!,1,10)</f>
        <v>#REF!</v>
      </c>
    </row>
    <row r="347" spans="1:1">
      <c r="A347" s="10" t="e">
        <f t="shared" ref="A347:A410" si="344">+MID(#REF!,1,10)</f>
        <v>#REF!</v>
      </c>
    </row>
    <row r="348" spans="1:1">
      <c r="A348" s="10" t="e">
        <f t="shared" ref="A348:A411" si="345">+MID(#REF!,1,10)</f>
        <v>#REF!</v>
      </c>
    </row>
    <row r="349" spans="1:1">
      <c r="A349" s="10" t="e">
        <f t="shared" ref="A349:A412" si="346">+MID(#REF!,1,10)</f>
        <v>#REF!</v>
      </c>
    </row>
    <row r="350" spans="1:1">
      <c r="A350" s="10" t="e">
        <f t="shared" ref="A350:A413" si="347">+MID(#REF!,1,10)</f>
        <v>#REF!</v>
      </c>
    </row>
    <row r="351" spans="1:1">
      <c r="A351" s="10" t="e">
        <f t="shared" ref="A351:A414" si="348">+MID(#REF!,1,10)</f>
        <v>#REF!</v>
      </c>
    </row>
    <row r="352" spans="1:1">
      <c r="A352" s="10" t="e">
        <f t="shared" ref="A352:A415" si="349">+MID(#REF!,1,10)</f>
        <v>#REF!</v>
      </c>
    </row>
    <row r="353" spans="1:1">
      <c r="A353" s="10" t="e">
        <f t="shared" ref="A353:A416" si="350">+MID(#REF!,1,10)</f>
        <v>#REF!</v>
      </c>
    </row>
    <row r="354" spans="1:1">
      <c r="A354" s="10" t="e">
        <f t="shared" ref="A354:A417" si="351">+MID(#REF!,1,10)</f>
        <v>#REF!</v>
      </c>
    </row>
    <row r="355" spans="1:1">
      <c r="A355" s="10" t="e">
        <f t="shared" ref="A355:A418" si="352">+MID(#REF!,1,10)</f>
        <v>#REF!</v>
      </c>
    </row>
    <row r="356" spans="1:1">
      <c r="A356" s="10" t="e">
        <f t="shared" ref="A356:A419" si="353">+MID(#REF!,1,10)</f>
        <v>#REF!</v>
      </c>
    </row>
    <row r="357" spans="1:1">
      <c r="A357" s="10" t="e">
        <f t="shared" ref="A357:A420" si="354">+MID(#REF!,1,10)</f>
        <v>#REF!</v>
      </c>
    </row>
    <row r="358" spans="1:1">
      <c r="A358" s="10" t="e">
        <f t="shared" ref="A358:A421" si="355">+MID(#REF!,1,10)</f>
        <v>#REF!</v>
      </c>
    </row>
    <row r="359" spans="1:1">
      <c r="A359" s="10" t="e">
        <f t="shared" ref="A359:A422" si="356">+MID(#REF!,1,10)</f>
        <v>#REF!</v>
      </c>
    </row>
    <row r="360" spans="1:1">
      <c r="A360" s="10" t="e">
        <f t="shared" ref="A360:A423" si="357">+MID(#REF!,1,10)</f>
        <v>#REF!</v>
      </c>
    </row>
    <row r="361" spans="1:1">
      <c r="A361" s="10" t="e">
        <f t="shared" ref="A361:A424" si="358">+MID(#REF!,1,10)</f>
        <v>#REF!</v>
      </c>
    </row>
    <row r="362" spans="1:1">
      <c r="A362" s="10" t="e">
        <f t="shared" ref="A362:A425" si="359">+MID(#REF!,1,10)</f>
        <v>#REF!</v>
      </c>
    </row>
    <row r="363" spans="1:1">
      <c r="A363" s="10" t="e">
        <f t="shared" ref="A363:A426" si="360">+MID(#REF!,1,10)</f>
        <v>#REF!</v>
      </c>
    </row>
    <row r="364" spans="1:1">
      <c r="A364" s="10" t="e">
        <f t="shared" ref="A364:A427" si="361">+MID(#REF!,1,10)</f>
        <v>#REF!</v>
      </c>
    </row>
    <row r="365" spans="1:1">
      <c r="A365" s="10" t="e">
        <f t="shared" ref="A365:A428" si="362">+MID(#REF!,1,10)</f>
        <v>#REF!</v>
      </c>
    </row>
    <row r="366" spans="1:1">
      <c r="A366" s="10" t="e">
        <f t="shared" ref="A366:A429" si="363">+MID(#REF!,1,10)</f>
        <v>#REF!</v>
      </c>
    </row>
    <row r="367" spans="1:1">
      <c r="A367" s="10" t="e">
        <f t="shared" ref="A367:A430" si="364">+MID(#REF!,1,10)</f>
        <v>#REF!</v>
      </c>
    </row>
    <row r="368" spans="1:1">
      <c r="A368" s="10" t="e">
        <f t="shared" ref="A368:A431" si="365">+MID(#REF!,1,10)</f>
        <v>#REF!</v>
      </c>
    </row>
    <row r="369" spans="1:1">
      <c r="A369" s="10" t="e">
        <f t="shared" ref="A369:A432" si="366">+MID(#REF!,1,10)</f>
        <v>#REF!</v>
      </c>
    </row>
    <row r="370" spans="1:1">
      <c r="A370" s="10" t="e">
        <f t="shared" ref="A370:A433" si="367">+MID(#REF!,1,10)</f>
        <v>#REF!</v>
      </c>
    </row>
    <row r="371" spans="1:1">
      <c r="A371" s="10" t="e">
        <f t="shared" ref="A371:A434" si="368">+MID(#REF!,1,10)</f>
        <v>#REF!</v>
      </c>
    </row>
    <row r="372" spans="1:1">
      <c r="A372" s="10" t="e">
        <f t="shared" ref="A372:A435" si="369">+MID(#REF!,1,10)</f>
        <v>#REF!</v>
      </c>
    </row>
    <row r="373" spans="1:1">
      <c r="A373" s="10" t="e">
        <f t="shared" ref="A373:A436" si="370">+MID(#REF!,1,10)</f>
        <v>#REF!</v>
      </c>
    </row>
    <row r="374" spans="1:1">
      <c r="A374" s="10" t="e">
        <f t="shared" ref="A374:A437" si="371">+MID(#REF!,1,10)</f>
        <v>#REF!</v>
      </c>
    </row>
    <row r="375" spans="1:1">
      <c r="A375" s="10" t="e">
        <f t="shared" ref="A375:A438" si="372">+MID(#REF!,1,10)</f>
        <v>#REF!</v>
      </c>
    </row>
    <row r="376" spans="1:1">
      <c r="A376" s="10" t="e">
        <f t="shared" ref="A376:A439" si="373">+MID(#REF!,1,10)</f>
        <v>#REF!</v>
      </c>
    </row>
    <row r="377" spans="1:1">
      <c r="A377" s="10" t="e">
        <f t="shared" ref="A377:A440" si="374">+MID(#REF!,1,10)</f>
        <v>#REF!</v>
      </c>
    </row>
    <row r="378" spans="1:1">
      <c r="A378" s="10" t="e">
        <f t="shared" ref="A378:A441" si="375">+MID(#REF!,1,10)</f>
        <v>#REF!</v>
      </c>
    </row>
    <row r="379" spans="1:1">
      <c r="A379" s="10" t="e">
        <f t="shared" ref="A379:A442" si="376">+MID(#REF!,1,10)</f>
        <v>#REF!</v>
      </c>
    </row>
    <row r="380" spans="1:1">
      <c r="A380" s="10" t="e">
        <f t="shared" ref="A380:A443" si="377">+MID(#REF!,1,10)</f>
        <v>#REF!</v>
      </c>
    </row>
    <row r="381" spans="1:1">
      <c r="A381" s="10" t="e">
        <f t="shared" ref="A381:A444" si="378">+MID(#REF!,1,10)</f>
        <v>#REF!</v>
      </c>
    </row>
    <row r="382" spans="1:1">
      <c r="A382" s="10" t="e">
        <f t="shared" ref="A382:A445" si="379">+MID(#REF!,1,10)</f>
        <v>#REF!</v>
      </c>
    </row>
    <row r="383" spans="1:1">
      <c r="A383" s="10" t="e">
        <f t="shared" ref="A383:A446" si="380">+MID(#REF!,1,10)</f>
        <v>#REF!</v>
      </c>
    </row>
    <row r="384" spans="1:1">
      <c r="A384" s="10" t="e">
        <f t="shared" ref="A384:A447" si="381">+MID(#REF!,1,10)</f>
        <v>#REF!</v>
      </c>
    </row>
    <row r="385" spans="1:1">
      <c r="A385" s="10" t="e">
        <f t="shared" ref="A385:A448" si="382">+MID(#REF!,1,10)</f>
        <v>#REF!</v>
      </c>
    </row>
    <row r="386" spans="1:1">
      <c r="A386" s="10" t="e">
        <f t="shared" ref="A386:A449" si="383">+MID(#REF!,1,10)</f>
        <v>#REF!</v>
      </c>
    </row>
    <row r="387" spans="1:1">
      <c r="A387" s="10" t="e">
        <f t="shared" ref="A387:A391" si="384">+MID(#REF!,1,10)</f>
        <v>#REF!</v>
      </c>
    </row>
    <row r="388" spans="1:1">
      <c r="A388" s="10" t="e">
        <f t="shared" ref="A388:A392" si="385">+MID(#REF!,1,10)</f>
        <v>#REF!</v>
      </c>
    </row>
    <row r="389" spans="1:1">
      <c r="A389" s="10" t="e">
        <f t="shared" ref="A389:A393" si="386">+MID(#REF!,1,10)</f>
        <v>#REF!</v>
      </c>
    </row>
    <row r="390" spans="1:1">
      <c r="A390" s="10" t="e">
        <f t="shared" ref="A390:A394" si="387">+MID(#REF!,1,10)</f>
        <v>#REF!</v>
      </c>
    </row>
    <row r="391" spans="1:1">
      <c r="A391" s="10" t="e">
        <f t="shared" ref="A391:A395" si="388">+MID(#REF!,1,10)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FYSTBOLL</vt:lpstr>
      <vt:lpstr>Request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Jay Zhang - Hefei</cp:lastModifiedBy>
  <cp:lastPrinted>2024-11-13T01:20:43Z</cp:lastPrinted>
  <dcterms:created xsi:type="dcterms:W3CDTF">2024-11-12T09:13:20Z</dcterms:created>
  <dcterms:modified xsi:type="dcterms:W3CDTF">2024-11-13T07:25:42Z</dcterms:modified>
</cp:coreProperties>
</file>