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V:\Julia\GTAPinJulia\Data\3x3\"/>
    </mc:Choice>
  </mc:AlternateContent>
  <xr:revisionPtr revIDLastSave="0" documentId="13_ncr:1_{D7C4520A-CF31-4BFA-AFCA-70896D2BBAD1}" xr6:coauthVersionLast="47" xr6:coauthVersionMax="47" xr10:uidLastSave="{00000000-0000-0000-0000-000000000000}"/>
  <bookViews>
    <workbookView xWindow="1695" yWindow="60" windowWidth="26760" windowHeight="15420" xr2:uid="{B4EB7125-3891-441B-B9D7-F5F7C5200816}"/>
  </bookViews>
  <sheets>
    <sheet name="SAM" sheetId="1" r:id="rId1"/>
    <sheet name="Sheet2" sheetId="2" r:id="rId2"/>
  </sheets>
  <calcPr calcId="191029"/>
  <pivotCaches>
    <pivotCache cacheId="0" r:id="rId3"/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2" l="1"/>
  <c r="S24" i="2" s="1"/>
  <c r="R25" i="2"/>
  <c r="S25" i="2" s="1"/>
  <c r="R23" i="2"/>
  <c r="S23" i="2" s="1"/>
  <c r="L26" i="2"/>
  <c r="M24" i="2"/>
  <c r="N24" i="2" s="1"/>
  <c r="M25" i="2"/>
  <c r="N25" i="2" s="1"/>
  <c r="M23" i="2"/>
  <c r="N23" i="2" s="1"/>
  <c r="AJ27" i="1"/>
  <c r="P9" i="2"/>
  <c r="P10" i="2"/>
  <c r="P8" i="2"/>
  <c r="J9" i="2"/>
  <c r="J17" i="2" s="1"/>
  <c r="P17" i="2" s="1"/>
  <c r="J10" i="2"/>
  <c r="J18" i="2" s="1"/>
  <c r="P18" i="2" s="1"/>
  <c r="J8" i="2"/>
  <c r="J16" i="2" s="1"/>
  <c r="P16" i="2" s="1"/>
  <c r="R16" i="2"/>
  <c r="R17" i="2"/>
  <c r="R18" i="2"/>
  <c r="Q17" i="2"/>
  <c r="Q18" i="2"/>
  <c r="Q16" i="2"/>
  <c r="L16" i="2"/>
  <c r="L17" i="2"/>
  <c r="L18" i="2"/>
  <c r="K17" i="2"/>
  <c r="K18" i="2"/>
  <c r="K16" i="2"/>
  <c r="R8" i="2"/>
  <c r="R9" i="2"/>
  <c r="R10" i="2"/>
  <c r="Q10" i="2"/>
  <c r="Q9" i="2"/>
  <c r="Q8" i="2"/>
  <c r="L8" i="2"/>
  <c r="L9" i="2"/>
  <c r="L10" i="2"/>
  <c r="K9" i="2"/>
  <c r="K10" i="2"/>
  <c r="K8" i="2"/>
  <c r="AM7" i="1"/>
  <c r="AD11" i="1"/>
  <c r="AC11" i="1"/>
  <c r="M8" i="2"/>
  <c r="AD29" i="1"/>
  <c r="V9" i="2"/>
  <c r="M9" i="2"/>
  <c r="AC23" i="1"/>
  <c r="N8" i="2"/>
  <c r="AD18" i="1"/>
  <c r="AC27" i="1"/>
  <c r="AD23" i="1"/>
  <c r="AM15" i="1"/>
  <c r="AC10" i="1"/>
  <c r="M10" i="2"/>
  <c r="AC13" i="1"/>
  <c r="AC28" i="1"/>
  <c r="AD16" i="1"/>
  <c r="AD27" i="1"/>
  <c r="AD8" i="1"/>
  <c r="AC18" i="1"/>
  <c r="AD24" i="1"/>
  <c r="AC20" i="1"/>
  <c r="AC26" i="1"/>
  <c r="AC25" i="1"/>
  <c r="N9" i="2"/>
  <c r="AD22" i="1"/>
  <c r="AC22" i="1"/>
  <c r="AC15" i="1"/>
  <c r="AD28" i="1"/>
  <c r="AD10" i="1"/>
  <c r="AP12" i="1"/>
  <c r="AM17" i="1"/>
  <c r="AC24" i="1"/>
  <c r="AP13" i="1"/>
  <c r="AC8" i="1"/>
  <c r="AP7" i="1"/>
  <c r="AD20" i="1"/>
  <c r="AM18" i="1"/>
  <c r="AC14" i="1"/>
  <c r="V10" i="2"/>
  <c r="AM16" i="1"/>
  <c r="AC19" i="1"/>
  <c r="AC29" i="1"/>
  <c r="AM19" i="1"/>
  <c r="AD21" i="1"/>
  <c r="AD15" i="1"/>
  <c r="AD30" i="1"/>
  <c r="AD19" i="1"/>
  <c r="AC21" i="1"/>
  <c r="AD13" i="1"/>
  <c r="N10" i="2"/>
  <c r="AC30" i="1"/>
  <c r="AD17" i="1"/>
  <c r="V8" i="2"/>
  <c r="AM8" i="1"/>
  <c r="AD26" i="1"/>
  <c r="AP8" i="1"/>
  <c r="AP11" i="1"/>
  <c r="AP9" i="1"/>
  <c r="AD14" i="1"/>
  <c r="AC12" i="1"/>
  <c r="AD12" i="1"/>
  <c r="AC9" i="1"/>
  <c r="AD25" i="1"/>
  <c r="AC16" i="1"/>
  <c r="AC17" i="1"/>
  <c r="AD9" i="1"/>
  <c r="T23" i="2" l="1"/>
  <c r="T25" i="2"/>
  <c r="T24" i="2"/>
  <c r="N26" i="2"/>
  <c r="AR11" i="1"/>
  <c r="AR8" i="1"/>
  <c r="AR9" i="1"/>
  <c r="AR7" i="1"/>
  <c r="AR12" i="1"/>
  <c r="AR13" i="1"/>
  <c r="AP10" i="1"/>
  <c r="AM20" i="1"/>
  <c r="AM9" i="1"/>
  <c r="AJ26" i="1"/>
  <c r="AJ22" i="1"/>
  <c r="AJ10" i="1"/>
  <c r="AJ25" i="1"/>
  <c r="AJ17" i="1"/>
  <c r="AJ9" i="1"/>
  <c r="AJ28" i="1"/>
  <c r="AJ16" i="1"/>
  <c r="AJ8" i="1"/>
  <c r="AJ23" i="1"/>
  <c r="AJ19" i="1"/>
  <c r="AJ30" i="1"/>
  <c r="AJ18" i="1"/>
  <c r="AJ14" i="1"/>
  <c r="AJ29" i="1"/>
  <c r="AJ21" i="1"/>
  <c r="AJ13" i="1"/>
  <c r="AJ24" i="1"/>
  <c r="AJ20" i="1"/>
  <c r="AJ12" i="1"/>
  <c r="AJ15" i="1"/>
  <c r="AJ11" i="1"/>
  <c r="AE23" i="1"/>
  <c r="AE15" i="1"/>
  <c r="AE30" i="1"/>
  <c r="AE22" i="1"/>
  <c r="AE14" i="1"/>
  <c r="AE29" i="1"/>
  <c r="AE21" i="1"/>
  <c r="AE13" i="1"/>
  <c r="AE28" i="1"/>
  <c r="AE20" i="1"/>
  <c r="AE12" i="1"/>
  <c r="AE27" i="1"/>
  <c r="AE19" i="1"/>
  <c r="AE11" i="1"/>
  <c r="AE26" i="1"/>
  <c r="AE18" i="1"/>
  <c r="AE10" i="1"/>
  <c r="AE25" i="1"/>
  <c r="AE17" i="1"/>
  <c r="AE9" i="1"/>
  <c r="AE24" i="1"/>
  <c r="AE16" i="1"/>
  <c r="AE8" i="1"/>
  <c r="T16" i="2"/>
  <c r="X16" i="2" s="1"/>
  <c r="T18" i="2"/>
  <c r="X18" i="2" s="1"/>
  <c r="T17" i="2"/>
  <c r="X17" i="2" s="1"/>
  <c r="U18" i="2"/>
  <c r="Y18" i="2" s="1"/>
  <c r="U17" i="2"/>
  <c r="Y17" i="2" s="1"/>
  <c r="U16" i="2"/>
  <c r="Y16" i="2" s="1"/>
  <c r="V16" i="2"/>
  <c r="V17" i="2"/>
  <c r="V18" i="2"/>
  <c r="T8" i="2"/>
  <c r="T9" i="2"/>
  <c r="T10" i="2"/>
  <c r="U10" i="2"/>
  <c r="U9" i="2"/>
  <c r="U8" i="2"/>
  <c r="AC7" i="1"/>
  <c r="AD7" i="1"/>
  <c r="O23" i="2" l="1"/>
  <c r="M26" i="2"/>
  <c r="O24" i="2"/>
  <c r="O25" i="2"/>
  <c r="AP23" i="1"/>
  <c r="AR10" i="1"/>
  <c r="AM23" i="1"/>
  <c r="AJ7" i="1"/>
  <c r="Z17" i="2"/>
  <c r="Z16" i="2"/>
  <c r="Z18" i="2"/>
  <c r="AE7" i="1"/>
  <c r="O27" i="2" l="1" a="1"/>
  <c r="O27" i="2" s="1"/>
  <c r="O26" i="2"/>
  <c r="AP24" i="1"/>
  <c r="AP21" i="1"/>
  <c r="AS21" i="1" s="1"/>
  <c r="T27" i="2" l="1" a="1"/>
  <c r="T27" i="2" s="1"/>
  <c r="S26" i="2" a="1"/>
  <c r="S26" i="2" s="1"/>
  <c r="T26" i="2" s="1"/>
  <c r="M27" i="2" a="1"/>
  <c r="M2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2F87E-37F3-427B-BF11-1053B3ADBEE6}" name="Query from MS Access Text Driver" type="1" refreshedVersion="8" saveData="1">
    <dbPr connection="DSN=MS Access Text Driver;DefaultDir=v:\;DriverId=27;FIL=text;MaxBufferSize=2048;PageTimeout=5;" command="SELECT COMPSAM.Sim, COMPSAM.Reg, COMPSAM.RLab, COMPSAM.CLab, COMPSAM.Value_x000d__x000a_FROM `V:\Julia\GTAPinJulia\Data\3x3`\COMPSAM.csv COMPSAM"/>
  </connection>
  <connection id="2" xr16:uid="{865CE68E-52F4-4EB6-A8BA-ABD3FB8F47F5}" name="Query from MS Access Text Driver1" type="1" refreshedVersion="8">
    <dbPr connection="DSN=MS Access Text Driver;DefaultDir=C:\Users\domin\OneDrive\Documents;DriverId=27;FIL=text;MaxBufferSize=2048;PageTimeout=5;" command="SELECT COMP.Sim, COMP.Var, COMP.Reg, COMP.RLab, COMP.CLab, COMP.Year, COMP.Value_x000d__x000a_FROM `V:\Julia\GTAPinJulia\Data\3x3`\COMP.csv COMP"/>
  </connection>
  <connection id="3" xr16:uid="{03C2F87E-37F3-427B-BF11-1053B3ADBEE6}" name="Query1" type="1" refreshedVersion="8" saveData="1">
    <dbPr connection="DSN=MS Access Text Driver;DefaultDir=v:\;DriverId=27;FIL=text;MaxBufferSize=2048;PageTimeout=5;" command="SELECT COMPSAM.Sim, COMPSAM.Reg, COMPSAM.RLab, COMPSAM.CLab, COMPSAM.Value, COMPSAM.Year_x000d__x000a_FROM `V:\Julia\GTAPinJulia\Data\3x3`\COMPSAM.csv COMPSAM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<sst xmlns="http://schemas.openxmlformats.org/spreadsheetml/2006/main" count="153" uniqueCount="53">
  <si>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Reg</t>
  </si>
  <si>
    <t>Sim</t>
  </si>
  <si>
    <t>Row Labels</t>
  </si>
  <si>
    <t>agr</t>
  </si>
  <si>
    <t>srv</t>
  </si>
  <si>
    <t>LAB</t>
  </si>
  <si>
    <t>CAP</t>
  </si>
  <si>
    <t>man</t>
  </si>
  <si>
    <t>Grand Total</t>
  </si>
  <si>
    <t>Column Labels</t>
  </si>
  <si>
    <t>srv-a</t>
  </si>
  <si>
    <t>agr-a</t>
  </si>
  <si>
    <t>man-a</t>
  </si>
  <si>
    <t>Sum of Value</t>
  </si>
  <si>
    <t>COMP</t>
  </si>
  <si>
    <t>USA</t>
  </si>
  <si>
    <t>vtax</t>
  </si>
  <si>
    <t>itax</t>
  </si>
  <si>
    <t>ptax</t>
  </si>
  <si>
    <t>E27</t>
  </si>
  <si>
    <t>ROW</t>
  </si>
  <si>
    <t>etax</t>
  </si>
  <si>
    <t>mtax</t>
  </si>
  <si>
    <t>hhd</t>
  </si>
  <si>
    <t>dtax</t>
  </si>
  <si>
    <t>RegY</t>
  </si>
  <si>
    <t>inv</t>
  </si>
  <si>
    <t>gov</t>
  </si>
  <si>
    <t>deprY</t>
  </si>
  <si>
    <t>BoP</t>
  </si>
  <si>
    <t>tmg</t>
  </si>
  <si>
    <t>PDS</t>
  </si>
  <si>
    <t>PCA</t>
  </si>
  <si>
    <t>PO</t>
  </si>
  <si>
    <t>PS</t>
  </si>
  <si>
    <t>QC</t>
  </si>
  <si>
    <t>QCA</t>
  </si>
  <si>
    <t>QO</t>
  </si>
  <si>
    <t>Base</t>
  </si>
  <si>
    <t>Comp</t>
  </si>
  <si>
    <t>(blank)</t>
  </si>
  <si>
    <t>PO*QO</t>
  </si>
  <si>
    <t>PDS*QC</t>
  </si>
  <si>
    <t>PS*QCA</t>
  </si>
  <si>
    <t>PCA*QCA</t>
  </si>
  <si>
    <t>Year</t>
  </si>
  <si>
    <t>GDPFC</t>
  </si>
  <si>
    <t>Exports</t>
  </si>
  <si>
    <t>other</t>
  </si>
  <si>
    <t>Imports</t>
  </si>
  <si>
    <t>GDPMP</t>
  </si>
  <si>
    <t>DISC</t>
  </si>
  <si>
    <t>(X-M)/Y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</si>
</sst>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van der Mensbrugghe" refreshedDate="45493.500258333333" createdVersion="8" refreshedVersion="8" minRefreshableVersion="3" recordCount="234" xr:uid="{BDC7B488-2BB1-4AD7-9BE9-2A6023A0D971}">
  <cacheSource type="external" connectionId="2"/>
  <cacheFields count="7">
    <cacheField name="Sim" numFmtId="0" sqlType="12">
      <sharedItems count="1">
        <s v="COMP"/>
      </sharedItems>
    </cacheField>
    <cacheField name="Var" numFmtId="0" sqlType="12">
      <sharedItems count="7">
        <s v="QO"/>
        <s v="PO"/>
        <s v="QCA"/>
        <s v="PS"/>
        <s v="PCA"/>
        <s v="QC"/>
        <s v="PDS"/>
      </sharedItems>
    </cacheField>
    <cacheField name="Reg" numFmtId="0" sqlType="12">
      <sharedItems count="3">
        <s v="USA"/>
        <s v="E27"/>
        <s v="ROW"/>
      </sharedItems>
    </cacheField>
    <cacheField name="RLab" numFmtId="0" sqlType="12">
      <sharedItems count="6">
        <s v="agr-a"/>
        <s v="agr"/>
        <s v="man"/>
        <s v="srv"/>
        <s v="man-a"/>
        <s v="srv-a"/>
      </sharedItems>
    </cacheField>
    <cacheField name="CLab" numFmtId="0" sqlType="12">
      <sharedItems containsBlank="1" count="4">
        <m/>
        <s v="agr-a"/>
        <s v="man-a"/>
        <s v="srv-a"/>
      </sharedItems>
    </cacheField>
    <cacheField name="Year" numFmtId="0" sqlType="12">
      <sharedItems count="2">
        <s v="Comp"/>
        <s v="Base"/>
      </sharedItems>
    </cacheField>
    <cacheField name="Value" numFmtId="0" sqlType="8">
      <sharedItems containsSemiMixedTypes="0" containsString="0" containsNumber="1" minValue="0" maxValue="44220252.9526465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van der Mensbrugghe" refreshedDate="45501.507666666665" refreshedVersion="8" recordCount="570" xr:uid="{C9C0EE91-B2C4-435C-AD05-69764E18F2AF}">
  <cacheSource type="external" connectionId="3"/>
  <cacheFields count="6">
    <cacheField name="Sim" numFmtId="0" sqlType="12">
      <sharedItems count="1">
        <s v="COMP"/>
      </sharedItems>
    </cacheField>
    <cacheField name="Reg" numFmtId="0" sqlType="12">
      <sharedItems count="3">
        <s v="USA"/>
        <s v="E27"/>
        <s v="ROW"/>
      </sharedItems>
    </cacheField>
    <cacheField name="RLab" numFmtId="0" sqlType="12">
      <sharedItems count="24">
        <s v="agr"/>
        <s v="man"/>
        <s v="srv"/>
        <s v="LAB"/>
        <s v="CAP"/>
        <s v="itax"/>
        <s v="vtax"/>
        <s v="agr-a"/>
        <s v="man-a"/>
        <s v="srv-a"/>
        <s v="ptax"/>
        <s v="USA"/>
        <s v="E27"/>
        <s v="ROW"/>
        <s v="mtax"/>
        <s v="etax"/>
        <s v="BoP"/>
        <s v="RegY"/>
        <s v="dtax"/>
        <s v="hhd"/>
        <s v="inv"/>
        <s v="gov"/>
        <s v="deprY"/>
        <s v="tmg"/>
      </sharedItems>
    </cacheField>
    <cacheField name="CLab" numFmtId="0" sqlType="12">
      <sharedItems count="24">
        <s v="agr-a"/>
        <s v="agr"/>
        <s v="man"/>
        <s v="srv"/>
        <s v="man-a"/>
        <s v="srv-a"/>
        <s v="USA"/>
        <s v="E27"/>
        <s v="ROW"/>
        <s v="BoP"/>
        <s v="LAB"/>
        <s v="CAP"/>
        <s v="RegY"/>
        <s v="deprY"/>
        <s v="hhd"/>
        <s v="gov"/>
        <s v="inv"/>
        <s v="tmg"/>
        <s v="itax"/>
        <s v="vtax"/>
        <s v="ptax"/>
        <s v="mtax"/>
        <s v="etax"/>
        <s v="dtax"/>
      </sharedItems>
    </cacheField>
    <cacheField name="Value" numFmtId="0" sqlType="8">
      <sharedItems containsSemiMixedTypes="0" containsString="0" containsNumber="1" minValue="-807840.88241818536" maxValue="44673087.030778117"/>
    </cacheField>
    <cacheField name="Year" numFmtId="0" sqlType="4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x v="0"/>
    <x v="0"/>
    <x v="0"/>
    <x v="0"/>
    <x v="0"/>
    <n v="411866.40266105981"/>
  </r>
  <r>
    <x v="0"/>
    <x v="0"/>
    <x v="0"/>
    <x v="0"/>
    <x v="0"/>
    <x v="1"/>
    <n v="411631.60496430891"/>
  </r>
  <r>
    <x v="0"/>
    <x v="1"/>
    <x v="0"/>
    <x v="0"/>
    <x v="0"/>
    <x v="0"/>
    <n v="0.98802347724364858"/>
  </r>
  <r>
    <x v="0"/>
    <x v="1"/>
    <x v="0"/>
    <x v="0"/>
    <x v="0"/>
    <x v="1"/>
    <n v="1"/>
  </r>
  <r>
    <x v="0"/>
    <x v="2"/>
    <x v="0"/>
    <x v="1"/>
    <x v="1"/>
    <x v="0"/>
    <n v="411866.40266106074"/>
  </r>
  <r>
    <x v="0"/>
    <x v="2"/>
    <x v="0"/>
    <x v="1"/>
    <x v="1"/>
    <x v="1"/>
    <n v="411631.60496430902"/>
  </r>
  <r>
    <x v="0"/>
    <x v="3"/>
    <x v="0"/>
    <x v="1"/>
    <x v="1"/>
    <x v="0"/>
    <n v="0.98802347724364858"/>
  </r>
  <r>
    <x v="0"/>
    <x v="3"/>
    <x v="0"/>
    <x v="1"/>
    <x v="1"/>
    <x v="1"/>
    <n v="1"/>
  </r>
  <r>
    <x v="0"/>
    <x v="4"/>
    <x v="0"/>
    <x v="1"/>
    <x v="1"/>
    <x v="0"/>
    <n v="0.989589481747013"/>
  </r>
  <r>
    <x v="0"/>
    <x v="4"/>
    <x v="0"/>
    <x v="1"/>
    <x v="1"/>
    <x v="1"/>
    <n v="1.0031699742757798"/>
  </r>
  <r>
    <x v="0"/>
    <x v="2"/>
    <x v="0"/>
    <x v="2"/>
    <x v="1"/>
    <x v="0"/>
    <n v="0"/>
  </r>
  <r>
    <x v="0"/>
    <x v="2"/>
    <x v="0"/>
    <x v="2"/>
    <x v="1"/>
    <x v="1"/>
    <n v="0"/>
  </r>
  <r>
    <x v="0"/>
    <x v="3"/>
    <x v="0"/>
    <x v="2"/>
    <x v="1"/>
    <x v="0"/>
    <n v="1"/>
  </r>
  <r>
    <x v="0"/>
    <x v="3"/>
    <x v="0"/>
    <x v="2"/>
    <x v="1"/>
    <x v="1"/>
    <n v="1"/>
  </r>
  <r>
    <x v="0"/>
    <x v="4"/>
    <x v="0"/>
    <x v="2"/>
    <x v="1"/>
    <x v="0"/>
    <n v="1"/>
  </r>
  <r>
    <x v="0"/>
    <x v="4"/>
    <x v="0"/>
    <x v="2"/>
    <x v="1"/>
    <x v="1"/>
    <n v="1"/>
  </r>
  <r>
    <x v="0"/>
    <x v="2"/>
    <x v="0"/>
    <x v="3"/>
    <x v="1"/>
    <x v="0"/>
    <n v="0"/>
  </r>
  <r>
    <x v="0"/>
    <x v="2"/>
    <x v="0"/>
    <x v="3"/>
    <x v="1"/>
    <x v="1"/>
    <n v="0"/>
  </r>
  <r>
    <x v="0"/>
    <x v="3"/>
    <x v="0"/>
    <x v="3"/>
    <x v="1"/>
    <x v="0"/>
    <n v="1"/>
  </r>
  <r>
    <x v="0"/>
    <x v="3"/>
    <x v="0"/>
    <x v="3"/>
    <x v="1"/>
    <x v="1"/>
    <n v="1"/>
  </r>
  <r>
    <x v="0"/>
    <x v="4"/>
    <x v="0"/>
    <x v="3"/>
    <x v="1"/>
    <x v="0"/>
    <n v="1"/>
  </r>
  <r>
    <x v="0"/>
    <x v="4"/>
    <x v="0"/>
    <x v="3"/>
    <x v="1"/>
    <x v="1"/>
    <n v="1"/>
  </r>
  <r>
    <x v="0"/>
    <x v="0"/>
    <x v="0"/>
    <x v="4"/>
    <x v="0"/>
    <x v="0"/>
    <n v="7744344.0757617308"/>
  </r>
  <r>
    <x v="0"/>
    <x v="0"/>
    <x v="0"/>
    <x v="4"/>
    <x v="0"/>
    <x v="1"/>
    <n v="7820683.9883396458"/>
  </r>
  <r>
    <x v="0"/>
    <x v="1"/>
    <x v="0"/>
    <x v="4"/>
    <x v="0"/>
    <x v="0"/>
    <n v="0.98579697862932969"/>
  </r>
  <r>
    <x v="0"/>
    <x v="1"/>
    <x v="0"/>
    <x v="4"/>
    <x v="0"/>
    <x v="1"/>
    <n v="1"/>
  </r>
  <r>
    <x v="0"/>
    <x v="2"/>
    <x v="0"/>
    <x v="1"/>
    <x v="2"/>
    <x v="0"/>
    <n v="0"/>
  </r>
  <r>
    <x v="0"/>
    <x v="2"/>
    <x v="0"/>
    <x v="1"/>
    <x v="2"/>
    <x v="1"/>
    <n v="0"/>
  </r>
  <r>
    <x v="0"/>
    <x v="3"/>
    <x v="0"/>
    <x v="1"/>
    <x v="2"/>
    <x v="0"/>
    <n v="1"/>
  </r>
  <r>
    <x v="0"/>
    <x v="3"/>
    <x v="0"/>
    <x v="1"/>
    <x v="2"/>
    <x v="1"/>
    <n v="1"/>
  </r>
  <r>
    <x v="0"/>
    <x v="4"/>
    <x v="0"/>
    <x v="1"/>
    <x v="2"/>
    <x v="0"/>
    <n v="1"/>
  </r>
  <r>
    <x v="0"/>
    <x v="4"/>
    <x v="0"/>
    <x v="1"/>
    <x v="2"/>
    <x v="1"/>
    <n v="1"/>
  </r>
  <r>
    <x v="0"/>
    <x v="2"/>
    <x v="0"/>
    <x v="2"/>
    <x v="2"/>
    <x v="0"/>
    <n v="7744344.0757617299"/>
  </r>
  <r>
    <x v="0"/>
    <x v="2"/>
    <x v="0"/>
    <x v="2"/>
    <x v="2"/>
    <x v="1"/>
    <n v="7820683.9883396449"/>
  </r>
  <r>
    <x v="0"/>
    <x v="3"/>
    <x v="0"/>
    <x v="2"/>
    <x v="2"/>
    <x v="0"/>
    <n v="0.98579697862932969"/>
  </r>
  <r>
    <x v="0"/>
    <x v="3"/>
    <x v="0"/>
    <x v="2"/>
    <x v="2"/>
    <x v="1"/>
    <n v="1"/>
  </r>
  <r>
    <x v="0"/>
    <x v="4"/>
    <x v="0"/>
    <x v="2"/>
    <x v="2"/>
    <x v="0"/>
    <n v="0.99141006288354172"/>
  </r>
  <r>
    <x v="0"/>
    <x v="4"/>
    <x v="0"/>
    <x v="2"/>
    <x v="2"/>
    <x v="1"/>
    <n v="1.0113879112553514"/>
  </r>
  <r>
    <x v="0"/>
    <x v="2"/>
    <x v="0"/>
    <x v="3"/>
    <x v="2"/>
    <x v="0"/>
    <n v="0"/>
  </r>
  <r>
    <x v="0"/>
    <x v="2"/>
    <x v="0"/>
    <x v="3"/>
    <x v="2"/>
    <x v="1"/>
    <n v="0"/>
  </r>
  <r>
    <x v="0"/>
    <x v="3"/>
    <x v="0"/>
    <x v="3"/>
    <x v="2"/>
    <x v="0"/>
    <n v="1"/>
  </r>
  <r>
    <x v="0"/>
    <x v="3"/>
    <x v="0"/>
    <x v="3"/>
    <x v="2"/>
    <x v="1"/>
    <n v="1"/>
  </r>
  <r>
    <x v="0"/>
    <x v="4"/>
    <x v="0"/>
    <x v="3"/>
    <x v="2"/>
    <x v="0"/>
    <n v="1"/>
  </r>
  <r>
    <x v="0"/>
    <x v="4"/>
    <x v="0"/>
    <x v="3"/>
    <x v="2"/>
    <x v="1"/>
    <n v="1"/>
  </r>
  <r>
    <x v="0"/>
    <x v="0"/>
    <x v="0"/>
    <x v="5"/>
    <x v="0"/>
    <x v="0"/>
    <n v="19440108.862433549"/>
  </r>
  <r>
    <x v="0"/>
    <x v="0"/>
    <x v="0"/>
    <x v="5"/>
    <x v="0"/>
    <x v="1"/>
    <n v="19398089.288918175"/>
  </r>
  <r>
    <x v="0"/>
    <x v="1"/>
    <x v="0"/>
    <x v="5"/>
    <x v="0"/>
    <x v="0"/>
    <n v="0.99103794252971633"/>
  </r>
  <r>
    <x v="0"/>
    <x v="1"/>
    <x v="0"/>
    <x v="5"/>
    <x v="0"/>
    <x v="1"/>
    <n v="1"/>
  </r>
  <r>
    <x v="0"/>
    <x v="2"/>
    <x v="0"/>
    <x v="1"/>
    <x v="3"/>
    <x v="0"/>
    <n v="0"/>
  </r>
  <r>
    <x v="0"/>
    <x v="2"/>
    <x v="0"/>
    <x v="1"/>
    <x v="3"/>
    <x v="1"/>
    <n v="0"/>
  </r>
  <r>
    <x v="0"/>
    <x v="3"/>
    <x v="0"/>
    <x v="1"/>
    <x v="3"/>
    <x v="0"/>
    <n v="1"/>
  </r>
  <r>
    <x v="0"/>
    <x v="3"/>
    <x v="0"/>
    <x v="1"/>
    <x v="3"/>
    <x v="1"/>
    <n v="1"/>
  </r>
  <r>
    <x v="0"/>
    <x v="4"/>
    <x v="0"/>
    <x v="1"/>
    <x v="3"/>
    <x v="0"/>
    <n v="1"/>
  </r>
  <r>
    <x v="0"/>
    <x v="4"/>
    <x v="0"/>
    <x v="1"/>
    <x v="3"/>
    <x v="1"/>
    <n v="1"/>
  </r>
  <r>
    <x v="0"/>
    <x v="2"/>
    <x v="0"/>
    <x v="2"/>
    <x v="3"/>
    <x v="0"/>
    <n v="0"/>
  </r>
  <r>
    <x v="0"/>
    <x v="2"/>
    <x v="0"/>
    <x v="2"/>
    <x v="3"/>
    <x v="1"/>
    <n v="0"/>
  </r>
  <r>
    <x v="0"/>
    <x v="3"/>
    <x v="0"/>
    <x v="2"/>
    <x v="3"/>
    <x v="0"/>
    <n v="1"/>
  </r>
  <r>
    <x v="0"/>
    <x v="3"/>
    <x v="0"/>
    <x v="2"/>
    <x v="3"/>
    <x v="1"/>
    <n v="1"/>
  </r>
  <r>
    <x v="0"/>
    <x v="4"/>
    <x v="0"/>
    <x v="2"/>
    <x v="3"/>
    <x v="0"/>
    <n v="1"/>
  </r>
  <r>
    <x v="0"/>
    <x v="4"/>
    <x v="0"/>
    <x v="2"/>
    <x v="3"/>
    <x v="1"/>
    <n v="1"/>
  </r>
  <r>
    <x v="0"/>
    <x v="2"/>
    <x v="0"/>
    <x v="3"/>
    <x v="3"/>
    <x v="0"/>
    <n v="19440108.862433571"/>
  </r>
  <r>
    <x v="0"/>
    <x v="2"/>
    <x v="0"/>
    <x v="3"/>
    <x v="3"/>
    <x v="1"/>
    <n v="19398089.288918179"/>
  </r>
  <r>
    <x v="0"/>
    <x v="3"/>
    <x v="0"/>
    <x v="3"/>
    <x v="3"/>
    <x v="0"/>
    <n v="0.99103794252971633"/>
  </r>
  <r>
    <x v="0"/>
    <x v="3"/>
    <x v="0"/>
    <x v="3"/>
    <x v="3"/>
    <x v="1"/>
    <n v="1"/>
  </r>
  <r>
    <x v="0"/>
    <x v="4"/>
    <x v="0"/>
    <x v="3"/>
    <x v="3"/>
    <x v="0"/>
    <n v="1.0052052616605662"/>
  </r>
  <r>
    <x v="0"/>
    <x v="4"/>
    <x v="0"/>
    <x v="3"/>
    <x v="3"/>
    <x v="1"/>
    <n v="1.0285908712933562"/>
  </r>
  <r>
    <x v="0"/>
    <x v="5"/>
    <x v="0"/>
    <x v="1"/>
    <x v="0"/>
    <x v="0"/>
    <n v="413172.00856255426"/>
  </r>
  <r>
    <x v="0"/>
    <x v="5"/>
    <x v="0"/>
    <x v="1"/>
    <x v="0"/>
    <x v="1"/>
    <n v="412936.46656314383"/>
  </r>
  <r>
    <x v="0"/>
    <x v="6"/>
    <x v="0"/>
    <x v="1"/>
    <x v="0"/>
    <x v="0"/>
    <n v="0.9864624212476345"/>
  </r>
  <r>
    <x v="0"/>
    <x v="6"/>
    <x v="0"/>
    <x v="1"/>
    <x v="0"/>
    <x v="1"/>
    <n v="1"/>
  </r>
  <r>
    <x v="0"/>
    <x v="5"/>
    <x v="0"/>
    <x v="2"/>
    <x v="0"/>
    <x v="0"/>
    <n v="7832535.9788274113"/>
  </r>
  <r>
    <x v="0"/>
    <x v="5"/>
    <x v="0"/>
    <x v="2"/>
    <x v="0"/>
    <x v="1"/>
    <n v="7909745.2435550047"/>
  </r>
  <r>
    <x v="0"/>
    <x v="6"/>
    <x v="0"/>
    <x v="2"/>
    <x v="0"/>
    <x v="0"/>
    <n v="0.98024709594658599"/>
  </r>
  <r>
    <x v="0"/>
    <x v="6"/>
    <x v="0"/>
    <x v="2"/>
    <x v="0"/>
    <x v="1"/>
    <n v="1"/>
  </r>
  <r>
    <x v="0"/>
    <x v="5"/>
    <x v="0"/>
    <x v="3"/>
    <x v="0"/>
    <x v="0"/>
    <n v="19995918.512848224"/>
  </r>
  <r>
    <x v="0"/>
    <x v="5"/>
    <x v="0"/>
    <x v="3"/>
    <x v="0"/>
    <x v="1"/>
    <n v="19952697.563114673"/>
  </r>
  <r>
    <x v="0"/>
    <x v="6"/>
    <x v="0"/>
    <x v="3"/>
    <x v="0"/>
    <x v="0"/>
    <n v="0.97726442039740757"/>
  </r>
  <r>
    <x v="0"/>
    <x v="6"/>
    <x v="0"/>
    <x v="3"/>
    <x v="0"/>
    <x v="1"/>
    <n v="1"/>
  </r>
  <r>
    <x v="0"/>
    <x v="0"/>
    <x v="1"/>
    <x v="0"/>
    <x v="0"/>
    <x v="0"/>
    <n v="534228.32767185674"/>
  </r>
  <r>
    <x v="0"/>
    <x v="0"/>
    <x v="1"/>
    <x v="0"/>
    <x v="0"/>
    <x v="1"/>
    <n v="536058.04314930236"/>
  </r>
  <r>
    <x v="0"/>
    <x v="1"/>
    <x v="1"/>
    <x v="0"/>
    <x v="0"/>
    <x v="0"/>
    <n v="1.0117367269981394"/>
  </r>
  <r>
    <x v="0"/>
    <x v="1"/>
    <x v="1"/>
    <x v="0"/>
    <x v="0"/>
    <x v="1"/>
    <n v="1"/>
  </r>
  <r>
    <x v="0"/>
    <x v="2"/>
    <x v="1"/>
    <x v="1"/>
    <x v="1"/>
    <x v="0"/>
    <n v="534228.32767185674"/>
  </r>
  <r>
    <x v="0"/>
    <x v="2"/>
    <x v="1"/>
    <x v="1"/>
    <x v="1"/>
    <x v="1"/>
    <n v="536058.04314930236"/>
  </r>
  <r>
    <x v="0"/>
    <x v="3"/>
    <x v="1"/>
    <x v="1"/>
    <x v="1"/>
    <x v="0"/>
    <n v="1.0117367269981394"/>
  </r>
  <r>
    <x v="0"/>
    <x v="3"/>
    <x v="1"/>
    <x v="1"/>
    <x v="1"/>
    <x v="1"/>
    <n v="1"/>
  </r>
  <r>
    <x v="0"/>
    <x v="4"/>
    <x v="1"/>
    <x v="1"/>
    <x v="1"/>
    <x v="0"/>
    <n v="1.013429401849592"/>
  </r>
  <r>
    <x v="0"/>
    <x v="4"/>
    <x v="1"/>
    <x v="1"/>
    <x v="1"/>
    <x v="1"/>
    <n v="1.0033460777023975"/>
  </r>
  <r>
    <x v="0"/>
    <x v="2"/>
    <x v="1"/>
    <x v="2"/>
    <x v="1"/>
    <x v="0"/>
    <n v="0"/>
  </r>
  <r>
    <x v="0"/>
    <x v="2"/>
    <x v="1"/>
    <x v="2"/>
    <x v="1"/>
    <x v="1"/>
    <n v="0"/>
  </r>
  <r>
    <x v="0"/>
    <x v="3"/>
    <x v="1"/>
    <x v="2"/>
    <x v="1"/>
    <x v="0"/>
    <n v="1"/>
  </r>
  <r>
    <x v="0"/>
    <x v="3"/>
    <x v="1"/>
    <x v="2"/>
    <x v="1"/>
    <x v="1"/>
    <n v="1"/>
  </r>
  <r>
    <x v="0"/>
    <x v="4"/>
    <x v="1"/>
    <x v="2"/>
    <x v="1"/>
    <x v="0"/>
    <n v="1"/>
  </r>
  <r>
    <x v="0"/>
    <x v="4"/>
    <x v="1"/>
    <x v="2"/>
    <x v="1"/>
    <x v="1"/>
    <n v="1"/>
  </r>
  <r>
    <x v="0"/>
    <x v="2"/>
    <x v="1"/>
    <x v="3"/>
    <x v="1"/>
    <x v="0"/>
    <n v="0"/>
  </r>
  <r>
    <x v="0"/>
    <x v="2"/>
    <x v="1"/>
    <x v="3"/>
    <x v="1"/>
    <x v="1"/>
    <n v="0"/>
  </r>
  <r>
    <x v="0"/>
    <x v="3"/>
    <x v="1"/>
    <x v="3"/>
    <x v="1"/>
    <x v="0"/>
    <n v="1"/>
  </r>
  <r>
    <x v="0"/>
    <x v="3"/>
    <x v="1"/>
    <x v="3"/>
    <x v="1"/>
    <x v="1"/>
    <n v="1"/>
  </r>
  <r>
    <x v="0"/>
    <x v="4"/>
    <x v="1"/>
    <x v="3"/>
    <x v="1"/>
    <x v="0"/>
    <n v="1"/>
  </r>
  <r>
    <x v="0"/>
    <x v="4"/>
    <x v="1"/>
    <x v="3"/>
    <x v="1"/>
    <x v="1"/>
    <n v="1"/>
  </r>
  <r>
    <x v="0"/>
    <x v="0"/>
    <x v="1"/>
    <x v="4"/>
    <x v="0"/>
    <x v="0"/>
    <n v="10896147.503315421"/>
  </r>
  <r>
    <x v="0"/>
    <x v="0"/>
    <x v="1"/>
    <x v="4"/>
    <x v="0"/>
    <x v="1"/>
    <n v="10637764.026758034"/>
  </r>
  <r>
    <x v="0"/>
    <x v="1"/>
    <x v="1"/>
    <x v="4"/>
    <x v="0"/>
    <x v="0"/>
    <n v="0.99711247850193674"/>
  </r>
  <r>
    <x v="0"/>
    <x v="1"/>
    <x v="1"/>
    <x v="4"/>
    <x v="0"/>
    <x v="1"/>
    <n v="1"/>
  </r>
  <r>
    <x v="0"/>
    <x v="2"/>
    <x v="1"/>
    <x v="1"/>
    <x v="2"/>
    <x v="0"/>
    <n v="0"/>
  </r>
  <r>
    <x v="0"/>
    <x v="2"/>
    <x v="1"/>
    <x v="1"/>
    <x v="2"/>
    <x v="1"/>
    <n v="0"/>
  </r>
  <r>
    <x v="0"/>
    <x v="3"/>
    <x v="1"/>
    <x v="1"/>
    <x v="2"/>
    <x v="0"/>
    <n v="1"/>
  </r>
  <r>
    <x v="0"/>
    <x v="3"/>
    <x v="1"/>
    <x v="1"/>
    <x v="2"/>
    <x v="1"/>
    <n v="1"/>
  </r>
  <r>
    <x v="0"/>
    <x v="4"/>
    <x v="1"/>
    <x v="1"/>
    <x v="2"/>
    <x v="0"/>
    <n v="1"/>
  </r>
  <r>
    <x v="0"/>
    <x v="4"/>
    <x v="1"/>
    <x v="1"/>
    <x v="2"/>
    <x v="1"/>
    <n v="1"/>
  </r>
  <r>
    <x v="0"/>
    <x v="2"/>
    <x v="1"/>
    <x v="2"/>
    <x v="2"/>
    <x v="0"/>
    <n v="10896147.503315413"/>
  </r>
  <r>
    <x v="0"/>
    <x v="2"/>
    <x v="1"/>
    <x v="2"/>
    <x v="2"/>
    <x v="1"/>
    <n v="10637764.026758036"/>
  </r>
  <r>
    <x v="0"/>
    <x v="3"/>
    <x v="1"/>
    <x v="2"/>
    <x v="2"/>
    <x v="0"/>
    <n v="0.99711247850193674"/>
  </r>
  <r>
    <x v="0"/>
    <x v="3"/>
    <x v="1"/>
    <x v="2"/>
    <x v="2"/>
    <x v="1"/>
    <n v="1"/>
  </r>
  <r>
    <x v="0"/>
    <x v="4"/>
    <x v="1"/>
    <x v="2"/>
    <x v="2"/>
    <x v="0"/>
    <n v="1.0239769646594403"/>
  </r>
  <r>
    <x v="0"/>
    <x v="4"/>
    <x v="1"/>
    <x v="2"/>
    <x v="2"/>
    <x v="1"/>
    <n v="1.053884565155307"/>
  </r>
  <r>
    <x v="0"/>
    <x v="2"/>
    <x v="1"/>
    <x v="3"/>
    <x v="2"/>
    <x v="0"/>
    <n v="0"/>
  </r>
  <r>
    <x v="0"/>
    <x v="2"/>
    <x v="1"/>
    <x v="3"/>
    <x v="2"/>
    <x v="1"/>
    <n v="0"/>
  </r>
  <r>
    <x v="0"/>
    <x v="3"/>
    <x v="1"/>
    <x v="3"/>
    <x v="2"/>
    <x v="0"/>
    <n v="1"/>
  </r>
  <r>
    <x v="0"/>
    <x v="3"/>
    <x v="1"/>
    <x v="3"/>
    <x v="2"/>
    <x v="1"/>
    <n v="1"/>
  </r>
  <r>
    <x v="0"/>
    <x v="4"/>
    <x v="1"/>
    <x v="3"/>
    <x v="2"/>
    <x v="0"/>
    <n v="1"/>
  </r>
  <r>
    <x v="0"/>
    <x v="4"/>
    <x v="1"/>
    <x v="3"/>
    <x v="2"/>
    <x v="1"/>
    <n v="1"/>
  </r>
  <r>
    <x v="0"/>
    <x v="0"/>
    <x v="1"/>
    <x v="5"/>
    <x v="0"/>
    <x v="0"/>
    <n v="18013931.867160939"/>
  </r>
  <r>
    <x v="0"/>
    <x v="0"/>
    <x v="1"/>
    <x v="5"/>
    <x v="0"/>
    <x v="1"/>
    <n v="18153185.545686059"/>
  </r>
  <r>
    <x v="0"/>
    <x v="1"/>
    <x v="1"/>
    <x v="5"/>
    <x v="0"/>
    <x v="0"/>
    <n v="1.0137327456150862"/>
  </r>
  <r>
    <x v="0"/>
    <x v="1"/>
    <x v="1"/>
    <x v="5"/>
    <x v="0"/>
    <x v="1"/>
    <n v="1"/>
  </r>
  <r>
    <x v="0"/>
    <x v="2"/>
    <x v="1"/>
    <x v="1"/>
    <x v="3"/>
    <x v="0"/>
    <n v="0"/>
  </r>
  <r>
    <x v="0"/>
    <x v="2"/>
    <x v="1"/>
    <x v="1"/>
    <x v="3"/>
    <x v="1"/>
    <n v="0"/>
  </r>
  <r>
    <x v="0"/>
    <x v="3"/>
    <x v="1"/>
    <x v="1"/>
    <x v="3"/>
    <x v="0"/>
    <n v="1"/>
  </r>
  <r>
    <x v="0"/>
    <x v="3"/>
    <x v="1"/>
    <x v="1"/>
    <x v="3"/>
    <x v="1"/>
    <n v="1"/>
  </r>
  <r>
    <x v="0"/>
    <x v="4"/>
    <x v="1"/>
    <x v="1"/>
    <x v="3"/>
    <x v="0"/>
    <n v="1"/>
  </r>
  <r>
    <x v="0"/>
    <x v="4"/>
    <x v="1"/>
    <x v="1"/>
    <x v="3"/>
    <x v="1"/>
    <n v="1"/>
  </r>
  <r>
    <x v="0"/>
    <x v="2"/>
    <x v="1"/>
    <x v="2"/>
    <x v="3"/>
    <x v="0"/>
    <n v="0"/>
  </r>
  <r>
    <x v="0"/>
    <x v="2"/>
    <x v="1"/>
    <x v="2"/>
    <x v="3"/>
    <x v="1"/>
    <n v="0"/>
  </r>
  <r>
    <x v="0"/>
    <x v="3"/>
    <x v="1"/>
    <x v="2"/>
    <x v="3"/>
    <x v="0"/>
    <n v="1"/>
  </r>
  <r>
    <x v="0"/>
    <x v="3"/>
    <x v="1"/>
    <x v="2"/>
    <x v="3"/>
    <x v="1"/>
    <n v="1"/>
  </r>
  <r>
    <x v="0"/>
    <x v="4"/>
    <x v="1"/>
    <x v="2"/>
    <x v="3"/>
    <x v="0"/>
    <n v="1"/>
  </r>
  <r>
    <x v="0"/>
    <x v="4"/>
    <x v="1"/>
    <x v="2"/>
    <x v="3"/>
    <x v="1"/>
    <n v="1"/>
  </r>
  <r>
    <x v="0"/>
    <x v="2"/>
    <x v="1"/>
    <x v="3"/>
    <x v="3"/>
    <x v="0"/>
    <n v="18013931.867160946"/>
  </r>
  <r>
    <x v="0"/>
    <x v="2"/>
    <x v="1"/>
    <x v="3"/>
    <x v="3"/>
    <x v="1"/>
    <n v="18153185.545686062"/>
  </r>
  <r>
    <x v="0"/>
    <x v="3"/>
    <x v="1"/>
    <x v="3"/>
    <x v="3"/>
    <x v="0"/>
    <n v="1.0137327456150862"/>
  </r>
  <r>
    <x v="0"/>
    <x v="3"/>
    <x v="1"/>
    <x v="3"/>
    <x v="3"/>
    <x v="1"/>
    <n v="1"/>
  </r>
  <r>
    <x v="0"/>
    <x v="4"/>
    <x v="1"/>
    <x v="3"/>
    <x v="3"/>
    <x v="0"/>
    <n v="1.0207487050317061"/>
  </r>
  <r>
    <x v="0"/>
    <x v="4"/>
    <x v="1"/>
    <x v="3"/>
    <x v="3"/>
    <x v="1"/>
    <n v="1.0138418324690954"/>
  </r>
  <r>
    <x v="0"/>
    <x v="5"/>
    <x v="1"/>
    <x v="1"/>
    <x v="0"/>
    <x v="0"/>
    <n v="536015.89716706867"/>
  </r>
  <r>
    <x v="0"/>
    <x v="5"/>
    <x v="1"/>
    <x v="1"/>
    <x v="0"/>
    <x v="1"/>
    <n v="537851.73501467507"/>
  </r>
  <r>
    <x v="0"/>
    <x v="6"/>
    <x v="1"/>
    <x v="1"/>
    <x v="0"/>
    <x v="0"/>
    <n v="1.0100496970798796"/>
  </r>
  <r>
    <x v="0"/>
    <x v="6"/>
    <x v="1"/>
    <x v="1"/>
    <x v="0"/>
    <x v="1"/>
    <n v="1"/>
  </r>
  <r>
    <x v="0"/>
    <x v="5"/>
    <x v="1"/>
    <x v="2"/>
    <x v="0"/>
    <x v="0"/>
    <n v="11483281.673399694"/>
  </r>
  <r>
    <x v="0"/>
    <x v="5"/>
    <x v="1"/>
    <x v="2"/>
    <x v="0"/>
    <x v="1"/>
    <n v="11210975.315564662"/>
  </r>
  <r>
    <x v="0"/>
    <x v="6"/>
    <x v="1"/>
    <x v="2"/>
    <x v="0"/>
    <x v="0"/>
    <n v="0.97162155943382722"/>
  </r>
  <r>
    <x v="0"/>
    <x v="6"/>
    <x v="1"/>
    <x v="2"/>
    <x v="0"/>
    <x v="1"/>
    <n v="1"/>
  </r>
  <r>
    <x v="0"/>
    <x v="5"/>
    <x v="1"/>
    <x v="3"/>
    <x v="0"/>
    <x v="0"/>
    <n v="18263277.694175884"/>
  </r>
  <r>
    <x v="0"/>
    <x v="5"/>
    <x v="1"/>
    <x v="3"/>
    <x v="0"/>
    <x v="1"/>
    <n v="18404458.898789857"/>
  </r>
  <r>
    <x v="0"/>
    <x v="6"/>
    <x v="1"/>
    <x v="3"/>
    <x v="0"/>
    <x v="0"/>
    <n v="1.0068125740538736"/>
  </r>
  <r>
    <x v="0"/>
    <x v="6"/>
    <x v="1"/>
    <x v="3"/>
    <x v="0"/>
    <x v="1"/>
    <n v="1"/>
  </r>
  <r>
    <x v="0"/>
    <x v="0"/>
    <x v="2"/>
    <x v="0"/>
    <x v="0"/>
    <x v="0"/>
    <n v="3819101.7563585974"/>
  </r>
  <r>
    <x v="0"/>
    <x v="0"/>
    <x v="2"/>
    <x v="0"/>
    <x v="0"/>
    <x v="1"/>
    <n v="3818791.9458753439"/>
  </r>
  <r>
    <x v="0"/>
    <x v="1"/>
    <x v="2"/>
    <x v="0"/>
    <x v="0"/>
    <x v="0"/>
    <n v="0.98762844677767048"/>
  </r>
  <r>
    <x v="0"/>
    <x v="1"/>
    <x v="2"/>
    <x v="0"/>
    <x v="0"/>
    <x v="1"/>
    <n v="1"/>
  </r>
  <r>
    <x v="0"/>
    <x v="2"/>
    <x v="2"/>
    <x v="1"/>
    <x v="1"/>
    <x v="0"/>
    <n v="3819101.7563586053"/>
  </r>
  <r>
    <x v="0"/>
    <x v="2"/>
    <x v="2"/>
    <x v="1"/>
    <x v="1"/>
    <x v="1"/>
    <n v="3818791.9458753518"/>
  </r>
  <r>
    <x v="0"/>
    <x v="3"/>
    <x v="2"/>
    <x v="1"/>
    <x v="1"/>
    <x v="0"/>
    <n v="0.98762844677767059"/>
  </r>
  <r>
    <x v="0"/>
    <x v="3"/>
    <x v="2"/>
    <x v="1"/>
    <x v="1"/>
    <x v="1"/>
    <n v="1"/>
  </r>
  <r>
    <x v="0"/>
    <x v="4"/>
    <x v="2"/>
    <x v="1"/>
    <x v="1"/>
    <x v="0"/>
    <n v="0.98581841754724686"/>
  </r>
  <r>
    <x v="0"/>
    <x v="4"/>
    <x v="2"/>
    <x v="1"/>
    <x v="1"/>
    <x v="1"/>
    <n v="0.99633459478343467"/>
  </r>
  <r>
    <x v="0"/>
    <x v="2"/>
    <x v="2"/>
    <x v="2"/>
    <x v="1"/>
    <x v="0"/>
    <n v="0"/>
  </r>
  <r>
    <x v="0"/>
    <x v="2"/>
    <x v="2"/>
    <x v="2"/>
    <x v="1"/>
    <x v="1"/>
    <n v="0"/>
  </r>
  <r>
    <x v="0"/>
    <x v="3"/>
    <x v="2"/>
    <x v="2"/>
    <x v="1"/>
    <x v="0"/>
    <n v="1"/>
  </r>
  <r>
    <x v="0"/>
    <x v="3"/>
    <x v="2"/>
    <x v="2"/>
    <x v="1"/>
    <x v="1"/>
    <n v="1"/>
  </r>
  <r>
    <x v="0"/>
    <x v="4"/>
    <x v="2"/>
    <x v="2"/>
    <x v="1"/>
    <x v="0"/>
    <n v="1"/>
  </r>
  <r>
    <x v="0"/>
    <x v="4"/>
    <x v="2"/>
    <x v="2"/>
    <x v="1"/>
    <x v="1"/>
    <n v="1"/>
  </r>
  <r>
    <x v="0"/>
    <x v="2"/>
    <x v="2"/>
    <x v="3"/>
    <x v="1"/>
    <x v="0"/>
    <n v="0"/>
  </r>
  <r>
    <x v="0"/>
    <x v="2"/>
    <x v="2"/>
    <x v="3"/>
    <x v="1"/>
    <x v="1"/>
    <n v="0"/>
  </r>
  <r>
    <x v="0"/>
    <x v="3"/>
    <x v="2"/>
    <x v="3"/>
    <x v="1"/>
    <x v="0"/>
    <n v="1"/>
  </r>
  <r>
    <x v="0"/>
    <x v="3"/>
    <x v="2"/>
    <x v="3"/>
    <x v="1"/>
    <x v="1"/>
    <n v="1"/>
  </r>
  <r>
    <x v="0"/>
    <x v="4"/>
    <x v="2"/>
    <x v="3"/>
    <x v="1"/>
    <x v="0"/>
    <n v="1"/>
  </r>
  <r>
    <x v="0"/>
    <x v="4"/>
    <x v="2"/>
    <x v="3"/>
    <x v="1"/>
    <x v="1"/>
    <n v="1"/>
  </r>
  <r>
    <x v="0"/>
    <x v="0"/>
    <x v="2"/>
    <x v="4"/>
    <x v="0"/>
    <x v="0"/>
    <n v="34987347.392966978"/>
  </r>
  <r>
    <x v="0"/>
    <x v="0"/>
    <x v="2"/>
    <x v="4"/>
    <x v="0"/>
    <x v="1"/>
    <n v="35063667.071775563"/>
  </r>
  <r>
    <x v="0"/>
    <x v="1"/>
    <x v="2"/>
    <x v="4"/>
    <x v="0"/>
    <x v="0"/>
    <n v="0.98252004624285316"/>
  </r>
  <r>
    <x v="0"/>
    <x v="1"/>
    <x v="2"/>
    <x v="4"/>
    <x v="0"/>
    <x v="1"/>
    <n v="1"/>
  </r>
  <r>
    <x v="0"/>
    <x v="2"/>
    <x v="2"/>
    <x v="1"/>
    <x v="2"/>
    <x v="0"/>
    <n v="0"/>
  </r>
  <r>
    <x v="0"/>
    <x v="2"/>
    <x v="2"/>
    <x v="1"/>
    <x v="2"/>
    <x v="1"/>
    <n v="0"/>
  </r>
  <r>
    <x v="0"/>
    <x v="3"/>
    <x v="2"/>
    <x v="1"/>
    <x v="2"/>
    <x v="0"/>
    <n v="1"/>
  </r>
  <r>
    <x v="0"/>
    <x v="3"/>
    <x v="2"/>
    <x v="1"/>
    <x v="2"/>
    <x v="1"/>
    <n v="1"/>
  </r>
  <r>
    <x v="0"/>
    <x v="4"/>
    <x v="2"/>
    <x v="1"/>
    <x v="2"/>
    <x v="0"/>
    <n v="1"/>
  </r>
  <r>
    <x v="0"/>
    <x v="4"/>
    <x v="2"/>
    <x v="1"/>
    <x v="2"/>
    <x v="1"/>
    <n v="1"/>
  </r>
  <r>
    <x v="0"/>
    <x v="2"/>
    <x v="2"/>
    <x v="2"/>
    <x v="2"/>
    <x v="0"/>
    <n v="34987347.392967045"/>
  </r>
  <r>
    <x v="0"/>
    <x v="2"/>
    <x v="2"/>
    <x v="2"/>
    <x v="2"/>
    <x v="1"/>
    <n v="35063667.071775623"/>
  </r>
  <r>
    <x v="0"/>
    <x v="3"/>
    <x v="2"/>
    <x v="2"/>
    <x v="2"/>
    <x v="0"/>
    <n v="0.98252004624285316"/>
  </r>
  <r>
    <x v="0"/>
    <x v="3"/>
    <x v="2"/>
    <x v="2"/>
    <x v="2"/>
    <x v="1"/>
    <n v="1"/>
  </r>
  <r>
    <x v="0"/>
    <x v="4"/>
    <x v="2"/>
    <x v="2"/>
    <x v="2"/>
    <x v="0"/>
    <n v="0.98810845100874989"/>
  </r>
  <r>
    <x v="0"/>
    <x v="4"/>
    <x v="2"/>
    <x v="2"/>
    <x v="2"/>
    <x v="1"/>
    <n v="1.0113756554632483"/>
  </r>
  <r>
    <x v="0"/>
    <x v="2"/>
    <x v="2"/>
    <x v="3"/>
    <x v="2"/>
    <x v="0"/>
    <n v="0"/>
  </r>
  <r>
    <x v="0"/>
    <x v="2"/>
    <x v="2"/>
    <x v="3"/>
    <x v="2"/>
    <x v="1"/>
    <n v="0"/>
  </r>
  <r>
    <x v="0"/>
    <x v="3"/>
    <x v="2"/>
    <x v="3"/>
    <x v="2"/>
    <x v="0"/>
    <n v="1"/>
  </r>
  <r>
    <x v="0"/>
    <x v="3"/>
    <x v="2"/>
    <x v="3"/>
    <x v="2"/>
    <x v="1"/>
    <n v="1"/>
  </r>
  <r>
    <x v="0"/>
    <x v="4"/>
    <x v="2"/>
    <x v="3"/>
    <x v="2"/>
    <x v="0"/>
    <n v="1"/>
  </r>
  <r>
    <x v="0"/>
    <x v="4"/>
    <x v="2"/>
    <x v="3"/>
    <x v="2"/>
    <x v="1"/>
    <n v="1"/>
  </r>
  <r>
    <x v="0"/>
    <x v="0"/>
    <x v="2"/>
    <x v="5"/>
    <x v="0"/>
    <x v="0"/>
    <n v="43827860.282222822"/>
  </r>
  <r>
    <x v="0"/>
    <x v="0"/>
    <x v="2"/>
    <x v="5"/>
    <x v="0"/>
    <x v="1"/>
    <n v="43787205.896965802"/>
  </r>
  <r>
    <x v="0"/>
    <x v="1"/>
    <x v="2"/>
    <x v="5"/>
    <x v="0"/>
    <x v="0"/>
    <n v="0.98626029585761799"/>
  </r>
  <r>
    <x v="0"/>
    <x v="1"/>
    <x v="2"/>
    <x v="5"/>
    <x v="0"/>
    <x v="1"/>
    <n v="1"/>
  </r>
  <r>
    <x v="0"/>
    <x v="2"/>
    <x v="2"/>
    <x v="1"/>
    <x v="3"/>
    <x v="0"/>
    <n v="0"/>
  </r>
  <r>
    <x v="0"/>
    <x v="2"/>
    <x v="2"/>
    <x v="1"/>
    <x v="3"/>
    <x v="1"/>
    <n v="0"/>
  </r>
  <r>
    <x v="0"/>
    <x v="3"/>
    <x v="2"/>
    <x v="1"/>
    <x v="3"/>
    <x v="0"/>
    <n v="1"/>
  </r>
  <r>
    <x v="0"/>
    <x v="3"/>
    <x v="2"/>
    <x v="1"/>
    <x v="3"/>
    <x v="1"/>
    <n v="1"/>
  </r>
  <r>
    <x v="0"/>
    <x v="4"/>
    <x v="2"/>
    <x v="1"/>
    <x v="3"/>
    <x v="0"/>
    <n v="1"/>
  </r>
  <r>
    <x v="0"/>
    <x v="4"/>
    <x v="2"/>
    <x v="1"/>
    <x v="3"/>
    <x v="1"/>
    <n v="1"/>
  </r>
  <r>
    <x v="0"/>
    <x v="2"/>
    <x v="2"/>
    <x v="2"/>
    <x v="3"/>
    <x v="0"/>
    <n v="0"/>
  </r>
  <r>
    <x v="0"/>
    <x v="2"/>
    <x v="2"/>
    <x v="2"/>
    <x v="3"/>
    <x v="1"/>
    <n v="0"/>
  </r>
  <r>
    <x v="0"/>
    <x v="3"/>
    <x v="2"/>
    <x v="2"/>
    <x v="3"/>
    <x v="0"/>
    <n v="1"/>
  </r>
  <r>
    <x v="0"/>
    <x v="3"/>
    <x v="2"/>
    <x v="2"/>
    <x v="3"/>
    <x v="1"/>
    <n v="1"/>
  </r>
  <r>
    <x v="0"/>
    <x v="4"/>
    <x v="2"/>
    <x v="2"/>
    <x v="3"/>
    <x v="0"/>
    <n v="1"/>
  </r>
  <r>
    <x v="0"/>
    <x v="4"/>
    <x v="2"/>
    <x v="2"/>
    <x v="3"/>
    <x v="1"/>
    <n v="1"/>
  </r>
  <r>
    <x v="0"/>
    <x v="2"/>
    <x v="2"/>
    <x v="3"/>
    <x v="3"/>
    <x v="0"/>
    <n v="43827860.282222778"/>
  </r>
  <r>
    <x v="0"/>
    <x v="2"/>
    <x v="2"/>
    <x v="3"/>
    <x v="3"/>
    <x v="1"/>
    <n v="43787205.896965824"/>
  </r>
  <r>
    <x v="0"/>
    <x v="3"/>
    <x v="2"/>
    <x v="3"/>
    <x v="3"/>
    <x v="0"/>
    <n v="0.98626029585761799"/>
  </r>
  <r>
    <x v="0"/>
    <x v="3"/>
    <x v="2"/>
    <x v="3"/>
    <x v="3"/>
    <x v="1"/>
    <n v="1"/>
  </r>
  <r>
    <x v="0"/>
    <x v="4"/>
    <x v="2"/>
    <x v="3"/>
    <x v="3"/>
    <x v="0"/>
    <n v="0.99067531074463755"/>
  </r>
  <r>
    <x v="0"/>
    <x v="4"/>
    <x v="2"/>
    <x v="3"/>
    <x v="3"/>
    <x v="1"/>
    <n v="1.0089530419212107"/>
  </r>
  <r>
    <x v="0"/>
    <x v="5"/>
    <x v="2"/>
    <x v="1"/>
    <x v="0"/>
    <x v="0"/>
    <n v="3805103.2008582549"/>
  </r>
  <r>
    <x v="0"/>
    <x v="5"/>
    <x v="2"/>
    <x v="1"/>
    <x v="0"/>
    <x v="1"/>
    <n v="3804794.5259559625"/>
  </r>
  <r>
    <x v="0"/>
    <x v="6"/>
    <x v="2"/>
    <x v="1"/>
    <x v="0"/>
    <x v="0"/>
    <n v="0.98944513490623742"/>
  </r>
  <r>
    <x v="0"/>
    <x v="6"/>
    <x v="2"/>
    <x v="1"/>
    <x v="0"/>
    <x v="1"/>
    <n v="1"/>
  </r>
  <r>
    <x v="0"/>
    <x v="5"/>
    <x v="2"/>
    <x v="2"/>
    <x v="0"/>
    <x v="0"/>
    <n v="35385351.402482755"/>
  </r>
  <r>
    <x v="0"/>
    <x v="5"/>
    <x v="2"/>
    <x v="2"/>
    <x v="0"/>
    <x v="1"/>
    <n v="35462539.26766219"/>
  </r>
  <r>
    <x v="0"/>
    <x v="6"/>
    <x v="2"/>
    <x v="2"/>
    <x v="0"/>
    <x v="0"/>
    <n v="0.9769944982076505"/>
  </r>
  <r>
    <x v="0"/>
    <x v="6"/>
    <x v="2"/>
    <x v="2"/>
    <x v="0"/>
    <x v="1"/>
    <n v="1"/>
  </r>
  <r>
    <x v="0"/>
    <x v="5"/>
    <x v="2"/>
    <x v="3"/>
    <x v="0"/>
    <x v="0"/>
    <n v="44220252.952646531"/>
  </r>
  <r>
    <x v="0"/>
    <x v="5"/>
    <x v="2"/>
    <x v="3"/>
    <x v="0"/>
    <x v="1"/>
    <n v="44179234.58697404"/>
  </r>
  <r>
    <x v="0"/>
    <x v="6"/>
    <x v="2"/>
    <x v="3"/>
    <x v="0"/>
    <x v="0"/>
    <n v="0.98188445803010871"/>
  </r>
  <r>
    <x v="0"/>
    <x v="6"/>
    <x v="2"/>
    <x v="3"/>
    <x v="0"/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">
  <r>
    <x v="0"/>
    <x v="0"/>
    <x v="0"/>
    <x v="0"/>
    <n v="48524.205061463028"/>
    <x v="0"/>
  </r>
  <r>
    <x v="0"/>
    <x v="0"/>
    <x v="1"/>
    <x v="0"/>
    <n v="90677.434470627588"/>
    <x v="0"/>
  </r>
  <r>
    <x v="0"/>
    <x v="0"/>
    <x v="2"/>
    <x v="0"/>
    <n v="107795.95765963642"/>
    <x v="0"/>
  </r>
  <r>
    <x v="0"/>
    <x v="0"/>
    <x v="3"/>
    <x v="0"/>
    <n v="61528.890652987531"/>
    <x v="0"/>
  </r>
  <r>
    <x v="0"/>
    <x v="0"/>
    <x v="4"/>
    <x v="0"/>
    <n v="117235.46221753815"/>
    <x v="0"/>
  </r>
  <r>
    <x v="0"/>
    <x v="0"/>
    <x v="5"/>
    <x v="0"/>
    <n v="-6563.4327545336764"/>
    <x v="0"/>
  </r>
  <r>
    <x v="0"/>
    <x v="0"/>
    <x v="6"/>
    <x v="0"/>
    <n v="-7567.056965915177"/>
    <x v="0"/>
  </r>
  <r>
    <x v="0"/>
    <x v="0"/>
    <x v="7"/>
    <x v="1"/>
    <n v="411631.46034179535"/>
    <x v="0"/>
  </r>
  <r>
    <x v="0"/>
    <x v="0"/>
    <x v="7"/>
    <x v="2"/>
    <n v="0"/>
    <x v="0"/>
  </r>
  <r>
    <x v="0"/>
    <x v="0"/>
    <x v="7"/>
    <x v="3"/>
    <n v="0"/>
    <x v="0"/>
  </r>
  <r>
    <x v="0"/>
    <x v="0"/>
    <x v="0"/>
    <x v="4"/>
    <n v="211170.62872693254"/>
    <x v="0"/>
  </r>
  <r>
    <x v="0"/>
    <x v="0"/>
    <x v="1"/>
    <x v="4"/>
    <n v="3434738.6698438083"/>
    <x v="0"/>
  </r>
  <r>
    <x v="0"/>
    <x v="0"/>
    <x v="2"/>
    <x v="4"/>
    <n v="1542033.7466047893"/>
    <x v="0"/>
  </r>
  <r>
    <x v="0"/>
    <x v="0"/>
    <x v="3"/>
    <x v="4"/>
    <n v="1543855.9260115856"/>
    <x v="0"/>
  </r>
  <r>
    <x v="0"/>
    <x v="0"/>
    <x v="4"/>
    <x v="4"/>
    <n v="810144.90289728902"/>
    <x v="0"/>
  </r>
  <r>
    <x v="0"/>
    <x v="0"/>
    <x v="5"/>
    <x v="4"/>
    <n v="18907.748360346661"/>
    <x v="0"/>
  </r>
  <r>
    <x v="0"/>
    <x v="0"/>
    <x v="6"/>
    <x v="4"/>
    <n v="259830.29511797128"/>
    <x v="0"/>
  </r>
  <r>
    <x v="0"/>
    <x v="0"/>
    <x v="8"/>
    <x v="1"/>
    <n v="0"/>
    <x v="0"/>
  </r>
  <r>
    <x v="0"/>
    <x v="0"/>
    <x v="8"/>
    <x v="2"/>
    <n v="7820681.9175627623"/>
    <x v="0"/>
  </r>
  <r>
    <x v="0"/>
    <x v="0"/>
    <x v="8"/>
    <x v="3"/>
    <n v="0"/>
    <x v="0"/>
  </r>
  <r>
    <x v="0"/>
    <x v="0"/>
    <x v="0"/>
    <x v="5"/>
    <n v="33587.426295646706"/>
    <x v="0"/>
  </r>
  <r>
    <x v="0"/>
    <x v="0"/>
    <x v="1"/>
    <x v="5"/>
    <n v="2074721.1577308392"/>
    <x v="0"/>
  </r>
  <r>
    <x v="0"/>
    <x v="0"/>
    <x v="2"/>
    <x v="5"/>
    <n v="5505514.81476478"/>
    <x v="0"/>
  </r>
  <r>
    <x v="0"/>
    <x v="0"/>
    <x v="3"/>
    <x v="5"/>
    <n v="7403395.1872022515"/>
    <x v="0"/>
  </r>
  <r>
    <x v="0"/>
    <x v="0"/>
    <x v="4"/>
    <x v="5"/>
    <n v="3103942.2021184023"/>
    <x v="0"/>
  </r>
  <r>
    <x v="0"/>
    <x v="0"/>
    <x v="5"/>
    <x v="5"/>
    <n v="56347.883590719604"/>
    <x v="0"/>
  </r>
  <r>
    <x v="0"/>
    <x v="0"/>
    <x v="6"/>
    <x v="5"/>
    <n v="1220588.4500461495"/>
    <x v="0"/>
  </r>
  <r>
    <x v="0"/>
    <x v="0"/>
    <x v="9"/>
    <x v="1"/>
    <n v="0"/>
    <x v="0"/>
  </r>
  <r>
    <x v="0"/>
    <x v="0"/>
    <x v="9"/>
    <x v="2"/>
    <n v="0"/>
    <x v="0"/>
  </r>
  <r>
    <x v="0"/>
    <x v="0"/>
    <x v="9"/>
    <x v="3"/>
    <n v="19398097.121748798"/>
    <x v="0"/>
  </r>
  <r>
    <x v="0"/>
    <x v="0"/>
    <x v="10"/>
    <x v="1"/>
    <n v="1304.8611403851576"/>
    <x v="0"/>
  </r>
  <r>
    <x v="0"/>
    <x v="0"/>
    <x v="10"/>
    <x v="2"/>
    <n v="89061.231633535761"/>
    <x v="0"/>
  </r>
  <r>
    <x v="0"/>
    <x v="0"/>
    <x v="10"/>
    <x v="3"/>
    <n v="554608.49814394512"/>
    <x v="0"/>
  </r>
  <r>
    <x v="0"/>
    <x v="0"/>
    <x v="11"/>
    <x v="1"/>
    <n v="0"/>
    <x v="0"/>
  </r>
  <r>
    <x v="0"/>
    <x v="0"/>
    <x v="12"/>
    <x v="1"/>
    <n v="1758.4125486740288"/>
    <x v="0"/>
  </r>
  <r>
    <x v="0"/>
    <x v="0"/>
    <x v="13"/>
    <x v="1"/>
    <n v="46136.517013271543"/>
    <x v="0"/>
  </r>
  <r>
    <x v="0"/>
    <x v="0"/>
    <x v="14"/>
    <x v="1"/>
    <n v="265.96082365389191"/>
    <x v="0"/>
  </r>
  <r>
    <x v="0"/>
    <x v="0"/>
    <x v="0"/>
    <x v="6"/>
    <n v="0"/>
    <x v="0"/>
  </r>
  <r>
    <x v="0"/>
    <x v="0"/>
    <x v="0"/>
    <x v="7"/>
    <n v="6052.0846698292926"/>
    <x v="0"/>
  </r>
  <r>
    <x v="0"/>
    <x v="0"/>
    <x v="0"/>
    <x v="8"/>
    <n v="81037.935760386186"/>
    <x v="0"/>
  </r>
  <r>
    <x v="0"/>
    <x v="0"/>
    <x v="15"/>
    <x v="1"/>
    <n v="1.3751757875100415E-3"/>
    <x v="0"/>
  </r>
  <r>
    <x v="0"/>
    <x v="0"/>
    <x v="11"/>
    <x v="2"/>
    <n v="0"/>
    <x v="0"/>
  </r>
  <r>
    <x v="0"/>
    <x v="0"/>
    <x v="12"/>
    <x v="2"/>
    <n v="316692.0904892977"/>
    <x v="0"/>
  </r>
  <r>
    <x v="0"/>
    <x v="0"/>
    <x v="13"/>
    <x v="2"/>
    <n v="1923333.8020091387"/>
    <x v="0"/>
  </r>
  <r>
    <x v="0"/>
    <x v="0"/>
    <x v="14"/>
    <x v="2"/>
    <n v="29379.274598642154"/>
    <x v="0"/>
  </r>
  <r>
    <x v="0"/>
    <x v="0"/>
    <x v="1"/>
    <x v="6"/>
    <n v="0"/>
    <x v="0"/>
  </r>
  <r>
    <x v="0"/>
    <x v="0"/>
    <x v="1"/>
    <x v="7"/>
    <n v="235772.05606648381"/>
    <x v="0"/>
  </r>
  <r>
    <x v="0"/>
    <x v="0"/>
    <x v="1"/>
    <x v="8"/>
    <n v="1089634.0958629551"/>
    <x v="0"/>
  </r>
  <r>
    <x v="0"/>
    <x v="0"/>
    <x v="15"/>
    <x v="2"/>
    <n v="4114.336534123473"/>
    <x v="0"/>
  </r>
  <r>
    <x v="0"/>
    <x v="0"/>
    <x v="11"/>
    <x v="3"/>
    <n v="0"/>
    <x v="0"/>
  </r>
  <r>
    <x v="0"/>
    <x v="0"/>
    <x v="12"/>
    <x v="3"/>
    <n v="116109.93511689616"/>
    <x v="0"/>
  </r>
  <r>
    <x v="0"/>
    <x v="0"/>
    <x v="13"/>
    <x v="3"/>
    <n v="272746.83878996567"/>
    <x v="0"/>
  </r>
  <r>
    <x v="0"/>
    <x v="0"/>
    <x v="14"/>
    <x v="3"/>
    <n v="0"/>
    <x v="0"/>
  </r>
  <r>
    <x v="0"/>
    <x v="0"/>
    <x v="2"/>
    <x v="6"/>
    <n v="0"/>
    <x v="0"/>
  </r>
  <r>
    <x v="0"/>
    <x v="0"/>
    <x v="2"/>
    <x v="7"/>
    <n v="146251.17846681486"/>
    <x v="0"/>
  </r>
  <r>
    <x v="0"/>
    <x v="0"/>
    <x v="2"/>
    <x v="8"/>
    <n v="281430.67036514636"/>
    <x v="0"/>
  </r>
  <r>
    <x v="0"/>
    <x v="0"/>
    <x v="15"/>
    <x v="3"/>
    <n v="0"/>
    <x v="0"/>
  </r>
  <r>
    <x v="0"/>
    <x v="0"/>
    <x v="11"/>
    <x v="9"/>
    <n v="0"/>
    <x v="0"/>
  </r>
  <r>
    <x v="0"/>
    <x v="0"/>
    <x v="12"/>
    <x v="9"/>
    <n v="388075.31920312799"/>
    <x v="0"/>
  </r>
  <r>
    <x v="0"/>
    <x v="0"/>
    <x v="13"/>
    <x v="9"/>
    <n v="1452102.7019884875"/>
    <x v="0"/>
  </r>
  <r>
    <x v="0"/>
    <x v="0"/>
    <x v="16"/>
    <x v="6"/>
    <n v="0"/>
    <x v="0"/>
  </r>
  <r>
    <x v="0"/>
    <x v="0"/>
    <x v="16"/>
    <x v="7"/>
    <n v="434560.43815486791"/>
    <x v="0"/>
  </r>
  <r>
    <x v="0"/>
    <x v="0"/>
    <x v="16"/>
    <x v="8"/>
    <n v="2242217.1578123756"/>
    <x v="0"/>
  </r>
  <r>
    <x v="0"/>
    <x v="0"/>
    <x v="17"/>
    <x v="10"/>
    <n v="7084500.3587195072"/>
    <x v="0"/>
  </r>
  <r>
    <x v="0"/>
    <x v="0"/>
    <x v="18"/>
    <x v="10"/>
    <n v="1924279.6451472882"/>
    <x v="0"/>
  </r>
  <r>
    <x v="0"/>
    <x v="0"/>
    <x v="17"/>
    <x v="11"/>
    <n v="3703130.3853694121"/>
    <x v="0"/>
  </r>
  <r>
    <x v="0"/>
    <x v="0"/>
    <x v="18"/>
    <x v="11"/>
    <n v="328192.18186380347"/>
    <x v="0"/>
  </r>
  <r>
    <x v="0"/>
    <x v="0"/>
    <x v="19"/>
    <x v="12"/>
    <n v="10887629.21372132"/>
    <x v="0"/>
  </r>
  <r>
    <x v="0"/>
    <x v="0"/>
    <x v="20"/>
    <x v="12"/>
    <n v="155867.43929298967"/>
    <x v="0"/>
  </r>
  <r>
    <x v="0"/>
    <x v="0"/>
    <x v="21"/>
    <x v="12"/>
    <n v="2567570.6208780953"/>
    <x v="0"/>
  </r>
  <r>
    <x v="0"/>
    <x v="0"/>
    <x v="22"/>
    <x v="12"/>
    <n v="1922722.3053374873"/>
    <x v="0"/>
  </r>
  <r>
    <x v="0"/>
    <x v="0"/>
    <x v="20"/>
    <x v="13"/>
    <n v="1922722.3053374873"/>
    <x v="0"/>
  </r>
  <r>
    <x v="0"/>
    <x v="0"/>
    <x v="0"/>
    <x v="14"/>
    <n v="80448.644938399098"/>
    <x v="0"/>
  </r>
  <r>
    <x v="0"/>
    <x v="0"/>
    <x v="0"/>
    <x v="15"/>
    <n v="139.7491898274105"/>
    <x v="0"/>
  </r>
  <r>
    <x v="0"/>
    <x v="0"/>
    <x v="0"/>
    <x v="16"/>
    <n v="136.54174229281676"/>
    <x v="0"/>
  </r>
  <r>
    <x v="0"/>
    <x v="0"/>
    <x v="1"/>
    <x v="14"/>
    <n v="2115672.6130939731"/>
    <x v="0"/>
  </r>
  <r>
    <x v="0"/>
    <x v="0"/>
    <x v="1"/>
    <x v="15"/>
    <n v="3264.0886438021503"/>
    <x v="0"/>
  </r>
  <r>
    <x v="0"/>
    <x v="0"/>
    <x v="1"/>
    <x v="16"/>
    <n v="1138782.6530822816"/>
    <x v="0"/>
  </r>
  <r>
    <x v="0"/>
    <x v="0"/>
    <x v="2"/>
    <x v="14"/>
    <n v="8437610.7999622095"/>
    <x v="0"/>
  </r>
  <r>
    <x v="0"/>
    <x v="0"/>
    <x v="2"/>
    <x v="15"/>
    <n v="2564166.7583071701"/>
    <x v="0"/>
  </r>
  <r>
    <x v="0"/>
    <x v="0"/>
    <x v="2"/>
    <x v="16"/>
    <n v="1716172.23252151"/>
    <x v="0"/>
  </r>
  <r>
    <x v="0"/>
    <x v="0"/>
    <x v="5"/>
    <x v="14"/>
    <n v="253897.15572675804"/>
    <x v="0"/>
  </r>
  <r>
    <x v="0"/>
    <x v="0"/>
    <x v="5"/>
    <x v="15"/>
    <n v="2.4737367529150404E-2"/>
    <x v="0"/>
  </r>
  <r>
    <x v="0"/>
    <x v="0"/>
    <x v="5"/>
    <x v="16"/>
    <n v="19511.776024309322"/>
    <x v="0"/>
  </r>
  <r>
    <x v="0"/>
    <x v="0"/>
    <x v="0"/>
    <x v="17"/>
    <n v="0"/>
    <x v="0"/>
  </r>
  <r>
    <x v="0"/>
    <x v="0"/>
    <x v="1"/>
    <x v="17"/>
    <n v="0"/>
    <x v="0"/>
  </r>
  <r>
    <x v="0"/>
    <x v="0"/>
    <x v="2"/>
    <x v="17"/>
    <n v="40586.277928133459"/>
    <x v="0"/>
  </r>
  <r>
    <x v="0"/>
    <x v="0"/>
    <x v="23"/>
    <x v="9"/>
    <n v="40586.277928133459"/>
    <x v="0"/>
  </r>
  <r>
    <x v="0"/>
    <x v="0"/>
    <x v="20"/>
    <x v="9"/>
    <n v="796013.60131434526"/>
    <x v="0"/>
  </r>
  <r>
    <x v="0"/>
    <x v="0"/>
    <x v="17"/>
    <x v="18"/>
    <n v="342101.15568496747"/>
    <x v="0"/>
  </r>
  <r>
    <x v="0"/>
    <x v="0"/>
    <x v="17"/>
    <x v="19"/>
    <n v="1472851.6881982055"/>
    <x v="0"/>
  </r>
  <r>
    <x v="0"/>
    <x v="0"/>
    <x v="17"/>
    <x v="20"/>
    <n v="644974.59091786598"/>
    <x v="0"/>
  </r>
  <r>
    <x v="0"/>
    <x v="0"/>
    <x v="17"/>
    <x v="21"/>
    <n v="29645.235422296046"/>
    <x v="0"/>
  </r>
  <r>
    <x v="0"/>
    <x v="0"/>
    <x v="17"/>
    <x v="22"/>
    <n v="4114.3379092992609"/>
    <x v="0"/>
  </r>
  <r>
    <x v="0"/>
    <x v="0"/>
    <x v="17"/>
    <x v="23"/>
    <n v="2252471.8270110916"/>
    <x v="0"/>
  </r>
  <r>
    <x v="0"/>
    <x v="1"/>
    <x v="0"/>
    <x v="0"/>
    <n v="59174.932960444581"/>
    <x v="0"/>
  </r>
  <r>
    <x v="0"/>
    <x v="1"/>
    <x v="1"/>
    <x v="0"/>
    <n v="111569.63946243517"/>
    <x v="0"/>
  </r>
  <r>
    <x v="0"/>
    <x v="1"/>
    <x v="2"/>
    <x v="0"/>
    <n v="73439.682103578118"/>
    <x v="0"/>
  </r>
  <r>
    <x v="0"/>
    <x v="1"/>
    <x v="3"/>
    <x v="0"/>
    <n v="119417.43066549442"/>
    <x v="0"/>
  </r>
  <r>
    <x v="0"/>
    <x v="1"/>
    <x v="4"/>
    <x v="0"/>
    <n v="115193.71275119307"/>
    <x v="0"/>
  </r>
  <r>
    <x v="0"/>
    <x v="1"/>
    <x v="5"/>
    <x v="0"/>
    <n v="8413.844791719257"/>
    <x v="0"/>
  </r>
  <r>
    <x v="0"/>
    <x v="1"/>
    <x v="6"/>
    <x v="0"/>
    <n v="48848.809323559217"/>
    <x v="0"/>
  </r>
  <r>
    <x v="0"/>
    <x v="1"/>
    <x v="7"/>
    <x v="1"/>
    <n v="536058.05205842596"/>
    <x v="0"/>
  </r>
  <r>
    <x v="0"/>
    <x v="1"/>
    <x v="7"/>
    <x v="2"/>
    <n v="0"/>
    <x v="0"/>
  </r>
  <r>
    <x v="0"/>
    <x v="1"/>
    <x v="7"/>
    <x v="3"/>
    <n v="0"/>
    <x v="0"/>
  </r>
  <r>
    <x v="0"/>
    <x v="1"/>
    <x v="0"/>
    <x v="4"/>
    <n v="324502.51733418024"/>
    <x v="0"/>
  </r>
  <r>
    <x v="0"/>
    <x v="1"/>
    <x v="1"/>
    <x v="4"/>
    <n v="5087687.8773646737"/>
    <x v="0"/>
  </r>
  <r>
    <x v="0"/>
    <x v="1"/>
    <x v="2"/>
    <x v="4"/>
    <n v="2056398.3238629575"/>
    <x v="0"/>
  </r>
  <r>
    <x v="0"/>
    <x v="1"/>
    <x v="3"/>
    <x v="4"/>
    <n v="1312344.6560779738"/>
    <x v="0"/>
  </r>
  <r>
    <x v="0"/>
    <x v="1"/>
    <x v="4"/>
    <x v="4"/>
    <n v="1181434.8253093681"/>
    <x v="0"/>
  </r>
  <r>
    <x v="0"/>
    <x v="1"/>
    <x v="5"/>
    <x v="4"/>
    <n v="90662.424519885622"/>
    <x v="0"/>
  </r>
  <r>
    <x v="0"/>
    <x v="1"/>
    <x v="6"/>
    <x v="4"/>
    <n v="584733.64903393562"/>
    <x v="0"/>
  </r>
  <r>
    <x v="0"/>
    <x v="1"/>
    <x v="8"/>
    <x v="1"/>
    <n v="0"/>
    <x v="0"/>
  </r>
  <r>
    <x v="0"/>
    <x v="1"/>
    <x v="8"/>
    <x v="2"/>
    <n v="10637764.273503022"/>
    <x v="0"/>
  </r>
  <r>
    <x v="0"/>
    <x v="1"/>
    <x v="8"/>
    <x v="3"/>
    <n v="0"/>
    <x v="0"/>
  </r>
  <r>
    <x v="0"/>
    <x v="1"/>
    <x v="0"/>
    <x v="5"/>
    <n v="54158.343668382251"/>
    <x v="0"/>
  </r>
  <r>
    <x v="0"/>
    <x v="1"/>
    <x v="1"/>
    <x v="5"/>
    <n v="2593732.5166959139"/>
    <x v="0"/>
  </r>
  <r>
    <x v="0"/>
    <x v="1"/>
    <x v="2"/>
    <x v="5"/>
    <n v="5705195.7637007823"/>
    <x v="0"/>
  </r>
  <r>
    <x v="0"/>
    <x v="1"/>
    <x v="3"/>
    <x v="5"/>
    <n v="3662977.7480926039"/>
    <x v="0"/>
  </r>
  <r>
    <x v="0"/>
    <x v="1"/>
    <x v="4"/>
    <x v="5"/>
    <n v="4275785.243959222"/>
    <x v="0"/>
  </r>
  <r>
    <x v="0"/>
    <x v="1"/>
    <x v="5"/>
    <x v="5"/>
    <n v="205603.63400093472"/>
    <x v="0"/>
  </r>
  <r>
    <x v="0"/>
    <x v="1"/>
    <x v="6"/>
    <x v="5"/>
    <n v="1655731.0519900378"/>
    <x v="0"/>
  </r>
  <r>
    <x v="0"/>
    <x v="1"/>
    <x v="9"/>
    <x v="1"/>
    <n v="0"/>
    <x v="0"/>
  </r>
  <r>
    <x v="0"/>
    <x v="1"/>
    <x v="9"/>
    <x v="2"/>
    <n v="0"/>
    <x v="0"/>
  </r>
  <r>
    <x v="0"/>
    <x v="1"/>
    <x v="9"/>
    <x v="3"/>
    <n v="18153184.302107908"/>
    <x v="0"/>
  </r>
  <r>
    <x v="0"/>
    <x v="1"/>
    <x v="10"/>
    <x v="1"/>
    <n v="1793.6918951833238"/>
    <x v="0"/>
  </r>
  <r>
    <x v="0"/>
    <x v="1"/>
    <x v="10"/>
    <x v="2"/>
    <n v="573211.30210237158"/>
    <x v="0"/>
  </r>
  <r>
    <x v="0"/>
    <x v="1"/>
    <x v="10"/>
    <x v="3"/>
    <n v="251273.33589039047"/>
    <x v="0"/>
  </r>
  <r>
    <x v="0"/>
    <x v="1"/>
    <x v="11"/>
    <x v="1"/>
    <n v="6213.476974408567"/>
    <x v="0"/>
  </r>
  <r>
    <x v="0"/>
    <x v="1"/>
    <x v="12"/>
    <x v="1"/>
    <n v="88303.366819166768"/>
    <x v="0"/>
  </r>
  <r>
    <x v="0"/>
    <x v="1"/>
    <x v="13"/>
    <x v="1"/>
    <n v="65069.915713631301"/>
    <x v="0"/>
  </r>
  <r>
    <x v="0"/>
    <x v="1"/>
    <x v="14"/>
    <x v="1"/>
    <n v="1529.2309798175104"/>
    <x v="0"/>
  </r>
  <r>
    <x v="0"/>
    <x v="1"/>
    <x v="0"/>
    <x v="6"/>
    <n v="1547.6682048714738"/>
    <x v="0"/>
  </r>
  <r>
    <x v="0"/>
    <x v="1"/>
    <x v="0"/>
    <x v="7"/>
    <n v="83938.247638979519"/>
    <x v="0"/>
  </r>
  <r>
    <x v="0"/>
    <x v="1"/>
    <x v="0"/>
    <x v="8"/>
    <n v="35728.448667588746"/>
    <x v="0"/>
  </r>
  <r>
    <x v="0"/>
    <x v="1"/>
    <x v="15"/>
    <x v="1"/>
    <n v="-109.35411644259754"/>
    <x v="0"/>
  </r>
  <r>
    <x v="0"/>
    <x v="1"/>
    <x v="11"/>
    <x v="2"/>
    <n v="240895.88608385809"/>
    <x v="0"/>
  </r>
  <r>
    <x v="0"/>
    <x v="1"/>
    <x v="12"/>
    <x v="2"/>
    <n v="2579400.8938390901"/>
    <x v="0"/>
  </r>
  <r>
    <x v="0"/>
    <x v="1"/>
    <x v="13"/>
    <x v="2"/>
    <n v="1966645.8154604079"/>
    <x v="0"/>
  </r>
  <r>
    <x v="0"/>
    <x v="1"/>
    <x v="14"/>
    <x v="2"/>
    <n v="33120.525673300654"/>
    <x v="0"/>
  </r>
  <r>
    <x v="0"/>
    <x v="1"/>
    <x v="1"/>
    <x v="6"/>
    <n v="306658.59885452705"/>
    <x v="0"/>
  </r>
  <r>
    <x v="0"/>
    <x v="1"/>
    <x v="1"/>
    <x v="7"/>
    <n v="2523312.315705392"/>
    <x v="0"/>
  </r>
  <r>
    <x v="0"/>
    <x v="1"/>
    <x v="1"/>
    <x v="8"/>
    <n v="1706034.5310059527"/>
    <x v="0"/>
  </r>
  <r>
    <x v="0"/>
    <x v="1"/>
    <x v="15"/>
    <x v="2"/>
    <n v="-2457.2711255388735"/>
    <x v="0"/>
  </r>
  <r>
    <x v="0"/>
    <x v="1"/>
    <x v="11"/>
    <x v="3"/>
    <n v="146251.1784668144"/>
    <x v="0"/>
  </r>
  <r>
    <x v="0"/>
    <x v="1"/>
    <x v="12"/>
    <x v="3"/>
    <n v="621919.29425189691"/>
    <x v="0"/>
  </r>
  <r>
    <x v="0"/>
    <x v="1"/>
    <x v="13"/>
    <x v="3"/>
    <n v="539369.56919670117"/>
    <x v="0"/>
  </r>
  <r>
    <x v="0"/>
    <x v="1"/>
    <x v="14"/>
    <x v="3"/>
    <n v="0"/>
    <x v="0"/>
  </r>
  <r>
    <x v="0"/>
    <x v="1"/>
    <x v="2"/>
    <x v="6"/>
    <n v="116109.93511689609"/>
    <x v="0"/>
  </r>
  <r>
    <x v="0"/>
    <x v="1"/>
    <x v="2"/>
    <x v="7"/>
    <n v="621919.29425189667"/>
    <x v="0"/>
  </r>
  <r>
    <x v="0"/>
    <x v="1"/>
    <x v="2"/>
    <x v="8"/>
    <n v="556375.53482853458"/>
    <x v="0"/>
  </r>
  <r>
    <x v="0"/>
    <x v="1"/>
    <x v="15"/>
    <x v="3"/>
    <n v="0"/>
    <x v="0"/>
  </r>
  <r>
    <x v="0"/>
    <x v="1"/>
    <x v="11"/>
    <x v="9"/>
    <n v="424316.20217629464"/>
    <x v="0"/>
  </r>
  <r>
    <x v="0"/>
    <x v="1"/>
    <x v="12"/>
    <x v="9"/>
    <n v="3229169.8575962684"/>
    <x v="0"/>
  </r>
  <r>
    <x v="0"/>
    <x v="1"/>
    <x v="13"/>
    <x v="9"/>
    <n v="2298138.5145020764"/>
    <x v="0"/>
  </r>
  <r>
    <x v="0"/>
    <x v="1"/>
    <x v="16"/>
    <x v="6"/>
    <n v="393360.54152508103"/>
    <x v="0"/>
  </r>
  <r>
    <x v="0"/>
    <x v="1"/>
    <x v="16"/>
    <x v="7"/>
    <n v="3289623.5549101541"/>
    <x v="0"/>
  </r>
  <r>
    <x v="0"/>
    <x v="1"/>
    <x v="16"/>
    <x v="8"/>
    <n v="2571085.3003707402"/>
    <x v="0"/>
  </r>
  <r>
    <x v="0"/>
    <x v="1"/>
    <x v="17"/>
    <x v="10"/>
    <n v="3723366.4492863943"/>
    <x v="0"/>
  </r>
  <r>
    <x v="0"/>
    <x v="1"/>
    <x v="18"/>
    <x v="10"/>
    <n v="1371373.3855496794"/>
    <x v="0"/>
  </r>
  <r>
    <x v="0"/>
    <x v="1"/>
    <x v="17"/>
    <x v="11"/>
    <n v="5223642.7582417401"/>
    <x v="0"/>
  </r>
  <r>
    <x v="0"/>
    <x v="1"/>
    <x v="18"/>
    <x v="11"/>
    <n v="348771.02377804602"/>
    <x v="0"/>
  </r>
  <r>
    <x v="0"/>
    <x v="1"/>
    <x v="19"/>
    <x v="12"/>
    <n v="8911143.1750984807"/>
    <x v="0"/>
  </r>
  <r>
    <x v="0"/>
    <x v="1"/>
    <x v="20"/>
    <x v="12"/>
    <n v="849563.79387988651"/>
    <x v="0"/>
  </r>
  <r>
    <x v="0"/>
    <x v="1"/>
    <x v="21"/>
    <x v="12"/>
    <n v="3320237.2677830951"/>
    <x v="0"/>
  </r>
  <r>
    <x v="0"/>
    <x v="1"/>
    <x v="22"/>
    <x v="12"/>
    <n v="2122839.7400508355"/>
    <x v="0"/>
  </r>
  <r>
    <x v="0"/>
    <x v="1"/>
    <x v="20"/>
    <x v="13"/>
    <n v="2122839.7400508355"/>
    <x v="0"/>
  </r>
  <r>
    <x v="0"/>
    <x v="1"/>
    <x v="0"/>
    <x v="14"/>
    <n v="134173.73817365416"/>
    <x v="0"/>
  </r>
  <r>
    <x v="0"/>
    <x v="1"/>
    <x v="0"/>
    <x v="15"/>
    <n v="382.46561927625072"/>
    <x v="0"/>
  </r>
  <r>
    <x v="0"/>
    <x v="1"/>
    <x v="0"/>
    <x v="16"/>
    <n v="5252.0178020831754"/>
    <x v="0"/>
  </r>
  <r>
    <x v="0"/>
    <x v="1"/>
    <x v="1"/>
    <x v="14"/>
    <n v="2747508.1405226216"/>
    <x v="0"/>
  </r>
  <r>
    <x v="0"/>
    <x v="1"/>
    <x v="1"/>
    <x v="15"/>
    <n v="55450.43141283263"/>
    <x v="0"/>
  </r>
  <r>
    <x v="0"/>
    <x v="1"/>
    <x v="1"/>
    <x v="16"/>
    <n v="896627.6710090189"/>
    <x v="0"/>
  </r>
  <r>
    <x v="0"/>
    <x v="1"/>
    <x v="2"/>
    <x v="14"/>
    <n v="4958365.400331256"/>
    <x v="0"/>
  </r>
  <r>
    <x v="0"/>
    <x v="1"/>
    <x v="2"/>
    <x v="15"/>
    <n v="3263572.3359905207"/>
    <x v="0"/>
  </r>
  <r>
    <x v="0"/>
    <x v="1"/>
    <x v="2"/>
    <x v="16"/>
    <n v="2070003.5720577037"/>
    <x v="0"/>
  </r>
  <r>
    <x v="0"/>
    <x v="1"/>
    <x v="5"/>
    <x v="14"/>
    <n v="1071095.8960707628"/>
    <x v="0"/>
  </r>
  <r>
    <x v="0"/>
    <x v="1"/>
    <x v="5"/>
    <x v="15"/>
    <n v="832.03476063021662"/>
    <x v="0"/>
  </r>
  <r>
    <x v="0"/>
    <x v="1"/>
    <x v="5"/>
    <x v="16"/>
    <n v="12347.554165784288"/>
    <x v="0"/>
  </r>
  <r>
    <x v="0"/>
    <x v="1"/>
    <x v="0"/>
    <x v="17"/>
    <n v="0"/>
    <x v="0"/>
  </r>
  <r>
    <x v="0"/>
    <x v="1"/>
    <x v="1"/>
    <x v="17"/>
    <n v="0"/>
    <x v="0"/>
  </r>
  <r>
    <x v="0"/>
    <x v="1"/>
    <x v="2"/>
    <x v="17"/>
    <n v="290617.82203906344"/>
    <x v="0"/>
  </r>
  <r>
    <x v="0"/>
    <x v="1"/>
    <x v="23"/>
    <x v="9"/>
    <n v="290617.82203906344"/>
    <x v="0"/>
  </r>
  <r>
    <x v="0"/>
    <x v="1"/>
    <x v="20"/>
    <x v="9"/>
    <n v="11827.281103840014"/>
    <x v="0"/>
  </r>
  <r>
    <x v="0"/>
    <x v="1"/>
    <x v="17"/>
    <x v="18"/>
    <n v="1388955.3883097167"/>
    <x v="0"/>
  </r>
  <r>
    <x v="0"/>
    <x v="1"/>
    <x v="17"/>
    <x v="19"/>
    <n v="2289313.5103475326"/>
    <x v="0"/>
  </r>
  <r>
    <x v="0"/>
    <x v="1"/>
    <x v="17"/>
    <x v="20"/>
    <n v="826278.32988794532"/>
    <x v="0"/>
  </r>
  <r>
    <x v="0"/>
    <x v="1"/>
    <x v="17"/>
    <x v="21"/>
    <n v="34649.756653118166"/>
    <x v="0"/>
  </r>
  <r>
    <x v="0"/>
    <x v="1"/>
    <x v="17"/>
    <x v="22"/>
    <n v="-2566.6252419814709"/>
    <x v="0"/>
  </r>
  <r>
    <x v="0"/>
    <x v="1"/>
    <x v="17"/>
    <x v="23"/>
    <n v="1720144.4093277254"/>
    <x v="0"/>
  </r>
  <r>
    <x v="0"/>
    <x v="2"/>
    <x v="0"/>
    <x v="0"/>
    <n v="439906.32446445449"/>
    <x v="0"/>
  </r>
  <r>
    <x v="0"/>
    <x v="2"/>
    <x v="1"/>
    <x v="0"/>
    <n v="598918.72695199773"/>
    <x v="0"/>
  </r>
  <r>
    <x v="0"/>
    <x v="2"/>
    <x v="2"/>
    <x v="0"/>
    <n v="409617.40503944445"/>
    <x v="0"/>
  </r>
  <r>
    <x v="0"/>
    <x v="2"/>
    <x v="3"/>
    <x v="0"/>
    <n v="1133207.0928338205"/>
    <x v="0"/>
  </r>
  <r>
    <x v="0"/>
    <x v="2"/>
    <x v="4"/>
    <x v="0"/>
    <n v="1230726.7304540242"/>
    <x v="0"/>
  </r>
  <r>
    <x v="0"/>
    <x v="2"/>
    <x v="5"/>
    <x v="0"/>
    <n v="-1522.772582678444"/>
    <x v="0"/>
  </r>
  <r>
    <x v="0"/>
    <x v="2"/>
    <x v="6"/>
    <x v="0"/>
    <n v="7938.5583819073581"/>
    <x v="0"/>
  </r>
  <r>
    <x v="0"/>
    <x v="2"/>
    <x v="7"/>
    <x v="1"/>
    <n v="3818792.0655430099"/>
    <x v="0"/>
  </r>
  <r>
    <x v="0"/>
    <x v="2"/>
    <x v="7"/>
    <x v="2"/>
    <n v="0"/>
    <x v="0"/>
  </r>
  <r>
    <x v="0"/>
    <x v="2"/>
    <x v="7"/>
    <x v="3"/>
    <n v="0"/>
    <x v="0"/>
  </r>
  <r>
    <x v="0"/>
    <x v="2"/>
    <x v="0"/>
    <x v="4"/>
    <n v="1820350.2614247885"/>
    <x v="0"/>
  </r>
  <r>
    <x v="0"/>
    <x v="2"/>
    <x v="1"/>
    <x v="4"/>
    <n v="17352018.510206591"/>
    <x v="0"/>
  </r>
  <r>
    <x v="0"/>
    <x v="2"/>
    <x v="2"/>
    <x v="4"/>
    <n v="5556870.7445779592"/>
    <x v="0"/>
  </r>
  <r>
    <x v="0"/>
    <x v="2"/>
    <x v="3"/>
    <x v="4"/>
    <n v="3835011.4386959528"/>
    <x v="0"/>
  </r>
  <r>
    <x v="0"/>
    <x v="2"/>
    <x v="4"/>
    <x v="4"/>
    <n v="5939689.4099878222"/>
    <x v="0"/>
  </r>
  <r>
    <x v="0"/>
    <x v="2"/>
    <x v="5"/>
    <x v="4"/>
    <n v="117026.59921004757"/>
    <x v="0"/>
  </r>
  <r>
    <x v="0"/>
    <x v="2"/>
    <x v="6"/>
    <x v="4"/>
    <n v="442702.2476208047"/>
    <x v="0"/>
  </r>
  <r>
    <x v="0"/>
    <x v="2"/>
    <x v="8"/>
    <x v="1"/>
    <n v="0"/>
    <x v="0"/>
  </r>
  <r>
    <x v="0"/>
    <x v="2"/>
    <x v="8"/>
    <x v="2"/>
    <n v="35063669.211724356"/>
    <x v="0"/>
  </r>
  <r>
    <x v="0"/>
    <x v="2"/>
    <x v="8"/>
    <x v="3"/>
    <n v="0"/>
    <x v="0"/>
  </r>
  <r>
    <x v="0"/>
    <x v="2"/>
    <x v="0"/>
    <x v="5"/>
    <n v="244572.51603007477"/>
    <x v="0"/>
  </r>
  <r>
    <x v="0"/>
    <x v="2"/>
    <x v="1"/>
    <x v="5"/>
    <n v="7380855.0353523167"/>
    <x v="0"/>
  </r>
  <r>
    <x v="0"/>
    <x v="2"/>
    <x v="2"/>
    <x v="5"/>
    <n v="11516401.035018597"/>
    <x v="0"/>
  </r>
  <r>
    <x v="0"/>
    <x v="2"/>
    <x v="3"/>
    <x v="5"/>
    <n v="12189072.665126638"/>
    <x v="0"/>
  </r>
  <r>
    <x v="0"/>
    <x v="2"/>
    <x v="4"/>
    <x v="5"/>
    <n v="10622879.010991659"/>
    <x v="0"/>
  </r>
  <r>
    <x v="0"/>
    <x v="2"/>
    <x v="5"/>
    <x v="5"/>
    <n v="227940.88361854639"/>
    <x v="0"/>
  </r>
  <r>
    <x v="0"/>
    <x v="2"/>
    <x v="6"/>
    <x v="5"/>
    <n v="1605477.2912147129"/>
    <x v="0"/>
  </r>
  <r>
    <x v="0"/>
    <x v="2"/>
    <x v="9"/>
    <x v="1"/>
    <n v="0"/>
    <x v="0"/>
  </r>
  <r>
    <x v="0"/>
    <x v="2"/>
    <x v="9"/>
    <x v="2"/>
    <n v="0"/>
    <x v="0"/>
  </r>
  <r>
    <x v="0"/>
    <x v="2"/>
    <x v="9"/>
    <x v="3"/>
    <n v="43787198.437352657"/>
    <x v="0"/>
  </r>
  <r>
    <x v="0"/>
    <x v="2"/>
    <x v="10"/>
    <x v="1"/>
    <n v="-13997.420358019755"/>
    <x v="0"/>
  </r>
  <r>
    <x v="0"/>
    <x v="2"/>
    <x v="10"/>
    <x v="2"/>
    <n v="398872.22022988048"/>
    <x v="0"/>
  </r>
  <r>
    <x v="0"/>
    <x v="2"/>
    <x v="10"/>
    <x v="3"/>
    <n v="392028.62322199519"/>
    <x v="0"/>
  </r>
  <r>
    <x v="0"/>
    <x v="2"/>
    <x v="11"/>
    <x v="1"/>
    <n v="92484.074812892359"/>
    <x v="0"/>
  </r>
  <r>
    <x v="0"/>
    <x v="2"/>
    <x v="12"/>
    <x v="1"/>
    <n v="38674.026724637173"/>
    <x v="0"/>
  </r>
  <r>
    <x v="0"/>
    <x v="2"/>
    <x v="13"/>
    <x v="1"/>
    <n v="224687.80710057373"/>
    <x v="0"/>
  </r>
  <r>
    <x v="0"/>
    <x v="2"/>
    <x v="14"/>
    <x v="1"/>
    <n v="38543.911600577681"/>
    <x v="0"/>
  </r>
  <r>
    <x v="0"/>
    <x v="2"/>
    <x v="0"/>
    <x v="6"/>
    <n v="38374.264332054147"/>
    <x v="0"/>
  </r>
  <r>
    <x v="0"/>
    <x v="2"/>
    <x v="0"/>
    <x v="7"/>
    <n v="58519.323773084165"/>
    <x v="0"/>
  </r>
  <r>
    <x v="0"/>
    <x v="2"/>
    <x v="0"/>
    <x v="8"/>
    <n v="197868.85593847558"/>
    <x v="0"/>
  </r>
  <r>
    <x v="0"/>
    <x v="2"/>
    <x v="15"/>
    <x v="1"/>
    <n v="-110.26865276704552"/>
    <x v="0"/>
  </r>
  <r>
    <x v="0"/>
    <x v="2"/>
    <x v="11"/>
    <x v="2"/>
    <n v="1144752.1994966359"/>
    <x v="0"/>
  </r>
  <r>
    <x v="0"/>
    <x v="2"/>
    <x v="12"/>
    <x v="2"/>
    <n v="1770770.744568385"/>
    <x v="0"/>
  </r>
  <r>
    <x v="0"/>
    <x v="2"/>
    <x v="13"/>
    <x v="2"/>
    <n v="6297942.0051614083"/>
    <x v="0"/>
  </r>
  <r>
    <x v="0"/>
    <x v="2"/>
    <x v="14"/>
    <x v="2"/>
    <n v="376521.86325171078"/>
    <x v="0"/>
  </r>
  <r>
    <x v="0"/>
    <x v="2"/>
    <x v="1"/>
    <x v="6"/>
    <n v="1837726.7148998855"/>
    <x v="0"/>
  </r>
  <r>
    <x v="0"/>
    <x v="2"/>
    <x v="1"/>
    <x v="7"/>
    <n v="1884995.4964601211"/>
    <x v="0"/>
  </r>
  <r>
    <x v="0"/>
    <x v="2"/>
    <x v="1"/>
    <x v="8"/>
    <n v="5940529.7228002455"/>
    <x v="0"/>
  </r>
  <r>
    <x v="0"/>
    <x v="2"/>
    <x v="15"/>
    <x v="2"/>
    <n v="246565.14241262499"/>
    <x v="0"/>
  </r>
  <r>
    <x v="0"/>
    <x v="2"/>
    <x v="11"/>
    <x v="3"/>
    <n v="281430.67036514543"/>
    <x v="0"/>
  </r>
  <r>
    <x v="0"/>
    <x v="2"/>
    <x v="12"/>
    <x v="3"/>
    <n v="556375.53482853493"/>
    <x v="0"/>
  </r>
  <r>
    <x v="0"/>
    <x v="2"/>
    <x v="13"/>
    <x v="3"/>
    <n v="815971.08790721046"/>
    <x v="0"/>
  </r>
  <r>
    <x v="0"/>
    <x v="2"/>
    <x v="14"/>
    <x v="3"/>
    <n v="27.682350808598144"/>
    <x v="0"/>
  </r>
  <r>
    <x v="0"/>
    <x v="2"/>
    <x v="2"/>
    <x v="6"/>
    <n v="272746.83878996532"/>
    <x v="0"/>
  </r>
  <r>
    <x v="0"/>
    <x v="2"/>
    <x v="2"/>
    <x v="7"/>
    <n v="539369.56919670058"/>
    <x v="0"/>
  </r>
  <r>
    <x v="0"/>
    <x v="2"/>
    <x v="2"/>
    <x v="8"/>
    <n v="815971.08790720964"/>
    <x v="0"/>
  </r>
  <r>
    <x v="0"/>
    <x v="2"/>
    <x v="15"/>
    <x v="3"/>
    <n v="0"/>
    <x v="0"/>
  </r>
  <r>
    <x v="0"/>
    <x v="2"/>
    <x v="11"/>
    <x v="9"/>
    <n v="2148847.8180219047"/>
    <x v="0"/>
  </r>
  <r>
    <x v="0"/>
    <x v="2"/>
    <x v="12"/>
    <x v="9"/>
    <n v="2482884.3894299059"/>
    <x v="0"/>
  </r>
  <r>
    <x v="0"/>
    <x v="2"/>
    <x v="13"/>
    <x v="9"/>
    <n v="6954369.6666459301"/>
    <x v="0"/>
  </r>
  <r>
    <x v="0"/>
    <x v="2"/>
    <x v="16"/>
    <x v="6"/>
    <n v="1518666.9446746737"/>
    <x v="0"/>
  </r>
  <r>
    <x v="0"/>
    <x v="2"/>
    <x v="16"/>
    <x v="7"/>
    <n v="2365820.306121557"/>
    <x v="0"/>
  </r>
  <r>
    <x v="0"/>
    <x v="2"/>
    <x v="16"/>
    <x v="8"/>
    <n v="7338600.9001691919"/>
    <x v="0"/>
  </r>
  <r>
    <x v="0"/>
    <x v="2"/>
    <x v="17"/>
    <x v="10"/>
    <n v="15302322.309558995"/>
    <x v="0"/>
  </r>
  <r>
    <x v="0"/>
    <x v="2"/>
    <x v="18"/>
    <x v="10"/>
    <n v="1854968.8870974348"/>
    <x v="0"/>
  </r>
  <r>
    <x v="0"/>
    <x v="2"/>
    <x v="17"/>
    <x v="11"/>
    <n v="16639142.671589471"/>
    <x v="0"/>
  </r>
  <r>
    <x v="0"/>
    <x v="2"/>
    <x v="18"/>
    <x v="11"/>
    <n v="1154152.4798440493"/>
    <x v="0"/>
  </r>
  <r>
    <x v="0"/>
    <x v="2"/>
    <x v="19"/>
    <x v="12"/>
    <n v="22325032.381576158"/>
    <x v="0"/>
  </r>
  <r>
    <x v="0"/>
    <x v="2"/>
    <x v="20"/>
    <x v="12"/>
    <n v="6350374.0940899281"/>
    <x v="0"/>
  </r>
  <r>
    <x v="0"/>
    <x v="2"/>
    <x v="21"/>
    <x v="12"/>
    <n v="6670741.7138411449"/>
    <x v="0"/>
  </r>
  <r>
    <x v="0"/>
    <x v="2"/>
    <x v="22"/>
    <x v="12"/>
    <n v="5393422.4925697707"/>
    <x v="0"/>
  </r>
  <r>
    <x v="0"/>
    <x v="2"/>
    <x v="20"/>
    <x v="13"/>
    <n v="5393422.4925697707"/>
    <x v="0"/>
  </r>
  <r>
    <x v="0"/>
    <x v="2"/>
    <x v="0"/>
    <x v="14"/>
    <n v="1283135.0946147828"/>
    <x v="0"/>
  </r>
  <r>
    <x v="0"/>
    <x v="2"/>
    <x v="0"/>
    <x v="15"/>
    <n v="6342.9025894566494"/>
    <x v="0"/>
  </r>
  <r>
    <x v="0"/>
    <x v="2"/>
    <x v="0"/>
    <x v="16"/>
    <n v="110004.63705076704"/>
    <x v="0"/>
  </r>
  <r>
    <x v="0"/>
    <x v="2"/>
    <x v="1"/>
    <x v="14"/>
    <n v="6622506.695836843"/>
    <x v="0"/>
  </r>
  <r>
    <x v="0"/>
    <x v="2"/>
    <x v="1"/>
    <x v="15"/>
    <n v="120463.98356245924"/>
    <x v="0"/>
  </r>
  <r>
    <x v="0"/>
    <x v="2"/>
    <x v="1"/>
    <x v="16"/>
    <n v="3561077.6081918865"/>
    <x v="0"/>
  </r>
  <r>
    <x v="0"/>
    <x v="2"/>
    <x v="2"/>
    <x v="14"/>
    <n v="12969105.186054865"/>
    <x v="0"/>
  </r>
  <r>
    <x v="0"/>
    <x v="2"/>
    <x v="2"/>
    <x v="15"/>
    <n v="6514761.3805648992"/>
    <x v="0"/>
  </r>
  <r>
    <x v="0"/>
    <x v="2"/>
    <x v="2"/>
    <x v="16"/>
    <n v="6793362.5387272332"/>
    <x v="0"/>
  </r>
  <r>
    <x v="0"/>
    <x v="2"/>
    <x v="5"/>
    <x v="14"/>
    <n v="1450285.405069229"/>
    <x v="0"/>
  </r>
  <r>
    <x v="0"/>
    <x v="2"/>
    <x v="5"/>
    <x v="15"/>
    <n v="29173.447124612518"/>
    <x v="0"/>
  </r>
  <r>
    <x v="0"/>
    <x v="2"/>
    <x v="5"/>
    <x v="16"/>
    <n v="471510.92027244595"/>
    <x v="0"/>
  </r>
  <r>
    <x v="0"/>
    <x v="2"/>
    <x v="0"/>
    <x v="17"/>
    <n v="0"/>
    <x v="0"/>
  </r>
  <r>
    <x v="0"/>
    <x v="2"/>
    <x v="1"/>
    <x v="17"/>
    <n v="0"/>
    <x v="0"/>
  </r>
  <r>
    <x v="0"/>
    <x v="2"/>
    <x v="2"/>
    <x v="17"/>
    <n v="444826.25756587618"/>
    <x v="0"/>
  </r>
  <r>
    <x v="0"/>
    <x v="2"/>
    <x v="23"/>
    <x v="9"/>
    <n v="444826.25756587618"/>
    <x v="0"/>
  </r>
  <r>
    <x v="0"/>
    <x v="2"/>
    <x v="20"/>
    <x v="9"/>
    <n v="-807840.88241818536"/>
    <x v="0"/>
  </r>
  <r>
    <x v="0"/>
    <x v="2"/>
    <x v="17"/>
    <x v="18"/>
    <n v="2294414.4827122027"/>
    <x v="0"/>
  </r>
  <r>
    <x v="0"/>
    <x v="2"/>
    <x v="17"/>
    <x v="19"/>
    <n v="2056118.097217425"/>
    <x v="0"/>
  </r>
  <r>
    <x v="0"/>
    <x v="2"/>
    <x v="17"/>
    <x v="20"/>
    <n v="776903.42309385585"/>
    <x v="0"/>
  </r>
  <r>
    <x v="0"/>
    <x v="2"/>
    <x v="17"/>
    <x v="21"/>
    <n v="415093.45720309706"/>
    <x v="0"/>
  </r>
  <r>
    <x v="0"/>
    <x v="2"/>
    <x v="17"/>
    <x v="22"/>
    <n v="246454.87375985793"/>
    <x v="0"/>
  </r>
  <r>
    <x v="0"/>
    <x v="2"/>
    <x v="17"/>
    <x v="23"/>
    <n v="3009121.3669414842"/>
    <x v="0"/>
  </r>
  <r>
    <x v="0"/>
    <x v="0"/>
    <x v="0"/>
    <x v="0"/>
    <n v="49578.350808897085"/>
    <x v="1"/>
  </r>
  <r>
    <x v="0"/>
    <x v="0"/>
    <x v="1"/>
    <x v="0"/>
    <n v="92314.332527875376"/>
    <x v="1"/>
  </r>
  <r>
    <x v="0"/>
    <x v="0"/>
    <x v="2"/>
    <x v="0"/>
    <n v="109562.57129127292"/>
    <x v="1"/>
  </r>
  <r>
    <x v="0"/>
    <x v="0"/>
    <x v="3"/>
    <x v="0"/>
    <n v="62304.945447604885"/>
    <x v="1"/>
  </r>
  <r>
    <x v="0"/>
    <x v="0"/>
    <x v="4"/>
    <x v="0"/>
    <n v="121421.77226781363"/>
    <x v="1"/>
  </r>
  <r>
    <x v="0"/>
    <x v="0"/>
    <x v="5"/>
    <x v="0"/>
    <n v="-6680.8491877856713"/>
    <x v="1"/>
  </r>
  <r>
    <x v="0"/>
    <x v="0"/>
    <x v="6"/>
    <x v="0"/>
    <n v="-7888.1611948336222"/>
    <x v="1"/>
  </r>
  <r>
    <x v="0"/>
    <x v="0"/>
    <x v="7"/>
    <x v="1"/>
    <n v="420612.96196263749"/>
    <x v="1"/>
  </r>
  <r>
    <x v="0"/>
    <x v="0"/>
    <x v="7"/>
    <x v="2"/>
    <n v="0"/>
    <x v="1"/>
  </r>
  <r>
    <x v="0"/>
    <x v="0"/>
    <x v="7"/>
    <x v="3"/>
    <n v="0"/>
    <x v="1"/>
  </r>
  <r>
    <x v="0"/>
    <x v="0"/>
    <x v="0"/>
    <x v="4"/>
    <n v="217607.64146009137"/>
    <x v="1"/>
  </r>
  <r>
    <x v="0"/>
    <x v="0"/>
    <x v="1"/>
    <x v="4"/>
    <n v="3528502.6696209894"/>
    <x v="1"/>
  </r>
  <r>
    <x v="0"/>
    <x v="0"/>
    <x v="2"/>
    <x v="4"/>
    <n v="1581055.3090588353"/>
    <x v="1"/>
  </r>
  <r>
    <x v="0"/>
    <x v="0"/>
    <x v="3"/>
    <x v="4"/>
    <n v="1586861.8074340255"/>
    <x v="1"/>
  </r>
  <r>
    <x v="0"/>
    <x v="0"/>
    <x v="4"/>
    <x v="4"/>
    <n v="828923.79563226562"/>
    <x v="1"/>
  </r>
  <r>
    <x v="0"/>
    <x v="0"/>
    <x v="5"/>
    <x v="4"/>
    <n v="19421.823255487401"/>
    <x v="1"/>
  </r>
  <r>
    <x v="0"/>
    <x v="0"/>
    <x v="6"/>
    <x v="4"/>
    <n v="266944.9560299039"/>
    <x v="1"/>
  </r>
  <r>
    <x v="0"/>
    <x v="0"/>
    <x v="8"/>
    <x v="1"/>
    <n v="0"/>
    <x v="1"/>
  </r>
  <r>
    <x v="0"/>
    <x v="0"/>
    <x v="8"/>
    <x v="2"/>
    <n v="8029318.0024585258"/>
    <x v="1"/>
  </r>
  <r>
    <x v="0"/>
    <x v="0"/>
    <x v="8"/>
    <x v="3"/>
    <n v="0"/>
    <x v="1"/>
  </r>
  <r>
    <x v="0"/>
    <x v="0"/>
    <x v="0"/>
    <x v="5"/>
    <n v="34611.167569071127"/>
    <x v="1"/>
  </r>
  <r>
    <x v="0"/>
    <x v="0"/>
    <x v="1"/>
    <x v="5"/>
    <n v="2131557.7273048079"/>
    <x v="1"/>
  </r>
  <r>
    <x v="0"/>
    <x v="0"/>
    <x v="2"/>
    <x v="5"/>
    <n v="5647166.9204602232"/>
    <x v="1"/>
  </r>
  <r>
    <x v="0"/>
    <x v="0"/>
    <x v="3"/>
    <x v="5"/>
    <n v="7612479.3926246641"/>
    <x v="1"/>
  </r>
  <r>
    <x v="0"/>
    <x v="0"/>
    <x v="4"/>
    <x v="5"/>
    <n v="3157683.949961076"/>
    <x v="1"/>
  </r>
  <r>
    <x v="0"/>
    <x v="0"/>
    <x v="5"/>
    <x v="5"/>
    <n v="57894.031739525584"/>
    <x v="1"/>
  </r>
  <r>
    <x v="0"/>
    <x v="0"/>
    <x v="6"/>
    <x v="5"/>
    <n v="1253956.8211707948"/>
    <x v="1"/>
  </r>
  <r>
    <x v="0"/>
    <x v="0"/>
    <x v="9"/>
    <x v="1"/>
    <n v="0"/>
    <x v="1"/>
  </r>
  <r>
    <x v="0"/>
    <x v="0"/>
    <x v="9"/>
    <x v="2"/>
    <n v="0"/>
    <x v="1"/>
  </r>
  <r>
    <x v="0"/>
    <x v="0"/>
    <x v="9"/>
    <x v="3"/>
    <n v="19895350.010599408"/>
    <x v="1"/>
  </r>
  <r>
    <x v="0"/>
    <x v="0"/>
    <x v="10"/>
    <x v="1"/>
    <n v="1333.3322694811015"/>
    <x v="1"/>
  </r>
  <r>
    <x v="0"/>
    <x v="0"/>
    <x v="10"/>
    <x v="2"/>
    <n v="91437.16085299266"/>
    <x v="1"/>
  </r>
  <r>
    <x v="0"/>
    <x v="0"/>
    <x v="10"/>
    <x v="3"/>
    <n v="568825.39148932253"/>
    <x v="1"/>
  </r>
  <r>
    <x v="0"/>
    <x v="0"/>
    <x v="11"/>
    <x v="1"/>
    <n v="0"/>
    <x v="1"/>
  </r>
  <r>
    <x v="0"/>
    <x v="0"/>
    <x v="12"/>
    <x v="1"/>
    <n v="1802.0793623054221"/>
    <x v="1"/>
  </r>
  <r>
    <x v="0"/>
    <x v="0"/>
    <x v="13"/>
    <x v="1"/>
    <n v="47317.949295622013"/>
    <x v="1"/>
  </r>
  <r>
    <x v="0"/>
    <x v="0"/>
    <x v="14"/>
    <x v="1"/>
    <n v="272.73980716076744"/>
    <x v="1"/>
  </r>
  <r>
    <x v="0"/>
    <x v="0"/>
    <x v="0"/>
    <x v="6"/>
    <n v="0"/>
    <x v="1"/>
  </r>
  <r>
    <x v="0"/>
    <x v="0"/>
    <x v="0"/>
    <x v="7"/>
    <n v="6104.8637193023324"/>
    <x v="1"/>
  </r>
  <r>
    <x v="0"/>
    <x v="0"/>
    <x v="0"/>
    <x v="8"/>
    <n v="81779.959259165058"/>
    <x v="1"/>
  </r>
  <r>
    <x v="0"/>
    <x v="0"/>
    <x v="15"/>
    <x v="1"/>
    <n v="1.3876391767310831E-3"/>
    <x v="1"/>
  </r>
  <r>
    <x v="0"/>
    <x v="0"/>
    <x v="11"/>
    <x v="2"/>
    <n v="0"/>
    <x v="1"/>
  </r>
  <r>
    <x v="0"/>
    <x v="0"/>
    <x v="12"/>
    <x v="2"/>
    <n v="324766.79674447182"/>
    <x v="1"/>
  </r>
  <r>
    <x v="0"/>
    <x v="0"/>
    <x v="13"/>
    <x v="2"/>
    <n v="1959773.4526481549"/>
    <x v="1"/>
  </r>
  <r>
    <x v="0"/>
    <x v="0"/>
    <x v="14"/>
    <x v="2"/>
    <n v="29963.911745534639"/>
    <x v="1"/>
  </r>
  <r>
    <x v="0"/>
    <x v="0"/>
    <x v="1"/>
    <x v="6"/>
    <n v="0"/>
    <x v="1"/>
  </r>
  <r>
    <x v="0"/>
    <x v="0"/>
    <x v="1"/>
    <x v="7"/>
    <n v="243399.22367164347"/>
    <x v="1"/>
  </r>
  <r>
    <x v="0"/>
    <x v="0"/>
    <x v="1"/>
    <x v="8"/>
    <n v="1123926.7578632447"/>
    <x v="1"/>
  </r>
  <r>
    <x v="0"/>
    <x v="0"/>
    <x v="15"/>
    <x v="2"/>
    <n v="4244.7510402800044"/>
    <x v="1"/>
  </r>
  <r>
    <x v="0"/>
    <x v="0"/>
    <x v="11"/>
    <x v="3"/>
    <n v="0"/>
    <x v="1"/>
  </r>
  <r>
    <x v="0"/>
    <x v="0"/>
    <x v="12"/>
    <x v="3"/>
    <n v="118379.88558646567"/>
    <x v="1"/>
  </r>
  <r>
    <x v="0"/>
    <x v="0"/>
    <x v="13"/>
    <x v="3"/>
    <n v="279869.47563567176"/>
    <x v="1"/>
  </r>
  <r>
    <x v="0"/>
    <x v="0"/>
    <x v="14"/>
    <x v="3"/>
    <n v="0"/>
    <x v="1"/>
  </r>
  <r>
    <x v="0"/>
    <x v="0"/>
    <x v="2"/>
    <x v="6"/>
    <n v="0"/>
    <x v="1"/>
  </r>
  <r>
    <x v="0"/>
    <x v="0"/>
    <x v="2"/>
    <x v="7"/>
    <n v="150827.37769971159"/>
    <x v="1"/>
  </r>
  <r>
    <x v="0"/>
    <x v="0"/>
    <x v="2"/>
    <x v="8"/>
    <n v="288528.6200160032"/>
    <x v="1"/>
  </r>
  <r>
    <x v="0"/>
    <x v="0"/>
    <x v="15"/>
    <x v="3"/>
    <n v="0"/>
    <x v="1"/>
  </r>
  <r>
    <x v="0"/>
    <x v="0"/>
    <x v="11"/>
    <x v="9"/>
    <n v="0"/>
    <x v="1"/>
  </r>
  <r>
    <x v="0"/>
    <x v="0"/>
    <x v="12"/>
    <x v="9"/>
    <n v="400331.46509065735"/>
    <x v="1"/>
  </r>
  <r>
    <x v="0"/>
    <x v="0"/>
    <x v="13"/>
    <x v="9"/>
    <n v="1494235.337138413"/>
    <x v="1"/>
  </r>
  <r>
    <x v="0"/>
    <x v="0"/>
    <x v="16"/>
    <x v="6"/>
    <n v="0"/>
    <x v="1"/>
  </r>
  <r>
    <x v="0"/>
    <x v="0"/>
    <x v="16"/>
    <x v="7"/>
    <n v="444948.76169324294"/>
    <x v="1"/>
  </r>
  <r>
    <x v="0"/>
    <x v="0"/>
    <x v="16"/>
    <x v="8"/>
    <n v="2286960.8775794487"/>
    <x v="1"/>
  </r>
  <r>
    <x v="0"/>
    <x v="0"/>
    <x v="17"/>
    <x v="10"/>
    <n v="7283354.1735549439"/>
    <x v="1"/>
  </r>
  <r>
    <x v="0"/>
    <x v="0"/>
    <x v="18"/>
    <x v="10"/>
    <n v="1978291.9719275651"/>
    <x v="1"/>
  </r>
  <r>
    <x v="0"/>
    <x v="0"/>
    <x v="17"/>
    <x v="11"/>
    <n v="3773592.5809756736"/>
    <x v="1"/>
  </r>
  <r>
    <x v="0"/>
    <x v="0"/>
    <x v="18"/>
    <x v="11"/>
    <n v="334436.93686600478"/>
    <x v="1"/>
  </r>
  <r>
    <x v="0"/>
    <x v="0"/>
    <x v="19"/>
    <x v="12"/>
    <n v="11207488.492093472"/>
    <x v="1"/>
  </r>
  <r>
    <x v="0"/>
    <x v="0"/>
    <x v="20"/>
    <x v="12"/>
    <n v="160473.28907320532"/>
    <x v="1"/>
  </r>
  <r>
    <x v="0"/>
    <x v="0"/>
    <x v="21"/>
    <x v="12"/>
    <n v="2643441.793885156"/>
    <x v="1"/>
  </r>
  <r>
    <x v="0"/>
    <x v="0"/>
    <x v="22"/>
    <x v="12"/>
    <n v="1918711.3541611743"/>
    <x v="1"/>
  </r>
  <r>
    <x v="0"/>
    <x v="0"/>
    <x v="20"/>
    <x v="13"/>
    <n v="1918711.3541611743"/>
    <x v="1"/>
  </r>
  <r>
    <x v="0"/>
    <x v="0"/>
    <x v="0"/>
    <x v="14"/>
    <n v="81376.043152784943"/>
    <x v="1"/>
  </r>
  <r>
    <x v="0"/>
    <x v="0"/>
    <x v="0"/>
    <x v="15"/>
    <n v="143.87874599663246"/>
    <x v="1"/>
  </r>
  <r>
    <x v="0"/>
    <x v="0"/>
    <x v="0"/>
    <x v="16"/>
    <n v="137.1625934030931"/>
    <x v="1"/>
  </r>
  <r>
    <x v="0"/>
    <x v="0"/>
    <x v="1"/>
    <x v="14"/>
    <n v="2176073.8572903085"/>
    <x v="1"/>
  </r>
  <r>
    <x v="0"/>
    <x v="0"/>
    <x v="1"/>
    <x v="15"/>
    <n v="3360.5416836401382"/>
    <x v="1"/>
  </r>
  <r>
    <x v="0"/>
    <x v="0"/>
    <x v="1"/>
    <x v="16"/>
    <n v="1140369.0838212066"/>
    <x v="1"/>
  </r>
  <r>
    <x v="0"/>
    <x v="0"/>
    <x v="2"/>
    <x v="14"/>
    <n v="8688861.1764016114"/>
    <x v="1"/>
  </r>
  <r>
    <x v="0"/>
    <x v="0"/>
    <x v="2"/>
    <x v="15"/>
    <n v="2639937.277920533"/>
    <x v="1"/>
  </r>
  <r>
    <x v="0"/>
    <x v="0"/>
    <x v="2"/>
    <x v="16"/>
    <n v="1715156.0307135298"/>
    <x v="1"/>
  </r>
  <r>
    <x v="0"/>
    <x v="0"/>
    <x v="5"/>
    <x v="14"/>
    <n v="261177.41525051501"/>
    <x v="1"/>
  </r>
  <r>
    <x v="0"/>
    <x v="0"/>
    <x v="5"/>
    <x v="15"/>
    <n v="2.5467547087480193E-2"/>
    <x v="1"/>
  </r>
  <r>
    <x v="0"/>
    <x v="0"/>
    <x v="5"/>
    <x v="16"/>
    <n v="19535.916469916523"/>
    <x v="1"/>
  </r>
  <r>
    <x v="0"/>
    <x v="0"/>
    <x v="0"/>
    <x v="17"/>
    <n v="0"/>
    <x v="1"/>
  </r>
  <r>
    <x v="0"/>
    <x v="0"/>
    <x v="1"/>
    <x v="17"/>
    <n v="0"/>
    <x v="1"/>
  </r>
  <r>
    <x v="0"/>
    <x v="0"/>
    <x v="2"/>
    <x v="17"/>
    <n v="41329.523427905013"/>
    <x v="1"/>
  </r>
  <r>
    <x v="0"/>
    <x v="0"/>
    <x v="23"/>
    <x v="9"/>
    <n v="41329.523427905013"/>
    <x v="1"/>
  </r>
  <r>
    <x v="0"/>
    <x v="0"/>
    <x v="20"/>
    <x v="9"/>
    <n v="796013.60131434526"/>
    <x v="1"/>
  </r>
  <r>
    <x v="0"/>
    <x v="0"/>
    <x v="17"/>
    <x v="18"/>
    <n v="351348.36299520591"/>
    <x v="1"/>
  </r>
  <r>
    <x v="0"/>
    <x v="0"/>
    <x v="17"/>
    <x v="19"/>
    <n v="1513013.6160058649"/>
    <x v="1"/>
  </r>
  <r>
    <x v="0"/>
    <x v="0"/>
    <x v="17"/>
    <x v="20"/>
    <n v="661595.88461179635"/>
    <x v="1"/>
  </r>
  <r>
    <x v="0"/>
    <x v="0"/>
    <x v="17"/>
    <x v="21"/>
    <n v="30236.651552695406"/>
    <x v="1"/>
  </r>
  <r>
    <x v="0"/>
    <x v="0"/>
    <x v="17"/>
    <x v="22"/>
    <n v="4244.7524279191812"/>
    <x v="1"/>
  </r>
  <r>
    <x v="0"/>
    <x v="0"/>
    <x v="17"/>
    <x v="23"/>
    <n v="2312728.90879357"/>
    <x v="1"/>
  </r>
  <r>
    <x v="0"/>
    <x v="1"/>
    <x v="0"/>
    <x v="0"/>
    <n v="60323.037548993154"/>
    <x v="1"/>
  </r>
  <r>
    <x v="0"/>
    <x v="1"/>
    <x v="1"/>
    <x v="0"/>
    <n v="113729.96144508562"/>
    <x v="1"/>
  </r>
  <r>
    <x v="0"/>
    <x v="1"/>
    <x v="2"/>
    <x v="0"/>
    <n v="74908.906378491869"/>
    <x v="1"/>
  </r>
  <r>
    <x v="0"/>
    <x v="1"/>
    <x v="3"/>
    <x v="0"/>
    <n v="120567.22466061334"/>
    <x v="1"/>
  </r>
  <r>
    <x v="0"/>
    <x v="1"/>
    <x v="4"/>
    <x v="0"/>
    <n v="119002.91189736867"/>
    <x v="1"/>
  </r>
  <r>
    <x v="0"/>
    <x v="1"/>
    <x v="5"/>
    <x v="0"/>
    <n v="8577.9719269207981"/>
    <x v="1"/>
  </r>
  <r>
    <x v="0"/>
    <x v="1"/>
    <x v="6"/>
    <x v="0"/>
    <n v="49353.224608205557"/>
    <x v="1"/>
  </r>
  <r>
    <x v="0"/>
    <x v="1"/>
    <x v="7"/>
    <x v="1"/>
    <n v="546463.23847979854"/>
    <x v="1"/>
  </r>
  <r>
    <x v="0"/>
    <x v="1"/>
    <x v="7"/>
    <x v="2"/>
    <n v="0"/>
    <x v="1"/>
  </r>
  <r>
    <x v="0"/>
    <x v="1"/>
    <x v="7"/>
    <x v="3"/>
    <n v="0"/>
    <x v="1"/>
  </r>
  <r>
    <x v="0"/>
    <x v="1"/>
    <x v="0"/>
    <x v="4"/>
    <n v="332059.79894227622"/>
    <x v="1"/>
  </r>
  <r>
    <x v="0"/>
    <x v="1"/>
    <x v="1"/>
    <x v="4"/>
    <n v="5206143.4372993298"/>
    <x v="1"/>
  </r>
  <r>
    <x v="0"/>
    <x v="1"/>
    <x v="2"/>
    <x v="4"/>
    <n v="2105517.8890952272"/>
    <x v="1"/>
  </r>
  <r>
    <x v="0"/>
    <x v="1"/>
    <x v="3"/>
    <x v="4"/>
    <n v="1345090.6973240054"/>
    <x v="1"/>
  </r>
  <r>
    <x v="0"/>
    <x v="1"/>
    <x v="4"/>
    <x v="4"/>
    <n v="1203071.2467628536"/>
    <x v="1"/>
  </r>
  <r>
    <x v="0"/>
    <x v="1"/>
    <x v="5"/>
    <x v="4"/>
    <n v="92799.281902750357"/>
    <x v="1"/>
  </r>
  <r>
    <x v="0"/>
    <x v="1"/>
    <x v="6"/>
    <x v="4"/>
    <n v="599201.08968587802"/>
    <x v="1"/>
  </r>
  <r>
    <x v="0"/>
    <x v="1"/>
    <x v="8"/>
    <x v="1"/>
    <n v="0"/>
    <x v="1"/>
  </r>
  <r>
    <x v="0"/>
    <x v="1"/>
    <x v="8"/>
    <x v="2"/>
    <n v="10883883.441376489"/>
    <x v="1"/>
  </r>
  <r>
    <x v="0"/>
    <x v="1"/>
    <x v="8"/>
    <x v="3"/>
    <n v="0"/>
    <x v="1"/>
  </r>
  <r>
    <x v="0"/>
    <x v="1"/>
    <x v="0"/>
    <x v="5"/>
    <n v="55354.104035378572"/>
    <x v="1"/>
  </r>
  <r>
    <x v="0"/>
    <x v="1"/>
    <x v="1"/>
    <x v="5"/>
    <n v="2650903.2248472343"/>
    <x v="1"/>
  </r>
  <r>
    <x v="0"/>
    <x v="1"/>
    <x v="2"/>
    <x v="5"/>
    <n v="5834593.830732557"/>
    <x v="1"/>
  </r>
  <r>
    <x v="0"/>
    <x v="1"/>
    <x v="3"/>
    <x v="5"/>
    <n v="3764789.1685846034"/>
    <x v="1"/>
  </r>
  <r>
    <x v="0"/>
    <x v="1"/>
    <x v="4"/>
    <x v="5"/>
    <n v="4350543.7666025432"/>
    <x v="1"/>
  </r>
  <r>
    <x v="0"/>
    <x v="1"/>
    <x v="5"/>
    <x v="5"/>
    <n v="210160.36399702579"/>
    <x v="1"/>
  </r>
  <r>
    <x v="0"/>
    <x v="1"/>
    <x v="6"/>
    <x v="5"/>
    <n v="1701039.1520504053"/>
    <x v="1"/>
  </r>
  <r>
    <x v="0"/>
    <x v="1"/>
    <x v="9"/>
    <x v="1"/>
    <n v="0"/>
    <x v="1"/>
  </r>
  <r>
    <x v="0"/>
    <x v="1"/>
    <x v="9"/>
    <x v="2"/>
    <n v="0"/>
    <x v="1"/>
  </r>
  <r>
    <x v="0"/>
    <x v="1"/>
    <x v="9"/>
    <x v="3"/>
    <n v="18567383.611352004"/>
    <x v="1"/>
  </r>
  <r>
    <x v="0"/>
    <x v="1"/>
    <x v="10"/>
    <x v="1"/>
    <n v="1828.5084574571674"/>
    <x v="1"/>
  </r>
  <r>
    <x v="0"/>
    <x v="1"/>
    <x v="10"/>
    <x v="2"/>
    <n v="586473.32643961941"/>
    <x v="1"/>
  </r>
  <r>
    <x v="0"/>
    <x v="1"/>
    <x v="10"/>
    <x v="3"/>
    <n v="257006.61333776225"/>
    <x v="1"/>
  </r>
  <r>
    <x v="0"/>
    <x v="1"/>
    <x v="11"/>
    <x v="1"/>
    <n v="6267.1286619264674"/>
    <x v="1"/>
  </r>
  <r>
    <x v="0"/>
    <x v="1"/>
    <x v="12"/>
    <x v="1"/>
    <n v="89889.217820516991"/>
    <x v="1"/>
  </r>
  <r>
    <x v="0"/>
    <x v="1"/>
    <x v="13"/>
    <x v="1"/>
    <n v="66294.993003331983"/>
    <x v="1"/>
  </r>
  <r>
    <x v="0"/>
    <x v="1"/>
    <x v="14"/>
    <x v="1"/>
    <n v="1555.9756020121949"/>
    <x v="1"/>
  </r>
  <r>
    <x v="0"/>
    <x v="1"/>
    <x v="0"/>
    <x v="6"/>
    <n v="1586.2491423007014"/>
    <x v="1"/>
  </r>
  <r>
    <x v="0"/>
    <x v="1"/>
    <x v="0"/>
    <x v="7"/>
    <n v="85448.983449773543"/>
    <x v="1"/>
  </r>
  <r>
    <x v="0"/>
    <x v="1"/>
    <x v="0"/>
    <x v="8"/>
    <n v="36354.006016692256"/>
    <x v="1"/>
  </r>
  <r>
    <x v="0"/>
    <x v="1"/>
    <x v="15"/>
    <x v="1"/>
    <n v="-111.28862329811821"/>
    <x v="1"/>
  </r>
  <r>
    <x v="0"/>
    <x v="1"/>
    <x v="11"/>
    <x v="2"/>
    <n v="248692.40597761347"/>
    <x v="1"/>
  </r>
  <r>
    <x v="0"/>
    <x v="1"/>
    <x v="12"/>
    <x v="2"/>
    <n v="2640634.6540667671"/>
    <x v="1"/>
  </r>
  <r>
    <x v="0"/>
    <x v="1"/>
    <x v="13"/>
    <x v="2"/>
    <n v="2000734.7501200137"/>
    <x v="1"/>
  </r>
  <r>
    <x v="0"/>
    <x v="1"/>
    <x v="14"/>
    <x v="2"/>
    <n v="33773.66216533025"/>
    <x v="1"/>
  </r>
  <r>
    <x v="0"/>
    <x v="1"/>
    <x v="1"/>
    <x v="6"/>
    <n v="314483.64955215697"/>
    <x v="1"/>
  </r>
  <r>
    <x v="0"/>
    <x v="1"/>
    <x v="1"/>
    <x v="7"/>
    <n v="2583249.3370070769"/>
    <x v="1"/>
  </r>
  <r>
    <x v="0"/>
    <x v="1"/>
    <x v="1"/>
    <x v="8"/>
    <n v="1745601.035363561"/>
    <x v="1"/>
  </r>
  <r>
    <x v="0"/>
    <x v="1"/>
    <x v="15"/>
    <x v="2"/>
    <n v="-2514.3086365437871"/>
    <x v="1"/>
  </r>
  <r>
    <x v="0"/>
    <x v="1"/>
    <x v="11"/>
    <x v="3"/>
    <n v="150827.3776993019"/>
    <x v="1"/>
  </r>
  <r>
    <x v="0"/>
    <x v="1"/>
    <x v="12"/>
    <x v="3"/>
    <n v="634868.18668773992"/>
    <x v="1"/>
  </r>
  <r>
    <x v="0"/>
    <x v="1"/>
    <x v="13"/>
    <x v="3"/>
    <n v="554211.99041908944"/>
    <x v="1"/>
  </r>
  <r>
    <x v="0"/>
    <x v="1"/>
    <x v="14"/>
    <x v="3"/>
    <n v="0"/>
    <x v="1"/>
  </r>
  <r>
    <x v="0"/>
    <x v="1"/>
    <x v="2"/>
    <x v="6"/>
    <n v="118379.88558545221"/>
    <x v="1"/>
  </r>
  <r>
    <x v="0"/>
    <x v="1"/>
    <x v="2"/>
    <x v="7"/>
    <n v="634868.18668230495"/>
    <x v="1"/>
  </r>
  <r>
    <x v="0"/>
    <x v="1"/>
    <x v="2"/>
    <x v="8"/>
    <n v="564682.56322788005"/>
    <x v="1"/>
  </r>
  <r>
    <x v="0"/>
    <x v="1"/>
    <x v="15"/>
    <x v="3"/>
    <n v="0"/>
    <x v="1"/>
  </r>
  <r>
    <x v="0"/>
    <x v="1"/>
    <x v="11"/>
    <x v="9"/>
    <n v="434449.78427990986"/>
    <x v="1"/>
  </r>
  <r>
    <x v="0"/>
    <x v="1"/>
    <x v="12"/>
    <x v="9"/>
    <n v="3303566.5071391556"/>
    <x v="1"/>
  </r>
  <r>
    <x v="0"/>
    <x v="1"/>
    <x v="13"/>
    <x v="9"/>
    <n v="2346637.604608133"/>
    <x v="1"/>
  </r>
  <r>
    <x v="0"/>
    <x v="1"/>
    <x v="16"/>
    <x v="6"/>
    <n v="405786.91233884176"/>
    <x v="1"/>
  </r>
  <r>
    <x v="0"/>
    <x v="1"/>
    <x v="16"/>
    <x v="7"/>
    <n v="3365392.0585750239"/>
    <x v="1"/>
  </r>
  <r>
    <x v="0"/>
    <x v="1"/>
    <x v="16"/>
    <x v="8"/>
    <n v="2621241.7335424353"/>
    <x v="1"/>
  </r>
  <r>
    <x v="0"/>
    <x v="1"/>
    <x v="17"/>
    <x v="10"/>
    <n v="3822510.8232717123"/>
    <x v="1"/>
  </r>
  <r>
    <x v="0"/>
    <x v="1"/>
    <x v="18"/>
    <x v="10"/>
    <n v="1407936.2673196779"/>
    <x v="1"/>
  </r>
  <r>
    <x v="0"/>
    <x v="1"/>
    <x v="17"/>
    <x v="11"/>
    <n v="5317566.7466559093"/>
    <x v="1"/>
  </r>
  <r>
    <x v="0"/>
    <x v="1"/>
    <x v="18"/>
    <x v="11"/>
    <n v="355051.17865913751"/>
    <x v="1"/>
  </r>
  <r>
    <x v="0"/>
    <x v="1"/>
    <x v="19"/>
    <x v="12"/>
    <n v="9148513.8624175731"/>
    <x v="1"/>
  </r>
  <r>
    <x v="0"/>
    <x v="1"/>
    <x v="20"/>
    <x v="12"/>
    <n v="872555.91330049664"/>
    <x v="1"/>
  </r>
  <r>
    <x v="0"/>
    <x v="1"/>
    <x v="21"/>
    <x v="12"/>
    <n v="3410094.3121939693"/>
    <x v="1"/>
  </r>
  <r>
    <x v="0"/>
    <x v="1"/>
    <x v="22"/>
    <x v="12"/>
    <n v="2123673.5549578411"/>
    <x v="1"/>
  </r>
  <r>
    <x v="0"/>
    <x v="1"/>
    <x v="20"/>
    <x v="13"/>
    <n v="2123673.5549578411"/>
    <x v="1"/>
  </r>
  <r>
    <x v="0"/>
    <x v="1"/>
    <x v="0"/>
    <x v="14"/>
    <n v="135377.27468422285"/>
    <x v="1"/>
  </r>
  <r>
    <x v="0"/>
    <x v="1"/>
    <x v="0"/>
    <x v="15"/>
    <n v="392.81672198979925"/>
    <x v="1"/>
  </r>
  <r>
    <x v="0"/>
    <x v="1"/>
    <x v="0"/>
    <x v="16"/>
    <n v="5291.5026091198197"/>
    <x v="1"/>
  </r>
  <r>
    <x v="0"/>
    <x v="1"/>
    <x v="1"/>
    <x v="14"/>
    <n v="2817234.6562775061"/>
    <x v="1"/>
  </r>
  <r>
    <x v="0"/>
    <x v="1"/>
    <x v="1"/>
    <x v="15"/>
    <n v="56951.324963429004"/>
    <x v="1"/>
  </r>
  <r>
    <x v="0"/>
    <x v="1"/>
    <x v="1"/>
    <x v="16"/>
    <n v="903381.60789466882"/>
    <x v="1"/>
  </r>
  <r>
    <x v="0"/>
    <x v="1"/>
    <x v="2"/>
    <x v="14"/>
    <n v="5096568.8195252148"/>
    <x v="1"/>
  </r>
  <r>
    <x v="0"/>
    <x v="1"/>
    <x v="2"/>
    <x v="15"/>
    <n v="3351895.5547092585"/>
    <x v="1"/>
  </r>
  <r>
    <x v="0"/>
    <x v="1"/>
    <x v="2"/>
    <x v="16"/>
    <n v="2086942.3003243871"/>
    <x v="1"/>
  </r>
  <r>
    <x v="0"/>
    <x v="1"/>
    <x v="5"/>
    <x v="14"/>
    <n v="1099333.1117453314"/>
    <x v="1"/>
  </r>
  <r>
    <x v="0"/>
    <x v="1"/>
    <x v="5"/>
    <x v="15"/>
    <n v="854.60880066255129"/>
    <x v="1"/>
  </r>
  <r>
    <x v="0"/>
    <x v="1"/>
    <x v="5"/>
    <x v="16"/>
    <n v="12441.338473258307"/>
    <x v="1"/>
  </r>
  <r>
    <x v="0"/>
    <x v="1"/>
    <x v="0"/>
    <x v="17"/>
    <n v="0"/>
    <x v="1"/>
  </r>
  <r>
    <x v="0"/>
    <x v="1"/>
    <x v="1"/>
    <x v="17"/>
    <n v="0"/>
    <x v="1"/>
  </r>
  <r>
    <x v="0"/>
    <x v="1"/>
    <x v="2"/>
    <x v="17"/>
    <n v="295939.82738915115"/>
    <x v="1"/>
  </r>
  <r>
    <x v="0"/>
    <x v="1"/>
    <x v="23"/>
    <x v="9"/>
    <n v="295939.82738915115"/>
    <x v="1"/>
  </r>
  <r>
    <x v="0"/>
    <x v="1"/>
    <x v="20"/>
    <x v="9"/>
    <n v="11827.281103840014"/>
    <x v="1"/>
  </r>
  <r>
    <x v="0"/>
    <x v="1"/>
    <x v="17"/>
    <x v="18"/>
    <n v="1424166.6768459491"/>
    <x v="1"/>
  </r>
  <r>
    <x v="0"/>
    <x v="1"/>
    <x v="17"/>
    <x v="19"/>
    <n v="2349593.4663444888"/>
    <x v="1"/>
  </r>
  <r>
    <x v="0"/>
    <x v="1"/>
    <x v="17"/>
    <x v="20"/>
    <n v="845308.4482348389"/>
    <x v="1"/>
  </r>
  <r>
    <x v="0"/>
    <x v="1"/>
    <x v="17"/>
    <x v="21"/>
    <n v="35329.637767342443"/>
    <x v="1"/>
  </r>
  <r>
    <x v="0"/>
    <x v="1"/>
    <x v="17"/>
    <x v="22"/>
    <n v="-2625.5972598419053"/>
    <x v="1"/>
  </r>
  <r>
    <x v="0"/>
    <x v="1"/>
    <x v="17"/>
    <x v="23"/>
    <n v="1762987.4459788154"/>
    <x v="1"/>
  </r>
  <r>
    <x v="0"/>
    <x v="2"/>
    <x v="0"/>
    <x v="0"/>
    <n v="447116.59786714113"/>
    <x v="1"/>
  </r>
  <r>
    <x v="0"/>
    <x v="2"/>
    <x v="1"/>
    <x v="0"/>
    <n v="609284.56318135466"/>
    <x v="1"/>
  </r>
  <r>
    <x v="0"/>
    <x v="2"/>
    <x v="2"/>
    <x v="0"/>
    <n v="415757.79734814318"/>
    <x v="1"/>
  </r>
  <r>
    <x v="0"/>
    <x v="2"/>
    <x v="3"/>
    <x v="0"/>
    <n v="1137506.7653871693"/>
    <x v="1"/>
  </r>
  <r>
    <x v="0"/>
    <x v="2"/>
    <x v="4"/>
    <x v="0"/>
    <n v="1266209.5567558666"/>
    <x v="1"/>
  </r>
  <r>
    <x v="0"/>
    <x v="2"/>
    <x v="5"/>
    <x v="0"/>
    <n v="-1535.486429867964"/>
    <x v="1"/>
  </r>
  <r>
    <x v="0"/>
    <x v="2"/>
    <x v="6"/>
    <x v="0"/>
    <n v="6867.275286697075"/>
    <x v="1"/>
  </r>
  <r>
    <x v="0"/>
    <x v="2"/>
    <x v="7"/>
    <x v="1"/>
    <n v="3881207.0694804266"/>
    <x v="1"/>
  </r>
  <r>
    <x v="0"/>
    <x v="2"/>
    <x v="7"/>
    <x v="2"/>
    <n v="0"/>
    <x v="1"/>
  </r>
  <r>
    <x v="0"/>
    <x v="2"/>
    <x v="7"/>
    <x v="3"/>
    <n v="0"/>
    <x v="1"/>
  </r>
  <r>
    <x v="0"/>
    <x v="2"/>
    <x v="0"/>
    <x v="4"/>
    <n v="1852406.4846577856"/>
    <x v="1"/>
  </r>
  <r>
    <x v="0"/>
    <x v="2"/>
    <x v="1"/>
    <x v="4"/>
    <n v="17672354.911827691"/>
    <x v="1"/>
  </r>
  <r>
    <x v="0"/>
    <x v="2"/>
    <x v="2"/>
    <x v="4"/>
    <n v="5646807.0999313602"/>
    <x v="1"/>
  </r>
  <r>
    <x v="0"/>
    <x v="2"/>
    <x v="3"/>
    <x v="4"/>
    <n v="3910873.7914962983"/>
    <x v="1"/>
  </r>
  <r>
    <x v="0"/>
    <x v="2"/>
    <x v="4"/>
    <x v="4"/>
    <n v="6063172.9688929599"/>
    <x v="1"/>
  </r>
  <r>
    <x v="0"/>
    <x v="2"/>
    <x v="5"/>
    <x v="4"/>
    <n v="119123.02133329019"/>
    <x v="1"/>
  </r>
  <r>
    <x v="0"/>
    <x v="2"/>
    <x v="6"/>
    <x v="4"/>
    <n v="451530.53870382567"/>
    <x v="1"/>
  </r>
  <r>
    <x v="0"/>
    <x v="2"/>
    <x v="8"/>
    <x v="1"/>
    <n v="0"/>
    <x v="1"/>
  </r>
  <r>
    <x v="0"/>
    <x v="2"/>
    <x v="8"/>
    <x v="2"/>
    <n v="35716268.81763275"/>
    <x v="1"/>
  </r>
  <r>
    <x v="0"/>
    <x v="2"/>
    <x v="8"/>
    <x v="3"/>
    <n v="0"/>
    <x v="1"/>
  </r>
  <r>
    <x v="0"/>
    <x v="2"/>
    <x v="0"/>
    <x v="5"/>
    <n v="249873.51611432931"/>
    <x v="1"/>
  </r>
  <r>
    <x v="0"/>
    <x v="2"/>
    <x v="1"/>
    <x v="5"/>
    <n v="7547404.5592733836"/>
    <x v="1"/>
  </r>
  <r>
    <x v="0"/>
    <x v="2"/>
    <x v="2"/>
    <x v="5"/>
    <n v="11749808.386800386"/>
    <x v="1"/>
  </r>
  <r>
    <x v="0"/>
    <x v="2"/>
    <x v="3"/>
    <x v="5"/>
    <n v="12496613.137211572"/>
    <x v="1"/>
  </r>
  <r>
    <x v="0"/>
    <x v="2"/>
    <x v="4"/>
    <x v="5"/>
    <n v="10752707.845114086"/>
    <x v="1"/>
  </r>
  <r>
    <x v="0"/>
    <x v="2"/>
    <x v="5"/>
    <x v="5"/>
    <n v="233034.72016782378"/>
    <x v="1"/>
  </r>
  <r>
    <x v="0"/>
    <x v="2"/>
    <x v="6"/>
    <x v="5"/>
    <n v="1643644.8648819758"/>
    <x v="1"/>
  </r>
  <r>
    <x v="0"/>
    <x v="2"/>
    <x v="9"/>
    <x v="1"/>
    <n v="0"/>
    <x v="1"/>
  </r>
  <r>
    <x v="0"/>
    <x v="2"/>
    <x v="9"/>
    <x v="2"/>
    <n v="0"/>
    <x v="1"/>
  </r>
  <r>
    <x v="0"/>
    <x v="2"/>
    <x v="9"/>
    <x v="3"/>
    <n v="44673087.030778117"/>
    <x v="1"/>
  </r>
  <r>
    <x v="0"/>
    <x v="2"/>
    <x v="10"/>
    <x v="1"/>
    <n v="-14226.19663904391"/>
    <x v="1"/>
  </r>
  <r>
    <x v="0"/>
    <x v="2"/>
    <x v="10"/>
    <x v="2"/>
    <n v="406295.96850214608"/>
    <x v="1"/>
  </r>
  <r>
    <x v="0"/>
    <x v="2"/>
    <x v="10"/>
    <x v="3"/>
    <n v="399960.02093645587"/>
    <x v="1"/>
  </r>
  <r>
    <x v="0"/>
    <x v="2"/>
    <x v="11"/>
    <x v="1"/>
    <n v="93292.957459271638"/>
    <x v="1"/>
  </r>
  <r>
    <x v="0"/>
    <x v="2"/>
    <x v="12"/>
    <x v="1"/>
    <n v="39348.830931933269"/>
    <x v="1"/>
  </r>
  <r>
    <x v="0"/>
    <x v="2"/>
    <x v="13"/>
    <x v="1"/>
    <n v="228806.26307307169"/>
    <x v="1"/>
  </r>
  <r>
    <x v="0"/>
    <x v="2"/>
    <x v="14"/>
    <x v="1"/>
    <n v="39102.029105782043"/>
    <x v="1"/>
  </r>
  <r>
    <x v="0"/>
    <x v="2"/>
    <x v="0"/>
    <x v="6"/>
    <n v="39360.677342416791"/>
    <x v="1"/>
  </r>
  <r>
    <x v="0"/>
    <x v="2"/>
    <x v="0"/>
    <x v="7"/>
    <n v="59624.472521875672"/>
    <x v="1"/>
  </r>
  <r>
    <x v="0"/>
    <x v="2"/>
    <x v="0"/>
    <x v="8"/>
    <n v="201509.35351702251"/>
    <x v="1"/>
  </r>
  <r>
    <x v="0"/>
    <x v="2"/>
    <x v="15"/>
    <x v="1"/>
    <n v="-112.33266656447088"/>
    <x v="1"/>
  </r>
  <r>
    <x v="0"/>
    <x v="2"/>
    <x v="11"/>
    <x v="2"/>
    <n v="1180818.1909912769"/>
    <x v="1"/>
  </r>
  <r>
    <x v="0"/>
    <x v="2"/>
    <x v="12"/>
    <x v="2"/>
    <n v="1811797.607818363"/>
    <x v="1"/>
  </r>
  <r>
    <x v="0"/>
    <x v="2"/>
    <x v="13"/>
    <x v="2"/>
    <n v="6404646.2799342796"/>
    <x v="1"/>
  </r>
  <r>
    <x v="0"/>
    <x v="2"/>
    <x v="14"/>
    <x v="2"/>
    <n v="383944.49339585291"/>
    <x v="1"/>
  </r>
  <r>
    <x v="0"/>
    <x v="2"/>
    <x v="1"/>
    <x v="6"/>
    <n v="1872679.7333267496"/>
    <x v="1"/>
  </r>
  <r>
    <x v="0"/>
    <x v="2"/>
    <x v="1"/>
    <x v="7"/>
    <n v="1917798.3747961707"/>
    <x v="1"/>
  </r>
  <r>
    <x v="0"/>
    <x v="2"/>
    <x v="1"/>
    <x v="8"/>
    <n v="6041734.9677930763"/>
    <x v="1"/>
  </r>
  <r>
    <x v="0"/>
    <x v="2"/>
    <x v="15"/>
    <x v="2"/>
    <n v="250874.72325072708"/>
    <x v="1"/>
  </r>
  <r>
    <x v="0"/>
    <x v="2"/>
    <x v="11"/>
    <x v="3"/>
    <n v="288528.62001521949"/>
    <x v="1"/>
  </r>
  <r>
    <x v="0"/>
    <x v="2"/>
    <x v="12"/>
    <x v="3"/>
    <n v="564682.56323271431"/>
    <x v="1"/>
  </r>
  <r>
    <x v="0"/>
    <x v="2"/>
    <x v="13"/>
    <x v="3"/>
    <n v="833525.56603912695"/>
    <x v="1"/>
  </r>
  <r>
    <x v="0"/>
    <x v="2"/>
    <x v="14"/>
    <x v="3"/>
    <n v="28.277944876648665"/>
    <x v="1"/>
  </r>
  <r>
    <x v="0"/>
    <x v="2"/>
    <x v="2"/>
    <x v="6"/>
    <n v="279869.47563321225"/>
    <x v="1"/>
  </r>
  <r>
    <x v="0"/>
    <x v="2"/>
    <x v="2"/>
    <x v="7"/>
    <n v="554211.99041421898"/>
    <x v="1"/>
  </r>
  <r>
    <x v="0"/>
    <x v="2"/>
    <x v="2"/>
    <x v="8"/>
    <n v="833525.56603180186"/>
    <x v="1"/>
  </r>
  <r>
    <x v="0"/>
    <x v="2"/>
    <x v="15"/>
    <x v="3"/>
    <n v="0"/>
    <x v="1"/>
  </r>
  <r>
    <x v="0"/>
    <x v="2"/>
    <x v="11"/>
    <x v="9"/>
    <n v="2191909.8863023785"/>
    <x v="1"/>
  </r>
  <r>
    <x v="0"/>
    <x v="2"/>
    <x v="12"/>
    <x v="9"/>
    <n v="2531634.8377322652"/>
    <x v="1"/>
  </r>
  <r>
    <x v="0"/>
    <x v="2"/>
    <x v="13"/>
    <x v="9"/>
    <n v="7076769.8873418998"/>
    <x v="1"/>
  </r>
  <r>
    <x v="0"/>
    <x v="2"/>
    <x v="16"/>
    <x v="6"/>
    <n v="1562639.7684657681"/>
    <x v="1"/>
  </r>
  <r>
    <x v="0"/>
    <x v="2"/>
    <x v="16"/>
    <x v="7"/>
    <n v="2415829.0019830107"/>
    <x v="1"/>
  </r>
  <r>
    <x v="0"/>
    <x v="2"/>
    <x v="16"/>
    <x v="8"/>
    <n v="7466978.1090464778"/>
    <x v="1"/>
  </r>
  <r>
    <x v="0"/>
    <x v="2"/>
    <x v="17"/>
    <x v="10"/>
    <n v="15646939.386796955"/>
    <x v="1"/>
  </r>
  <r>
    <x v="0"/>
    <x v="2"/>
    <x v="18"/>
    <x v="10"/>
    <n v="1898054.3073800791"/>
    <x v="1"/>
  </r>
  <r>
    <x v="0"/>
    <x v="2"/>
    <x v="17"/>
    <x v="11"/>
    <n v="16909758.871334512"/>
    <x v="1"/>
  </r>
  <r>
    <x v="0"/>
    <x v="2"/>
    <x v="18"/>
    <x v="11"/>
    <n v="1172331.499606523"/>
    <x v="1"/>
  </r>
  <r>
    <x v="0"/>
    <x v="2"/>
    <x v="19"/>
    <x v="12"/>
    <n v="22824323.752312187"/>
    <x v="1"/>
  </r>
  <r>
    <x v="0"/>
    <x v="2"/>
    <x v="20"/>
    <x v="12"/>
    <n v="6497133.2424807018"/>
    <x v="1"/>
  </r>
  <r>
    <x v="0"/>
    <x v="2"/>
    <x v="21"/>
    <x v="12"/>
    <n v="6824904.6587462192"/>
    <x v="1"/>
  </r>
  <r>
    <x v="0"/>
    <x v="2"/>
    <x v="22"/>
    <x v="12"/>
    <n v="5388884.5272396589"/>
    <x v="1"/>
  </r>
  <r>
    <x v="0"/>
    <x v="2"/>
    <x v="20"/>
    <x v="13"/>
    <n v="5388884.5272396589"/>
    <x v="1"/>
  </r>
  <r>
    <x v="0"/>
    <x v="2"/>
    <x v="0"/>
    <x v="14"/>
    <n v="1299536.4112619527"/>
    <x v="1"/>
  </r>
  <r>
    <x v="0"/>
    <x v="2"/>
    <x v="0"/>
    <x v="15"/>
    <n v="6489.4975960242537"/>
    <x v="1"/>
  </r>
  <r>
    <x v="0"/>
    <x v="2"/>
    <x v="0"/>
    <x v="16"/>
    <n v="111501.59308375826"/>
    <x v="1"/>
  </r>
  <r>
    <x v="0"/>
    <x v="2"/>
    <x v="1"/>
    <x v="14"/>
    <n v="6757668.5761088915"/>
    <x v="1"/>
  </r>
  <r>
    <x v="0"/>
    <x v="2"/>
    <x v="1"/>
    <x v="15"/>
    <n v="123248.08267666009"/>
    <x v="1"/>
  </r>
  <r>
    <x v="0"/>
    <x v="2"/>
    <x v="1"/>
    <x v="16"/>
    <n v="3612471.4026165521"/>
    <x v="1"/>
  </r>
  <r>
    <x v="0"/>
    <x v="2"/>
    <x v="2"/>
    <x v="14"/>
    <n v="13285150.807596156"/>
    <x v="1"/>
  </r>
  <r>
    <x v="0"/>
    <x v="2"/>
    <x v="2"/>
    <x v="15"/>
    <n v="6665320.7754419344"/>
    <x v="1"/>
  </r>
  <r>
    <x v="0"/>
    <x v="2"/>
    <x v="2"/>
    <x v="16"/>
    <n v="6876387.9475076273"/>
    <x v="1"/>
  </r>
  <r>
    <x v="0"/>
    <x v="2"/>
    <x v="5"/>
    <x v="14"/>
    <n v="1481967.9569107094"/>
    <x v="1"/>
  </r>
  <r>
    <x v="0"/>
    <x v="2"/>
    <x v="5"/>
    <x v="15"/>
    <n v="29846.296204868457"/>
    <x v="1"/>
  </r>
  <r>
    <x v="0"/>
    <x v="2"/>
    <x v="5"/>
    <x v="16"/>
    <n v="477815.9439043621"/>
    <x v="1"/>
  </r>
  <r>
    <x v="0"/>
    <x v="2"/>
    <x v="0"/>
    <x v="17"/>
    <n v="0"/>
    <x v="1"/>
  </r>
  <r>
    <x v="0"/>
    <x v="2"/>
    <x v="1"/>
    <x v="17"/>
    <n v="0"/>
    <x v="1"/>
  </r>
  <r>
    <x v="0"/>
    <x v="2"/>
    <x v="2"/>
    <x v="17"/>
    <n v="452972.24016945285"/>
    <x v="1"/>
  </r>
  <r>
    <x v="0"/>
    <x v="2"/>
    <x v="23"/>
    <x v="9"/>
    <n v="452972.24016945285"/>
    <x v="1"/>
  </r>
  <r>
    <x v="0"/>
    <x v="2"/>
    <x v="20"/>
    <x v="9"/>
    <n v="-807840.88241818536"/>
    <x v="1"/>
  </r>
  <r>
    <x v="0"/>
    <x v="2"/>
    <x v="17"/>
    <x v="18"/>
    <n v="2340252.4520911858"/>
    <x v="1"/>
  </r>
  <r>
    <x v="0"/>
    <x v="2"/>
    <x v="17"/>
    <x v="19"/>
    <n v="2102042.6788724987"/>
    <x v="1"/>
  </r>
  <r>
    <x v="0"/>
    <x v="2"/>
    <x v="17"/>
    <x v="20"/>
    <n v="792029.79279955802"/>
    <x v="1"/>
  </r>
  <r>
    <x v="0"/>
    <x v="2"/>
    <x v="17"/>
    <x v="21"/>
    <n v="423074.8004465116"/>
    <x v="1"/>
  </r>
  <r>
    <x v="0"/>
    <x v="2"/>
    <x v="17"/>
    <x v="22"/>
    <n v="250762.39058416261"/>
    <x v="1"/>
  </r>
  <r>
    <x v="0"/>
    <x v="2"/>
    <x v="17"/>
    <x v="23"/>
    <n v="3070385.80698660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3AD87-E2B4-48B1-AF3E-F5097C2F870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5:Z31" firstHeaderRow="1" firstDataRow="2" firstDataCol="1" rowPageCount="3" colPageCount="1"/>
  <pivotFields count="6">
    <pivotField axis="axisPage" showAll="0">
      <items count="2">
        <item x="0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Row" showAll="0">
      <items count="25">
        <item x="7"/>
        <item x="8"/>
        <item x="9"/>
        <item x="0"/>
        <item x="1"/>
        <item x="2"/>
        <item x="3"/>
        <item x="4"/>
        <item x="5"/>
        <item x="6"/>
        <item x="10"/>
        <item x="14"/>
        <item x="15"/>
        <item x="18"/>
        <item x="17"/>
        <item x="19"/>
        <item x="21"/>
        <item x="20"/>
        <item x="23"/>
        <item x="22"/>
        <item x="11"/>
        <item x="12"/>
        <item x="13"/>
        <item x="16"/>
        <item t="default"/>
      </items>
    </pivotField>
    <pivotField axis="axisCol" showAll="0">
      <items count="25">
        <item x="0"/>
        <item x="4"/>
        <item x="5"/>
        <item x="1"/>
        <item x="2"/>
        <item x="3"/>
        <item x="10"/>
        <item x="11"/>
        <item x="18"/>
        <item x="19"/>
        <item x="20"/>
        <item x="21"/>
        <item x="22"/>
        <item x="23"/>
        <item x="12"/>
        <item x="14"/>
        <item x="15"/>
        <item x="16"/>
        <item x="17"/>
        <item x="13"/>
        <item x="6"/>
        <item x="7"/>
        <item x="8"/>
        <item x="9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3">
    <pageField fld="0" item="0" hier="-1"/>
    <pageField fld="5" item="1" hier="-1"/>
    <pageField fld="1" item="0" hier="-1"/>
  </pageFields>
  <dataFields count="1">
    <dataField name="Sum of Value" fld="4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8F80E-4781-4E75-920C-4354B8A0081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A4:I34" firstHeaderRow="1" firstDataRow="3" firstDataCol="1" rowPageCount="2" colPageCount="1"/>
  <pivotFields count="7">
    <pivotField axis="axisPage" showAll="0">
      <items count="2">
        <item x="0"/>
        <item t="default"/>
      </items>
    </pivotField>
    <pivotField axis="axisRow" showAll="0">
      <items count="8">
        <item x="1"/>
        <item x="0"/>
        <item x="6"/>
        <item x="4"/>
        <item x="3"/>
        <item x="5"/>
        <item x="2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Row" showAll="0">
      <items count="7">
        <item x="1"/>
        <item x="2"/>
        <item x="3"/>
        <item x="0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2">
        <item x="1"/>
        <item x="0"/>
      </items>
    </pivotField>
    <pivotField dataField="1" showAll="0"/>
  </pivotFields>
  <rowFields count="2">
    <field x="1"/>
    <field x="3"/>
  </rowFields>
  <rowItems count="28">
    <i>
      <x/>
    </i>
    <i r="1">
      <x v="3"/>
    </i>
    <i r="1">
      <x v="4"/>
    </i>
    <i r="1">
      <x v="5"/>
    </i>
    <i>
      <x v="1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2">
    <field x="5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pageFields count="2">
    <pageField fld="0" item="0" hier="-1"/>
    <pageField fld="2" item="1" hier="-1"/>
  </pageFields>
  <dataFields count="1">
    <dataField name="Sum of Value" fld="6" baseField="1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F1A7-4989-421C-8CFE-56D3F0A4B530}">
  <dimension ref="A1:AS31"/>
  <sheetViews>
    <sheetView tabSelected="1" workbookViewId="0">
      <pane xSplit="2" ySplit="5" topLeftCell="Z6" activePane="bottomRight" state="frozen"/>
      <selection pane="topRight" activeCell="C1" sqref="C1"/>
      <selection pane="bottomLeft" activeCell="A6" sqref="A6"/>
      <selection pane="bottomRight" activeCell="AJ13" sqref="AJ1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9.140625" bestFit="1" customWidth="1"/>
    <col min="4" max="4" width="10.140625" bestFit="1" customWidth="1"/>
    <col min="5" max="5" width="7.5703125" bestFit="1" customWidth="1"/>
    <col min="6" max="7" width="10.140625" bestFit="1" customWidth="1"/>
    <col min="8" max="9" width="9.140625" bestFit="1" customWidth="1"/>
    <col min="10" max="10" width="7.5703125" bestFit="1" customWidth="1"/>
    <col min="11" max="11" width="9.140625" bestFit="1" customWidth="1"/>
    <col min="12" max="12" width="7.5703125" bestFit="1" customWidth="1"/>
    <col min="13" max="13" width="6.5703125" bestFit="1" customWidth="1"/>
    <col min="14" max="14" width="5.5703125" bestFit="1" customWidth="1"/>
    <col min="15" max="15" width="9.140625" bestFit="1" customWidth="1"/>
    <col min="16" max="17" width="10.140625" bestFit="1" customWidth="1"/>
    <col min="18" max="19" width="9.140625" bestFit="1" customWidth="1"/>
    <col min="20" max="20" width="6.5703125" bestFit="1" customWidth="1"/>
    <col min="21" max="21" width="9.140625" bestFit="1" customWidth="1"/>
    <col min="22" max="22" width="4.5703125" bestFit="1" customWidth="1"/>
    <col min="23" max="23" width="7.5703125" bestFit="1" customWidth="1"/>
    <col min="24" max="25" width="9.140625" bestFit="1" customWidth="1"/>
    <col min="26" max="27" width="11.28515625" customWidth="1"/>
    <col min="29" max="30" width="10.140625" bestFit="1" customWidth="1"/>
    <col min="31" max="31" width="12.140625" bestFit="1" customWidth="1"/>
    <col min="33" max="34" width="10.140625" bestFit="1" customWidth="1"/>
    <col min="39" max="39" width="10.140625" bestFit="1" customWidth="1"/>
    <col min="41" max="41" width="11" bestFit="1" customWidth="1"/>
    <col min="42" max="42" width="10.85546875" bestFit="1" customWidth="1"/>
    <col min="43" max="43" width="10.140625" bestFit="1" customWidth="1"/>
  </cols>
  <sheetData>
    <row r="1" spans="1:44" x14ac:dyDescent="0.25">
      <c r="A1" s="1" t="s">
        <v>1</v>
      </c>
      <c r="B1" t="s">
        <v>14</v>
      </c>
    </row>
    <row r="2" spans="1:44" x14ac:dyDescent="0.25">
      <c r="A2" s="1" t="s">
        <v>45</v>
      </c>
      <c r="B2" s="2">
        <v>1</v>
      </c>
    </row>
    <row r="3" spans="1:44" x14ac:dyDescent="0.25">
      <c r="A3" s="1" t="s">
        <v>0</v>
      </c>
      <c r="B3" t="s">
        <v>15</v>
      </c>
    </row>
    <row r="5" spans="1:44" x14ac:dyDescent="0.25">
      <c r="A5" s="1" t="s">
        <v>13</v>
      </c>
      <c r="B5" s="1" t="s">
        <v>9</v>
      </c>
    </row>
    <row r="6" spans="1:44" x14ac:dyDescent="0.25">
      <c r="A6" s="1" t="s">
        <v>2</v>
      </c>
      <c r="B6" t="s">
        <v>11</v>
      </c>
      <c r="C6" t="s">
        <v>12</v>
      </c>
      <c r="D6" t="s">
        <v>10</v>
      </c>
      <c r="E6" t="s">
        <v>3</v>
      </c>
      <c r="F6" t="s">
        <v>7</v>
      </c>
      <c r="G6" t="s">
        <v>4</v>
      </c>
      <c r="H6" t="s">
        <v>5</v>
      </c>
      <c r="I6" t="s">
        <v>6</v>
      </c>
      <c r="J6" t="s">
        <v>17</v>
      </c>
      <c r="K6" t="s">
        <v>16</v>
      </c>
      <c r="L6" t="s">
        <v>18</v>
      </c>
      <c r="M6" t="s">
        <v>22</v>
      </c>
      <c r="N6" t="s">
        <v>21</v>
      </c>
      <c r="O6" t="s">
        <v>24</v>
      </c>
      <c r="P6" t="s">
        <v>25</v>
      </c>
      <c r="Q6" t="s">
        <v>23</v>
      </c>
      <c r="R6" t="s">
        <v>27</v>
      </c>
      <c r="S6" t="s">
        <v>26</v>
      </c>
      <c r="T6" t="s">
        <v>30</v>
      </c>
      <c r="U6" t="s">
        <v>28</v>
      </c>
      <c r="V6" t="s">
        <v>15</v>
      </c>
      <c r="W6" t="s">
        <v>19</v>
      </c>
      <c r="X6" t="s">
        <v>20</v>
      </c>
      <c r="Y6" t="s">
        <v>29</v>
      </c>
      <c r="Z6" t="s">
        <v>8</v>
      </c>
    </row>
    <row r="7" spans="1:44" x14ac:dyDescent="0.25">
      <c r="A7" s="2" t="s">
        <v>11</v>
      </c>
      <c r="B7" s="3"/>
      <c r="C7" s="3"/>
      <c r="D7" s="3"/>
      <c r="E7" s="3">
        <v>420612.96196263749</v>
      </c>
      <c r="F7" s="3">
        <v>0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420612.96196263749</v>
      </c>
      <c r="AA7" s="3"/>
      <c r="AB7" s="2" t="s">
        <v>11</v>
      </c>
      <c r="AC7" s="3">
        <f t="shared" ref="AC7:AC30" si="0">GETPIVOTDATA("Value",$A$4,"RLab",$AB7)</f>
        <v>420612.96196263749</v>
      </c>
      <c r="AD7" s="3">
        <f t="shared" ref="AD7:AD30" si="1">GETPIVOTDATA("Value",$A$4,"cLab",$AB7)</f>
        <v>420612.96196084458</v>
      </c>
      <c r="AE7" s="7">
        <f>AC7-AD7</f>
        <v>1.7929123714566231E-6</v>
      </c>
      <c r="AG7" s="3">
        <v>411631.46034179488</v>
      </c>
      <c r="AH7" s="3">
        <v>411631.46034180332</v>
      </c>
      <c r="AJ7">
        <f>IF(AG7&lt;&gt;0,100*AC7/AG7,0)</f>
        <v>102.1819278860233</v>
      </c>
      <c r="AL7" s="2" t="s">
        <v>5</v>
      </c>
      <c r="AM7" s="3">
        <f>GETPIVOTDATA("Value",$A$5,"RLab",AL7)</f>
        <v>9261646.1455062944</v>
      </c>
      <c r="AO7" t="s">
        <v>23</v>
      </c>
      <c r="AP7" s="3">
        <f>GETPIVOTDATA("Value",$A$5,"CLab",AO7)</f>
        <v>11207488.492095221</v>
      </c>
      <c r="AQ7" s="3">
        <v>10887629.213721355</v>
      </c>
      <c r="AR7">
        <f>100*AP7/AQ7</f>
        <v>102.93782302919313</v>
      </c>
    </row>
    <row r="8" spans="1:44" x14ac:dyDescent="0.25">
      <c r="A8" s="2" t="s">
        <v>12</v>
      </c>
      <c r="B8" s="3"/>
      <c r="C8" s="3"/>
      <c r="D8" s="3"/>
      <c r="E8" s="3">
        <v>0</v>
      </c>
      <c r="F8" s="3">
        <v>8029318.0024585258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8029318.0024585258</v>
      </c>
      <c r="AA8" s="3"/>
      <c r="AB8" s="2" t="s">
        <v>12</v>
      </c>
      <c r="AC8" s="3">
        <f t="shared" si="0"/>
        <v>8029318.0024585258</v>
      </c>
      <c r="AD8" s="3">
        <f t="shared" si="1"/>
        <v>8029318.002491598</v>
      </c>
      <c r="AE8" s="7">
        <f t="shared" ref="AE8:AE30" si="2">AC8-AD8</f>
        <v>-3.3072195947170258E-5</v>
      </c>
      <c r="AG8" s="3">
        <v>7820681.9175627548</v>
      </c>
      <c r="AH8" s="3">
        <v>7820681.9175627148</v>
      </c>
      <c r="AJ8">
        <f t="shared" ref="AJ8:AJ30" si="3">IF(AG8&lt;&gt;0,100*AC8/AG8,0)</f>
        <v>102.66774799301376</v>
      </c>
      <c r="AL8" s="2" t="s">
        <v>6</v>
      </c>
      <c r="AM8" s="3">
        <f t="shared" ref="AM8" si="4">GETPIVOTDATA("Value",$A$5,"RLab",AL8)</f>
        <v>4108029.5178611553</v>
      </c>
      <c r="AO8" t="s">
        <v>27</v>
      </c>
      <c r="AP8" s="3">
        <f t="shared" ref="AP8:AP11" si="5">GETPIVOTDATA("Value",$A$5,"CLab",AO8)</f>
        <v>2643441.7238177168</v>
      </c>
      <c r="AQ8" s="3">
        <v>2567570.6208781707</v>
      </c>
      <c r="AR8">
        <f t="shared" ref="AR8:AR13" si="6">100*AP8/AQ8</f>
        <v>102.95497628468721</v>
      </c>
    </row>
    <row r="9" spans="1:44" x14ac:dyDescent="0.25">
      <c r="A9" s="2" t="s">
        <v>10</v>
      </c>
      <c r="B9" s="3"/>
      <c r="C9" s="3"/>
      <c r="D9" s="3"/>
      <c r="E9" s="3">
        <v>0</v>
      </c>
      <c r="F9" s="3">
        <v>0</v>
      </c>
      <c r="G9" s="3">
        <v>19895350.010599408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>
        <v>19895350.010599408</v>
      </c>
      <c r="AA9" s="3"/>
      <c r="AB9" s="2" t="s">
        <v>10</v>
      </c>
      <c r="AC9" s="3">
        <f t="shared" si="0"/>
        <v>19895350.010599408</v>
      </c>
      <c r="AD9" s="3">
        <f t="shared" si="1"/>
        <v>19895350.010830164</v>
      </c>
      <c r="AE9" s="7">
        <f t="shared" si="2"/>
        <v>-2.3075565695762634E-4</v>
      </c>
      <c r="AG9" s="3">
        <v>19398097.121748835</v>
      </c>
      <c r="AH9" s="3">
        <v>19398097.121748824</v>
      </c>
      <c r="AJ9">
        <f t="shared" si="3"/>
        <v>102.56341065687862</v>
      </c>
      <c r="AM9" s="3">
        <f>SUM(AM7:AM8)</f>
        <v>13369675.66336745</v>
      </c>
      <c r="AO9" t="s">
        <v>26</v>
      </c>
      <c r="AP9" s="3">
        <f t="shared" si="5"/>
        <v>2875198.1935980562</v>
      </c>
      <c r="AQ9" s="3">
        <v>2874603.2033704179</v>
      </c>
      <c r="AR9">
        <f t="shared" si="6"/>
        <v>100.02069816894871</v>
      </c>
    </row>
    <row r="10" spans="1:44" x14ac:dyDescent="0.25">
      <c r="A10" s="2" t="s">
        <v>3</v>
      </c>
      <c r="B10" s="3">
        <v>49578.350808897085</v>
      </c>
      <c r="C10" s="3">
        <v>217607.64146009137</v>
      </c>
      <c r="D10" s="3">
        <v>34611.167569071127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81376.043152784943</v>
      </c>
      <c r="R10" s="3">
        <v>143.87874599663246</v>
      </c>
      <c r="S10" s="3">
        <v>137.1625934030931</v>
      </c>
      <c r="T10" s="3">
        <v>0</v>
      </c>
      <c r="U10" s="3"/>
      <c r="V10" s="3">
        <v>0</v>
      </c>
      <c r="W10" s="3">
        <v>6104.8637193023324</v>
      </c>
      <c r="X10" s="3">
        <v>81779.959259165058</v>
      </c>
      <c r="Y10" s="3"/>
      <c r="Z10" s="3">
        <v>471339.06730871159</v>
      </c>
      <c r="AA10" s="3"/>
      <c r="AB10" s="2" t="s">
        <v>3</v>
      </c>
      <c r="AC10" s="3">
        <f t="shared" si="0"/>
        <v>471339.06730871159</v>
      </c>
      <c r="AD10" s="3">
        <f t="shared" si="1"/>
        <v>471339.06408484594</v>
      </c>
      <c r="AE10" s="7">
        <f t="shared" si="2"/>
        <v>3.2238656422123313E-3</v>
      </c>
      <c r="AG10" s="3">
        <v>461097.21638477652</v>
      </c>
      <c r="AH10" s="3">
        <v>461097.21324295539</v>
      </c>
      <c r="AJ10">
        <f t="shared" si="3"/>
        <v>102.22119122822646</v>
      </c>
      <c r="AM10" s="3"/>
      <c r="AO10" t="s">
        <v>47</v>
      </c>
      <c r="AP10" s="3">
        <f>AP11+AP12</f>
        <v>1935896.3256569752</v>
      </c>
      <c r="AQ10" s="3">
        <v>1880764.2991197361</v>
      </c>
      <c r="AR10">
        <f t="shared" si="6"/>
        <v>102.93136288066734</v>
      </c>
    </row>
    <row r="11" spans="1:44" x14ac:dyDescent="0.25">
      <c r="A11" s="2" t="s">
        <v>7</v>
      </c>
      <c r="B11" s="3">
        <v>92314.332527875376</v>
      </c>
      <c r="C11" s="3">
        <v>3528502.6696209894</v>
      </c>
      <c r="D11" s="3">
        <v>2131557.7273048079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2176073.8572903085</v>
      </c>
      <c r="R11" s="3">
        <v>3360.5416836401382</v>
      </c>
      <c r="S11" s="3">
        <v>1140369.0838212066</v>
      </c>
      <c r="T11" s="3">
        <v>0</v>
      </c>
      <c r="U11" s="3"/>
      <c r="V11" s="3">
        <v>0</v>
      </c>
      <c r="W11" s="3">
        <v>243399.22367164347</v>
      </c>
      <c r="X11" s="3">
        <v>1123926.7578632447</v>
      </c>
      <c r="Y11" s="3"/>
      <c r="Z11" s="3">
        <v>10439504.193783715</v>
      </c>
      <c r="AA11" s="3"/>
      <c r="AB11" s="2" t="s">
        <v>7</v>
      </c>
      <c r="AC11" s="3">
        <f t="shared" si="0"/>
        <v>10439504.193783715</v>
      </c>
      <c r="AD11" s="3">
        <f t="shared" si="1"/>
        <v>10439504.075489961</v>
      </c>
      <c r="AE11" s="7">
        <f t="shared" si="2"/>
        <v>0.11829375475645065</v>
      </c>
      <c r="AG11" s="3">
        <v>10183262.768794769</v>
      </c>
      <c r="AH11" s="3">
        <v>10183262.652827501</v>
      </c>
      <c r="AJ11">
        <f t="shared" si="3"/>
        <v>102.51629984226827</v>
      </c>
      <c r="AM11" s="3"/>
      <c r="AO11" s="4" t="s">
        <v>30</v>
      </c>
      <c r="AP11" s="3">
        <f t="shared" si="5"/>
        <v>41329.523427905013</v>
      </c>
      <c r="AQ11" s="3">
        <v>40586.277928133451</v>
      </c>
      <c r="AR11">
        <f t="shared" si="6"/>
        <v>101.83127287771407</v>
      </c>
    </row>
    <row r="12" spans="1:44" x14ac:dyDescent="0.25">
      <c r="A12" s="2" t="s">
        <v>4</v>
      </c>
      <c r="B12" s="3">
        <v>109562.57129127292</v>
      </c>
      <c r="C12" s="3">
        <v>1581055.3090588353</v>
      </c>
      <c r="D12" s="3">
        <v>5647166.9204602232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8688861.1764016114</v>
      </c>
      <c r="R12" s="3">
        <v>2639937.277920533</v>
      </c>
      <c r="S12" s="3">
        <v>1715156.0307135298</v>
      </c>
      <c r="T12" s="3">
        <v>41329.523427905013</v>
      </c>
      <c r="U12" s="3"/>
      <c r="V12" s="3">
        <v>0</v>
      </c>
      <c r="W12" s="3">
        <v>150827.37769971159</v>
      </c>
      <c r="X12" s="3">
        <v>288528.6200160032</v>
      </c>
      <c r="Y12" s="3"/>
      <c r="Z12" s="3">
        <v>20862424.806989621</v>
      </c>
      <c r="AA12" s="3"/>
      <c r="AB12" s="2" t="s">
        <v>4</v>
      </c>
      <c r="AC12" s="3">
        <f t="shared" si="0"/>
        <v>20862424.806989621</v>
      </c>
      <c r="AD12" s="3">
        <f t="shared" si="1"/>
        <v>20862424.763310868</v>
      </c>
      <c r="AE12" s="7">
        <f t="shared" si="2"/>
        <v>4.3678753077983856E-2</v>
      </c>
      <c r="AG12" s="3">
        <v>20341562.43658023</v>
      </c>
      <c r="AH12" s="3">
        <v>20341562.393799644</v>
      </c>
      <c r="AJ12">
        <f t="shared" si="3"/>
        <v>102.56058192202939</v>
      </c>
      <c r="AM12" s="3"/>
      <c r="AO12" s="4" t="s">
        <v>48</v>
      </c>
      <c r="AP12" s="3">
        <f>GETPIVOTDATA("Value",$A$5,"CLab","BoP")-GETPIVOTDATA("Value",$A$5,"RLab","tmg","CLab","BoP")-GETPIVOTDATA("Value",$A$5,"RLab","inv","CLab","BoP")</f>
        <v>1894566.8022290701</v>
      </c>
      <c r="AQ12" s="3">
        <v>1840178.0211916026</v>
      </c>
      <c r="AR12">
        <f t="shared" si="6"/>
        <v>102.95562605417101</v>
      </c>
    </row>
    <row r="13" spans="1:44" x14ac:dyDescent="0.25">
      <c r="A13" s="2" t="s">
        <v>5</v>
      </c>
      <c r="B13" s="3">
        <v>62304.945447604885</v>
      </c>
      <c r="C13" s="3">
        <v>1586861.8074340255</v>
      </c>
      <c r="D13" s="3">
        <v>7612479.3926246641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9261646.1455062944</v>
      </c>
      <c r="AA13" s="3"/>
      <c r="AB13" s="2" t="s">
        <v>5</v>
      </c>
      <c r="AC13" s="3">
        <f t="shared" si="0"/>
        <v>9261646.1455062944</v>
      </c>
      <c r="AD13" s="3">
        <f t="shared" si="1"/>
        <v>9261646.1454825085</v>
      </c>
      <c r="AE13" s="7">
        <f t="shared" si="2"/>
        <v>2.3785978555679321E-5</v>
      </c>
      <c r="AG13" s="3">
        <v>9008780.0038668346</v>
      </c>
      <c r="AH13" s="3">
        <v>9008780.0038668085</v>
      </c>
      <c r="AJ13">
        <f t="shared" si="3"/>
        <v>102.80688552202321</v>
      </c>
      <c r="AM13" s="3"/>
      <c r="AO13" t="s">
        <v>49</v>
      </c>
      <c r="AP13" s="3">
        <f>GETPIVOTDATA("Value",$A$5,"RLab","BoP")</f>
        <v>2731909.6392726917</v>
      </c>
      <c r="AQ13" s="3">
        <v>2676777.5959672527</v>
      </c>
      <c r="AR13">
        <f t="shared" si="6"/>
        <v>102.05964228737191</v>
      </c>
    </row>
    <row r="14" spans="1:44" x14ac:dyDescent="0.25">
      <c r="A14" s="2" t="s">
        <v>6</v>
      </c>
      <c r="B14" s="3">
        <v>121421.77226781363</v>
      </c>
      <c r="C14" s="3">
        <v>828923.79563226562</v>
      </c>
      <c r="D14" s="3">
        <v>3157683.949961076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>
        <v>4108029.5178611553</v>
      </c>
      <c r="AA14" s="3"/>
      <c r="AB14" s="2" t="s">
        <v>6</v>
      </c>
      <c r="AC14" s="3">
        <f t="shared" si="0"/>
        <v>4108029.5178611553</v>
      </c>
      <c r="AD14" s="3">
        <f t="shared" si="1"/>
        <v>4108029.5178416786</v>
      </c>
      <c r="AE14" s="7">
        <f t="shared" si="2"/>
        <v>1.9476749002933502E-5</v>
      </c>
      <c r="AG14" s="3">
        <v>4031322.5672332351</v>
      </c>
      <c r="AH14" s="3">
        <v>4031322.5672332211</v>
      </c>
      <c r="AJ14">
        <f t="shared" si="3"/>
        <v>101.90277382542885</v>
      </c>
      <c r="AM14" s="3"/>
      <c r="AP14" s="3"/>
    </row>
    <row r="15" spans="1:44" x14ac:dyDescent="0.25">
      <c r="A15" s="2" t="s">
        <v>17</v>
      </c>
      <c r="B15" s="3">
        <v>-6680.8491877856713</v>
      </c>
      <c r="C15" s="3">
        <v>19421.823255487401</v>
      </c>
      <c r="D15" s="3">
        <v>57894.031739525584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261177.41525051501</v>
      </c>
      <c r="R15" s="3">
        <v>2.5467547087480193E-2</v>
      </c>
      <c r="S15" s="3">
        <v>19535.916469916523</v>
      </c>
      <c r="T15" s="3"/>
      <c r="U15" s="3"/>
      <c r="V15" s="3"/>
      <c r="W15" s="3"/>
      <c r="X15" s="3"/>
      <c r="Y15" s="3"/>
      <c r="Z15" s="3">
        <v>351348.36299520591</v>
      </c>
      <c r="AA15" s="3"/>
      <c r="AB15" s="2" t="s">
        <v>17</v>
      </c>
      <c r="AC15" s="3">
        <f t="shared" si="0"/>
        <v>351348.36299520591</v>
      </c>
      <c r="AD15" s="3">
        <f t="shared" si="1"/>
        <v>351348.36299520591</v>
      </c>
      <c r="AE15" s="7">
        <f t="shared" si="2"/>
        <v>0</v>
      </c>
      <c r="AG15" s="3">
        <v>342101.15568496799</v>
      </c>
      <c r="AH15" s="3">
        <v>342101.15568496799</v>
      </c>
      <c r="AJ15">
        <f t="shared" si="3"/>
        <v>102.70306228335382</v>
      </c>
      <c r="AL15" s="2" t="s">
        <v>17</v>
      </c>
      <c r="AM15" s="3">
        <f>GETPIVOTDATA("Value",$A$5,"RLab",AL15)</f>
        <v>351348.36299520591</v>
      </c>
      <c r="AP15" s="3"/>
    </row>
    <row r="16" spans="1:44" x14ac:dyDescent="0.25">
      <c r="A16" s="2" t="s">
        <v>16</v>
      </c>
      <c r="B16" s="3">
        <v>-7888.1611948336222</v>
      </c>
      <c r="C16" s="3">
        <v>266944.9560299039</v>
      </c>
      <c r="D16" s="3">
        <v>1253956.8211707948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>
        <v>1513013.6160058649</v>
      </c>
      <c r="AA16" s="3"/>
      <c r="AB16" s="2" t="s">
        <v>16</v>
      </c>
      <c r="AC16" s="3">
        <f t="shared" si="0"/>
        <v>1513013.6160058649</v>
      </c>
      <c r="AD16" s="3">
        <f t="shared" si="1"/>
        <v>1513013.6160058649</v>
      </c>
      <c r="AE16" s="7">
        <f t="shared" si="2"/>
        <v>0</v>
      </c>
      <c r="AG16" s="3">
        <v>1472851.6881982074</v>
      </c>
      <c r="AH16" s="3">
        <v>1472851.6881982074</v>
      </c>
      <c r="AJ16">
        <f t="shared" si="3"/>
        <v>102.72681412048956</v>
      </c>
      <c r="AL16" s="2" t="s">
        <v>16</v>
      </c>
      <c r="AM16" s="3">
        <f>GETPIVOTDATA("Value",$A$5,"RLab",AL16)</f>
        <v>1513013.6160058649</v>
      </c>
      <c r="AP16" s="3"/>
    </row>
    <row r="17" spans="1:45" x14ac:dyDescent="0.25">
      <c r="A17" s="2" t="s">
        <v>18</v>
      </c>
      <c r="B17" s="3"/>
      <c r="C17" s="3"/>
      <c r="D17" s="3"/>
      <c r="E17" s="3">
        <v>1333.3322694811015</v>
      </c>
      <c r="F17" s="3">
        <v>91437.16085299266</v>
      </c>
      <c r="G17" s="3">
        <v>568825.39148932253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661595.88461179635</v>
      </c>
      <c r="AA17" s="3"/>
      <c r="AB17" s="2" t="s">
        <v>18</v>
      </c>
      <c r="AC17" s="3">
        <f t="shared" si="0"/>
        <v>661595.88461179635</v>
      </c>
      <c r="AD17" s="3">
        <f t="shared" si="1"/>
        <v>661595.88461179635</v>
      </c>
      <c r="AE17" s="7">
        <f t="shared" si="2"/>
        <v>0</v>
      </c>
      <c r="AG17" s="3">
        <v>644974.59091786703</v>
      </c>
      <c r="AH17" s="3">
        <v>644974.59091786703</v>
      </c>
      <c r="AJ17">
        <f t="shared" si="3"/>
        <v>102.57704627871858</v>
      </c>
      <c r="AL17" s="2" t="s">
        <v>18</v>
      </c>
      <c r="AM17" s="3">
        <f>GETPIVOTDATA("Value",$A$5,"RLab",AL17)</f>
        <v>661595.88461179635</v>
      </c>
      <c r="AP17" s="3"/>
    </row>
    <row r="18" spans="1:45" x14ac:dyDescent="0.25">
      <c r="A18" s="2" t="s">
        <v>22</v>
      </c>
      <c r="B18" s="3"/>
      <c r="C18" s="3"/>
      <c r="D18" s="3"/>
      <c r="E18" s="3">
        <v>272.73980716076744</v>
      </c>
      <c r="F18" s="3">
        <v>29963.911745534639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30236.651552695406</v>
      </c>
      <c r="AA18" s="3"/>
      <c r="AB18" s="2" t="s">
        <v>22</v>
      </c>
      <c r="AC18" s="3">
        <f t="shared" si="0"/>
        <v>30236.651552695406</v>
      </c>
      <c r="AD18" s="3">
        <f t="shared" si="1"/>
        <v>30236.651552695406</v>
      </c>
      <c r="AE18" s="7">
        <f t="shared" si="2"/>
        <v>0</v>
      </c>
      <c r="AG18" s="3">
        <v>29645.235422296148</v>
      </c>
      <c r="AH18" s="3">
        <v>29645.235422296148</v>
      </c>
      <c r="AJ18">
        <f t="shared" si="3"/>
        <v>101.99497869379191</v>
      </c>
      <c r="AL18" s="2" t="s">
        <v>22</v>
      </c>
      <c r="AM18" s="3">
        <f>GETPIVOTDATA("Value",$A$5,"RLab",AL18)</f>
        <v>30236.651552695406</v>
      </c>
      <c r="AP18" s="3"/>
    </row>
    <row r="19" spans="1:45" x14ac:dyDescent="0.25">
      <c r="A19" s="2" t="s">
        <v>21</v>
      </c>
      <c r="B19" s="3"/>
      <c r="C19" s="3"/>
      <c r="D19" s="3"/>
      <c r="E19" s="3">
        <v>1.3876391767310831E-3</v>
      </c>
      <c r="F19" s="3">
        <v>4244.7510402800044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>
        <v>4244.7524279191812</v>
      </c>
      <c r="AA19" s="3"/>
      <c r="AB19" s="2" t="s">
        <v>21</v>
      </c>
      <c r="AC19" s="3">
        <f t="shared" si="0"/>
        <v>4244.7524279191812</v>
      </c>
      <c r="AD19" s="3">
        <f t="shared" si="1"/>
        <v>4244.7524279191812</v>
      </c>
      <c r="AE19" s="7">
        <f t="shared" si="2"/>
        <v>0</v>
      </c>
      <c r="AG19" s="3">
        <v>4114.3379092992272</v>
      </c>
      <c r="AH19" s="3">
        <v>4114.3379092992272</v>
      </c>
      <c r="AJ19">
        <f t="shared" si="3"/>
        <v>103.16975711511665</v>
      </c>
      <c r="AL19" s="2" t="s">
        <v>21</v>
      </c>
      <c r="AM19" s="3">
        <f>GETPIVOTDATA("Value",$A$5,"RLab",AL19)</f>
        <v>4244.7524279191812</v>
      </c>
      <c r="AP19" s="3"/>
    </row>
    <row r="20" spans="1:45" x14ac:dyDescent="0.25">
      <c r="A20" s="2" t="s">
        <v>24</v>
      </c>
      <c r="B20" s="3"/>
      <c r="C20" s="3"/>
      <c r="D20" s="3"/>
      <c r="E20" s="3"/>
      <c r="F20" s="3"/>
      <c r="G20" s="3"/>
      <c r="H20" s="3">
        <v>1978291.9719275651</v>
      </c>
      <c r="I20" s="3">
        <v>334436.93686600478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>
        <v>2312728.90879357</v>
      </c>
      <c r="AA20" s="3"/>
      <c r="AB20" s="2" t="s">
        <v>24</v>
      </c>
      <c r="AC20" s="3">
        <f t="shared" si="0"/>
        <v>2312728.90879357</v>
      </c>
      <c r="AD20" s="3">
        <f t="shared" si="1"/>
        <v>2312728.90879357</v>
      </c>
      <c r="AE20" s="7">
        <f t="shared" si="2"/>
        <v>0</v>
      </c>
      <c r="AG20" s="3">
        <v>2252471.8270110949</v>
      </c>
      <c r="AH20" s="3">
        <v>2252471.8270110949</v>
      </c>
      <c r="AJ20">
        <f t="shared" si="3"/>
        <v>102.67515362722352</v>
      </c>
      <c r="AM20" s="3">
        <f>SUM(AM15:AM19)</f>
        <v>2560439.2675934816</v>
      </c>
      <c r="AP20" s="3"/>
    </row>
    <row r="21" spans="1:45" x14ac:dyDescent="0.25">
      <c r="A21" s="2" t="s">
        <v>25</v>
      </c>
      <c r="B21" s="3"/>
      <c r="C21" s="3"/>
      <c r="D21" s="3"/>
      <c r="E21" s="3"/>
      <c r="F21" s="3"/>
      <c r="G21" s="3"/>
      <c r="H21" s="3">
        <v>7283354.1735549439</v>
      </c>
      <c r="I21" s="3">
        <v>3773592.5809756736</v>
      </c>
      <c r="J21" s="3">
        <v>351348.36299520591</v>
      </c>
      <c r="K21" s="3">
        <v>1513013.6160058649</v>
      </c>
      <c r="L21" s="3">
        <v>661595.88461179635</v>
      </c>
      <c r="M21" s="3">
        <v>30236.651552695406</v>
      </c>
      <c r="N21" s="3">
        <v>4244.7524279191812</v>
      </c>
      <c r="O21" s="3">
        <v>2312728.90879357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15930114.930917669</v>
      </c>
      <c r="AA21" s="3"/>
      <c r="AB21" s="2" t="s">
        <v>25</v>
      </c>
      <c r="AC21" s="3">
        <f t="shared" si="0"/>
        <v>15930114.930917669</v>
      </c>
      <c r="AD21" s="3">
        <f t="shared" si="1"/>
        <v>15930114.929213008</v>
      </c>
      <c r="AE21" s="7">
        <f t="shared" si="2"/>
        <v>1.7046611756086349E-3</v>
      </c>
      <c r="AG21" s="3">
        <v>15533789.57923267</v>
      </c>
      <c r="AH21" s="3">
        <v>15533789.579229917</v>
      </c>
      <c r="AJ21">
        <f t="shared" si="3"/>
        <v>102.55137582277315</v>
      </c>
      <c r="AO21" t="s">
        <v>52</v>
      </c>
      <c r="AP21" s="5">
        <f>100*(AP10-AP13)/AM23</f>
        <v>-4.9969087923441595</v>
      </c>
      <c r="AS21">
        <f>AR21-AP21</f>
        <v>4.9969087923441595</v>
      </c>
    </row>
    <row r="22" spans="1:45" x14ac:dyDescent="0.25">
      <c r="A22" s="2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11207488.492093472</v>
      </c>
      <c r="Q22" s="3"/>
      <c r="R22" s="3"/>
      <c r="S22" s="3"/>
      <c r="T22" s="3"/>
      <c r="U22" s="3"/>
      <c r="V22" s="3"/>
      <c r="W22" s="3"/>
      <c r="X22" s="3"/>
      <c r="Y22" s="3"/>
      <c r="Z22" s="3">
        <v>11207488.492093472</v>
      </c>
      <c r="AA22" s="3"/>
      <c r="AB22" s="2" t="s">
        <v>23</v>
      </c>
      <c r="AC22" s="3">
        <f t="shared" si="0"/>
        <v>11207488.492093472</v>
      </c>
      <c r="AD22" s="3">
        <f t="shared" si="1"/>
        <v>11207488.492095221</v>
      </c>
      <c r="AE22" s="7">
        <f t="shared" si="2"/>
        <v>-1.7490237951278687E-6</v>
      </c>
      <c r="AG22" s="3">
        <v>10887629.213721339</v>
      </c>
      <c r="AH22" s="3">
        <v>10887629.213721355</v>
      </c>
      <c r="AJ22">
        <f t="shared" si="3"/>
        <v>102.93782302917724</v>
      </c>
      <c r="AP22" s="3"/>
    </row>
    <row r="23" spans="1:45" x14ac:dyDescent="0.25">
      <c r="A23" s="2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>
        <v>2643441.793885156</v>
      </c>
      <c r="Q23" s="3"/>
      <c r="R23" s="3"/>
      <c r="S23" s="3"/>
      <c r="T23" s="3"/>
      <c r="U23" s="3"/>
      <c r="V23" s="3"/>
      <c r="W23" s="3"/>
      <c r="X23" s="3"/>
      <c r="Y23" s="3"/>
      <c r="Z23" s="3">
        <v>2643441.793885156</v>
      </c>
      <c r="AA23" s="3"/>
      <c r="AB23" s="2" t="s">
        <v>27</v>
      </c>
      <c r="AC23" s="3">
        <f t="shared" si="0"/>
        <v>2643441.793885156</v>
      </c>
      <c r="AD23" s="3">
        <f t="shared" si="1"/>
        <v>2643441.7238177168</v>
      </c>
      <c r="AE23" s="7">
        <f t="shared" si="2"/>
        <v>7.006743922829628E-2</v>
      </c>
      <c r="AG23" s="3">
        <v>2567570.6208780981</v>
      </c>
      <c r="AH23" s="3">
        <v>2567570.6208781707</v>
      </c>
      <c r="AJ23">
        <f t="shared" si="3"/>
        <v>102.95497901362924</v>
      </c>
      <c r="AL23" t="s">
        <v>46</v>
      </c>
      <c r="AM23" s="3">
        <f>AM9+AM20</f>
        <v>15930114.930960931</v>
      </c>
      <c r="AO23" t="s">
        <v>50</v>
      </c>
      <c r="AP23" s="3">
        <f>SUM(AP7:AP10)-AP13</f>
        <v>15930115.095895277</v>
      </c>
    </row>
    <row r="24" spans="1:45" x14ac:dyDescent="0.25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160473.28907320532</v>
      </c>
      <c r="Q24" s="3"/>
      <c r="R24" s="3"/>
      <c r="S24" s="3"/>
      <c r="T24" s="3"/>
      <c r="U24" s="3">
        <v>1918711.3541611743</v>
      </c>
      <c r="V24" s="3"/>
      <c r="W24" s="3"/>
      <c r="X24" s="3"/>
      <c r="Y24" s="3">
        <v>796013.60131434526</v>
      </c>
      <c r="Z24" s="3">
        <v>2875198.244548725</v>
      </c>
      <c r="AA24" s="3"/>
      <c r="AB24" s="2" t="s">
        <v>26</v>
      </c>
      <c r="AC24" s="3">
        <f t="shared" si="0"/>
        <v>2875198.244548725</v>
      </c>
      <c r="AD24" s="3">
        <f t="shared" si="1"/>
        <v>2875198.1935980562</v>
      </c>
      <c r="AE24" s="7">
        <f t="shared" si="2"/>
        <v>5.0950668752193451E-2</v>
      </c>
      <c r="AF24" s="6"/>
      <c r="AG24" s="3">
        <v>2874603.3459448251</v>
      </c>
      <c r="AH24" s="3">
        <v>2874603.2033704179</v>
      </c>
      <c r="AJ24">
        <f t="shared" si="3"/>
        <v>100.02069498056971</v>
      </c>
      <c r="AO24" t="s">
        <v>51</v>
      </c>
      <c r="AP24" s="6">
        <f>AP23-AM23</f>
        <v>0.16493434645235538</v>
      </c>
    </row>
    <row r="25" spans="1:45" x14ac:dyDescent="0.25">
      <c r="A25" s="2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41329.523427905013</v>
      </c>
      <c r="Z25" s="3">
        <v>41329.523427905013</v>
      </c>
      <c r="AA25" s="3"/>
      <c r="AB25" s="2" t="s">
        <v>30</v>
      </c>
      <c r="AC25" s="3">
        <f t="shared" si="0"/>
        <v>41329.523427905013</v>
      </c>
      <c r="AD25" s="3">
        <f t="shared" si="1"/>
        <v>41329.523427905013</v>
      </c>
      <c r="AE25" s="7">
        <f t="shared" si="2"/>
        <v>0</v>
      </c>
      <c r="AG25" s="3">
        <v>40586.277928133451</v>
      </c>
      <c r="AH25" s="3">
        <v>40586.277928133451</v>
      </c>
      <c r="AJ25">
        <f t="shared" si="3"/>
        <v>101.83127287771407</v>
      </c>
    </row>
    <row r="26" spans="1:45" x14ac:dyDescent="0.25">
      <c r="A26" s="2" t="s">
        <v>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1918711.3541611743</v>
      </c>
      <c r="Q26" s="3"/>
      <c r="R26" s="3"/>
      <c r="S26" s="3"/>
      <c r="T26" s="3"/>
      <c r="U26" s="3"/>
      <c r="V26" s="3"/>
      <c r="W26" s="3"/>
      <c r="X26" s="3"/>
      <c r="Y26" s="3"/>
      <c r="Z26" s="3">
        <v>1918711.3541611743</v>
      </c>
      <c r="AA26" s="3"/>
      <c r="AB26" s="2" t="s">
        <v>28</v>
      </c>
      <c r="AC26" s="3">
        <f t="shared" si="0"/>
        <v>1918711.3541611743</v>
      </c>
      <c r="AD26" s="3">
        <f t="shared" si="1"/>
        <v>1918711.3541611743</v>
      </c>
      <c r="AE26" s="7">
        <f t="shared" si="2"/>
        <v>0</v>
      </c>
      <c r="AG26" s="3">
        <v>1922722.3053374898</v>
      </c>
      <c r="AH26" s="3">
        <v>1922722.3053374898</v>
      </c>
      <c r="AJ26">
        <f t="shared" si="3"/>
        <v>99.791392071274089</v>
      </c>
    </row>
    <row r="27" spans="1:45" x14ac:dyDescent="0.25">
      <c r="A27" s="2" t="s">
        <v>15</v>
      </c>
      <c r="B27" s="3"/>
      <c r="C27" s="3"/>
      <c r="D27" s="3"/>
      <c r="E27" s="3">
        <v>0</v>
      </c>
      <c r="F27" s="3">
        <v>0</v>
      </c>
      <c r="G27" s="3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0</v>
      </c>
      <c r="Z27" s="3">
        <v>0</v>
      </c>
      <c r="AA27" s="3"/>
      <c r="AB27" s="2" t="s">
        <v>15</v>
      </c>
      <c r="AC27" s="3">
        <f t="shared" si="0"/>
        <v>0</v>
      </c>
      <c r="AD27" s="3">
        <f t="shared" si="1"/>
        <v>0</v>
      </c>
      <c r="AE27" s="7">
        <f t="shared" si="2"/>
        <v>0</v>
      </c>
      <c r="AG27" s="3">
        <v>0</v>
      </c>
      <c r="AH27" s="3">
        <v>0</v>
      </c>
      <c r="AJ27">
        <f t="shared" si="3"/>
        <v>0</v>
      </c>
    </row>
    <row r="28" spans="1:45" x14ac:dyDescent="0.25">
      <c r="A28" s="2" t="s">
        <v>19</v>
      </c>
      <c r="B28" s="3"/>
      <c r="C28" s="3"/>
      <c r="D28" s="3"/>
      <c r="E28" s="3">
        <v>1802.0793623054221</v>
      </c>
      <c r="F28" s="3">
        <v>324766.79674447182</v>
      </c>
      <c r="G28" s="3">
        <v>118379.88558646567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400331.46509065735</v>
      </c>
      <c r="Z28" s="3">
        <v>845280.22678390029</v>
      </c>
      <c r="AA28" s="3"/>
      <c r="AB28" s="2" t="s">
        <v>19</v>
      </c>
      <c r="AC28" s="3">
        <f t="shared" si="0"/>
        <v>845280.22678390029</v>
      </c>
      <c r="AD28" s="3">
        <f t="shared" si="1"/>
        <v>845280.22678390029</v>
      </c>
      <c r="AE28" s="7">
        <f t="shared" si="2"/>
        <v>0</v>
      </c>
      <c r="AG28" s="3">
        <v>822635.75735799561</v>
      </c>
      <c r="AH28" s="3">
        <v>822635.75735799561</v>
      </c>
      <c r="AJ28">
        <f t="shared" si="3"/>
        <v>102.75267264076028</v>
      </c>
    </row>
    <row r="29" spans="1:45" x14ac:dyDescent="0.25">
      <c r="A29" s="2" t="s">
        <v>20</v>
      </c>
      <c r="B29" s="3"/>
      <c r="C29" s="3"/>
      <c r="D29" s="3"/>
      <c r="E29" s="3">
        <v>47317.949295622013</v>
      </c>
      <c r="F29" s="3">
        <v>1959773.4526481549</v>
      </c>
      <c r="G29" s="3">
        <v>279869.47563567176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1494235.337138413</v>
      </c>
      <c r="Z29" s="3">
        <v>3781196.2147178617</v>
      </c>
      <c r="AA29" s="3"/>
      <c r="AB29" s="2" t="s">
        <v>20</v>
      </c>
      <c r="AC29" s="3">
        <f t="shared" si="0"/>
        <v>3781196.2147178617</v>
      </c>
      <c r="AD29" s="3">
        <f t="shared" si="1"/>
        <v>3781196.2147178617</v>
      </c>
      <c r="AE29" s="7">
        <f t="shared" si="2"/>
        <v>0</v>
      </c>
      <c r="AG29" s="3">
        <v>3694319.8598008603</v>
      </c>
      <c r="AH29" s="3">
        <v>3694319.8598008603</v>
      </c>
      <c r="AJ29">
        <f t="shared" si="3"/>
        <v>102.35161973553868</v>
      </c>
    </row>
    <row r="30" spans="1:45" x14ac:dyDescent="0.25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0</v>
      </c>
      <c r="W30" s="3">
        <v>444948.76169324294</v>
      </c>
      <c r="X30" s="3">
        <v>2286960.8775794487</v>
      </c>
      <c r="Y30" s="3"/>
      <c r="Z30" s="3">
        <v>2731909.6392726917</v>
      </c>
      <c r="AA30" s="3"/>
      <c r="AB30" s="2" t="s">
        <v>29</v>
      </c>
      <c r="AC30" s="3">
        <f t="shared" si="0"/>
        <v>2731909.6392726917</v>
      </c>
      <c r="AD30" s="3">
        <f t="shared" si="1"/>
        <v>2731909.9269713205</v>
      </c>
      <c r="AE30" s="7">
        <f t="shared" si="2"/>
        <v>-0.28769862884655595</v>
      </c>
      <c r="AG30" s="3">
        <v>2676777.5959672527</v>
      </c>
      <c r="AH30" s="3">
        <v>2676777.9004340814</v>
      </c>
      <c r="AJ30">
        <f t="shared" si="3"/>
        <v>102.05964228737191</v>
      </c>
    </row>
    <row r="31" spans="1:45" x14ac:dyDescent="0.25">
      <c r="A31" s="2" t="s">
        <v>8</v>
      </c>
      <c r="B31" s="3">
        <v>420612.96196084458</v>
      </c>
      <c r="C31" s="3">
        <v>8029318.002491598</v>
      </c>
      <c r="D31" s="3">
        <v>19895350.010830164</v>
      </c>
      <c r="E31" s="3">
        <v>471339.06408484594</v>
      </c>
      <c r="F31" s="3">
        <v>10439504.075489961</v>
      </c>
      <c r="G31" s="3">
        <v>20862424.763310868</v>
      </c>
      <c r="H31" s="3">
        <v>9261646.1454825085</v>
      </c>
      <c r="I31" s="3">
        <v>4108029.5178416786</v>
      </c>
      <c r="J31" s="3">
        <v>351348.36299520591</v>
      </c>
      <c r="K31" s="3">
        <v>1513013.6160058649</v>
      </c>
      <c r="L31" s="3">
        <v>661595.88461179635</v>
      </c>
      <c r="M31" s="3">
        <v>30236.651552695406</v>
      </c>
      <c r="N31" s="3">
        <v>4244.7524279191812</v>
      </c>
      <c r="O31" s="3">
        <v>2312728.90879357</v>
      </c>
      <c r="P31" s="3">
        <v>15930114.929213008</v>
      </c>
      <c r="Q31" s="3">
        <v>11207488.492095221</v>
      </c>
      <c r="R31" s="3">
        <v>2643441.7238177168</v>
      </c>
      <c r="S31" s="3">
        <v>2875198.1935980562</v>
      </c>
      <c r="T31" s="3">
        <v>41329.523427905013</v>
      </c>
      <c r="U31" s="3">
        <v>1918711.3541611743</v>
      </c>
      <c r="V31" s="3">
        <v>0</v>
      </c>
      <c r="W31" s="3">
        <v>845280.22678390029</v>
      </c>
      <c r="X31" s="3">
        <v>3781196.2147178617</v>
      </c>
      <c r="Y31" s="3">
        <v>2731909.9269713205</v>
      </c>
      <c r="Z31" s="3">
        <v>120336063.30266568</v>
      </c>
      <c r="AA31" s="3"/>
      <c r="AB31" s="2"/>
      <c r="AC31" s="3"/>
      <c r="AD31" s="3"/>
      <c r="AE31" s="3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D086-4B34-4B12-8F59-2B13167714E0}">
  <dimension ref="A1:Z34"/>
  <sheetViews>
    <sheetView workbookViewId="0">
      <selection activeCell="S26" sqref="S2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1.7109375" bestFit="1" customWidth="1"/>
    <col min="4" max="6" width="12.7109375" bestFit="1" customWidth="1"/>
    <col min="7" max="7" width="11.7109375" bestFit="1" customWidth="1"/>
    <col min="8" max="9" width="12.7109375" bestFit="1" customWidth="1"/>
    <col min="10" max="10" width="13.85546875" bestFit="1" customWidth="1"/>
    <col min="11" max="12" width="12" bestFit="1" customWidth="1"/>
    <col min="13" max="14" width="10.140625" bestFit="1" customWidth="1"/>
    <col min="17" max="18" width="10.140625" bestFit="1" customWidth="1"/>
    <col min="20" max="20" width="10.140625" bestFit="1" customWidth="1"/>
    <col min="21" max="21" width="9.85546875" bestFit="1" customWidth="1"/>
  </cols>
  <sheetData>
    <row r="1" spans="1:26" x14ac:dyDescent="0.25">
      <c r="A1" s="1" t="s">
        <v>1</v>
      </c>
      <c r="B1" t="s">
        <v>14</v>
      </c>
    </row>
    <row r="2" spans="1:26" x14ac:dyDescent="0.25">
      <c r="A2" s="1" t="s">
        <v>0</v>
      </c>
      <c r="B2" t="s">
        <v>20</v>
      </c>
    </row>
    <row r="4" spans="1:26" x14ac:dyDescent="0.25">
      <c r="A4" s="1" t="s">
        <v>13</v>
      </c>
      <c r="B4" s="1" t="s">
        <v>9</v>
      </c>
    </row>
    <row r="5" spans="1:26" x14ac:dyDescent="0.25">
      <c r="B5" t="s">
        <v>38</v>
      </c>
      <c r="F5" t="s">
        <v>39</v>
      </c>
      <c r="K5" t="s">
        <v>41</v>
      </c>
      <c r="Q5" t="s">
        <v>42</v>
      </c>
    </row>
    <row r="6" spans="1:26" x14ac:dyDescent="0.25">
      <c r="A6" s="1" t="s">
        <v>2</v>
      </c>
      <c r="B6" t="s">
        <v>40</v>
      </c>
      <c r="C6" t="s">
        <v>11</v>
      </c>
      <c r="D6" t="s">
        <v>12</v>
      </c>
      <c r="E6" t="s">
        <v>10</v>
      </c>
      <c r="F6" t="s">
        <v>40</v>
      </c>
      <c r="G6" t="s">
        <v>11</v>
      </c>
      <c r="H6" t="s">
        <v>12</v>
      </c>
      <c r="I6" t="s">
        <v>10</v>
      </c>
      <c r="K6" t="s">
        <v>38</v>
      </c>
      <c r="L6" t="s">
        <v>39</v>
      </c>
      <c r="Q6" t="s">
        <v>38</v>
      </c>
      <c r="R6" t="s">
        <v>39</v>
      </c>
    </row>
    <row r="7" spans="1:26" x14ac:dyDescent="0.25">
      <c r="A7" s="2" t="s">
        <v>33</v>
      </c>
      <c r="B7" s="5">
        <v>3</v>
      </c>
      <c r="C7" s="5"/>
      <c r="D7" s="5"/>
      <c r="E7" s="5"/>
      <c r="F7" s="5">
        <v>2.9564087888781416</v>
      </c>
      <c r="G7" s="5"/>
      <c r="H7" s="5"/>
      <c r="I7" s="5"/>
    </row>
    <row r="8" spans="1:26" x14ac:dyDescent="0.25">
      <c r="A8" s="4" t="s">
        <v>11</v>
      </c>
      <c r="B8" s="5">
        <v>1</v>
      </c>
      <c r="C8" s="5"/>
      <c r="D8" s="5"/>
      <c r="E8" s="5"/>
      <c r="F8" s="5">
        <v>0.98762844677767048</v>
      </c>
      <c r="G8" s="5"/>
      <c r="H8" s="5"/>
      <c r="I8" s="5"/>
      <c r="J8" t="str">
        <f>A8</f>
        <v>agr-a</v>
      </c>
      <c r="K8" s="3">
        <f>GETPIVOTDATA("Value",$A$4,"Var","PO","RLab",$J8,"CLab",,"Year",K$6)*GETPIVOTDATA("Value",$A$4,"Var","QO","RLab",$J8,"CLab",,"Year",K$6)</f>
        <v>3818791.9458753439</v>
      </c>
      <c r="L8" s="3">
        <f>GETPIVOTDATA("Value",$A$4,"Var","PO","RLab",$J8,"CLab",,"Year",L$6)*GETPIVOTDATA("Value",$A$4,"Var","QO","RLab",$J8,"CLab",,"Year",L$6)</f>
        <v>3771853.5357183148</v>
      </c>
      <c r="M8" s="3">
        <f>GETPIVOTDATA("Value",SAM!$A$4,"CLab",J8)</f>
        <v>420612.96196084458</v>
      </c>
      <c r="N8" s="3">
        <f>GETPIVOTDATA("Value",SAM!$A$4,"RLab",J8,"CLab",LEFT(J8,3))</f>
        <v>420612.96196263749</v>
      </c>
      <c r="P8" t="str">
        <f>A16</f>
        <v>agr</v>
      </c>
      <c r="Q8" s="3">
        <f>GETPIVOTDATA("Value",$A$4,"Var","PDS","RLab",$P8,"CLab",,"Year",Q$6)*GETPIVOTDATA("Value",$A$4,"Var","QC","RLab",$P8,"CLab",,"Year",Q$6)</f>
        <v>3804794.5259559625</v>
      </c>
      <c r="R8" s="3">
        <f>GETPIVOTDATA("Value",$A$4,"Var","PDS","RLab",$P8,"CLab",,"Year",R$6)*GETPIVOTDATA("Value",$A$4,"Var","QC","RLab",$P8,"CLab",,"Year",R$6)</f>
        <v>3764940.8499053516</v>
      </c>
      <c r="T8" s="3">
        <f>Q8-K8</f>
        <v>-13997.419919381384</v>
      </c>
      <c r="U8" s="3">
        <f>R8-L8</f>
        <v>-6912.6858129631728</v>
      </c>
      <c r="V8" s="3">
        <f>GETPIVOTDATA("Value",SAM!$A$4,"RLab","ptax","CLab",P8)</f>
        <v>1333.3322694811015</v>
      </c>
    </row>
    <row r="9" spans="1:26" x14ac:dyDescent="0.25">
      <c r="A9" s="4" t="s">
        <v>12</v>
      </c>
      <c r="B9" s="5">
        <v>1</v>
      </c>
      <c r="C9" s="5"/>
      <c r="D9" s="5"/>
      <c r="E9" s="5"/>
      <c r="F9" s="5">
        <v>0.98252004624285316</v>
      </c>
      <c r="G9" s="5"/>
      <c r="H9" s="5"/>
      <c r="I9" s="5"/>
      <c r="J9" t="str">
        <f t="shared" ref="J9:J10" si="0">A9</f>
        <v>man-a</v>
      </c>
      <c r="K9" s="3">
        <f t="shared" ref="K9:L10" si="1">GETPIVOTDATA("Value",$A$4,"Var","PO","RLab",$J9,"CLab",,"Year",K$6)*GETPIVOTDATA("Value",$A$4,"Var","QO","RLab",$J9,"CLab",,"Year",K$6)</f>
        <v>35063667.071775563</v>
      </c>
      <c r="L9" s="3">
        <f t="shared" si="1"/>
        <v>34375770.178452685</v>
      </c>
      <c r="M9" s="3">
        <f>GETPIVOTDATA("Value",SAM!$A$4,"CLab",J9)</f>
        <v>8029318.002491598</v>
      </c>
      <c r="N9" s="3">
        <f>GETPIVOTDATA("Value",SAM!$A$4,"RLab",J9,"CLab",LEFT(J9,3))</f>
        <v>8029318.0024585258</v>
      </c>
      <c r="P9" t="str">
        <f t="shared" ref="P9:P10" si="2">A17</f>
        <v>man</v>
      </c>
      <c r="Q9" s="3">
        <f t="shared" ref="Q9:R10" si="3">GETPIVOTDATA("Value",$A$4,"Var","PDS","RLab",$P9,"CLab",,"Year",Q$6)*GETPIVOTDATA("Value",$A$4,"Var","QC","RLab",$P9,"CLab",,"Year",Q$6)</f>
        <v>35462539.26766219</v>
      </c>
      <c r="R9" s="3">
        <f t="shared" si="3"/>
        <v>34571293.63737002</v>
      </c>
      <c r="T9" s="3">
        <f t="shared" ref="T9:U10" si="4">Q9-K9</f>
        <v>398872.19588662684</v>
      </c>
      <c r="U9" s="3">
        <f t="shared" si="4"/>
        <v>195523.45891733468</v>
      </c>
      <c r="V9" s="3">
        <f>GETPIVOTDATA("Value",SAM!$A$4,"RLab","ptax","CLab",P9)</f>
        <v>91437.16085299266</v>
      </c>
    </row>
    <row r="10" spans="1:26" x14ac:dyDescent="0.25">
      <c r="A10" s="4" t="s">
        <v>10</v>
      </c>
      <c r="B10" s="5">
        <v>1</v>
      </c>
      <c r="C10" s="5"/>
      <c r="D10" s="5"/>
      <c r="E10" s="5"/>
      <c r="F10" s="5">
        <v>0.98626029585761799</v>
      </c>
      <c r="G10" s="5"/>
      <c r="H10" s="5"/>
      <c r="I10" s="5"/>
      <c r="J10" t="str">
        <f t="shared" si="0"/>
        <v>srv-a</v>
      </c>
      <c r="K10" s="3">
        <f t="shared" si="1"/>
        <v>43787205.896965802</v>
      </c>
      <c r="L10" s="3">
        <f t="shared" si="1"/>
        <v>43225678.448751427</v>
      </c>
      <c r="M10" s="3">
        <f>GETPIVOTDATA("Value",SAM!$A$4,"CLab",J10)</f>
        <v>19895350.010830164</v>
      </c>
      <c r="N10" s="3">
        <f>GETPIVOTDATA("Value",SAM!$A$4,"RLab",J10,"CLab",LEFT(J10,3))</f>
        <v>19895350.010599408</v>
      </c>
      <c r="P10" t="str">
        <f t="shared" si="2"/>
        <v>srv</v>
      </c>
      <c r="Q10" s="3">
        <f t="shared" si="3"/>
        <v>44179234.58697404</v>
      </c>
      <c r="R10" s="3">
        <f t="shared" si="3"/>
        <v>43419179.10436365</v>
      </c>
      <c r="T10" s="3">
        <f t="shared" si="4"/>
        <v>392028.69000823796</v>
      </c>
      <c r="U10" s="3">
        <f t="shared" si="4"/>
        <v>193500.65561222285</v>
      </c>
      <c r="V10" s="3">
        <f>GETPIVOTDATA("Value",SAM!$A$4,"RLab","ptax","CLab",P10)</f>
        <v>568825.39148932253</v>
      </c>
    </row>
    <row r="11" spans="1:26" x14ac:dyDescent="0.25">
      <c r="A11" s="2" t="s">
        <v>37</v>
      </c>
      <c r="B11" s="5">
        <v>82669664.914616704</v>
      </c>
      <c r="C11" s="5"/>
      <c r="D11" s="5"/>
      <c r="E11" s="5"/>
      <c r="F11" s="5">
        <v>82634309.431548402</v>
      </c>
      <c r="G11" s="5"/>
      <c r="H11" s="5"/>
      <c r="I11" s="5"/>
      <c r="Q11" s="3"/>
      <c r="R11" s="3"/>
    </row>
    <row r="12" spans="1:26" x14ac:dyDescent="0.25">
      <c r="A12" s="4" t="s">
        <v>11</v>
      </c>
      <c r="B12" s="5">
        <v>3818791.9458753439</v>
      </c>
      <c r="C12" s="5"/>
      <c r="D12" s="5"/>
      <c r="E12" s="5"/>
      <c r="F12" s="5">
        <v>3819101.7563585974</v>
      </c>
      <c r="G12" s="5"/>
      <c r="H12" s="5"/>
      <c r="I12" s="5"/>
    </row>
    <row r="13" spans="1:26" x14ac:dyDescent="0.25">
      <c r="A13" s="4" t="s">
        <v>12</v>
      </c>
      <c r="B13" s="5">
        <v>35063667.071775563</v>
      </c>
      <c r="C13" s="5"/>
      <c r="D13" s="5"/>
      <c r="E13" s="5"/>
      <c r="F13" s="5">
        <v>34987347.392966978</v>
      </c>
      <c r="G13" s="5"/>
      <c r="H13" s="5"/>
      <c r="I13" s="5"/>
    </row>
    <row r="14" spans="1:26" x14ac:dyDescent="0.25">
      <c r="A14" s="4" t="s">
        <v>10</v>
      </c>
      <c r="B14" s="5">
        <v>43787205.896965802</v>
      </c>
      <c r="C14" s="5"/>
      <c r="D14" s="5"/>
      <c r="E14" s="5"/>
      <c r="F14" s="5">
        <v>43827860.282222822</v>
      </c>
      <c r="G14" s="5"/>
      <c r="H14" s="5"/>
      <c r="I14" s="5"/>
      <c r="K14" t="s">
        <v>43</v>
      </c>
      <c r="Q14" t="s">
        <v>44</v>
      </c>
    </row>
    <row r="15" spans="1:26" x14ac:dyDescent="0.25">
      <c r="A15" s="2" t="s">
        <v>31</v>
      </c>
      <c r="B15" s="5">
        <v>3</v>
      </c>
      <c r="C15" s="5"/>
      <c r="D15" s="5"/>
      <c r="E15" s="5"/>
      <c r="F15" s="5">
        <v>2.9483240911439967</v>
      </c>
      <c r="G15" s="5"/>
      <c r="H15" s="5"/>
      <c r="I15" s="5"/>
    </row>
    <row r="16" spans="1:26" x14ac:dyDescent="0.25">
      <c r="A16" s="4" t="s">
        <v>3</v>
      </c>
      <c r="B16" s="5">
        <v>1</v>
      </c>
      <c r="C16" s="5"/>
      <c r="D16" s="5"/>
      <c r="E16" s="5"/>
      <c r="F16" s="5">
        <v>0.98944513490623742</v>
      </c>
      <c r="G16" s="5"/>
      <c r="H16" s="5"/>
      <c r="I16" s="5"/>
      <c r="J16" t="str">
        <f>J8</f>
        <v>agr-a</v>
      </c>
      <c r="K16" s="3">
        <f>GETPIVOTDATA("Value",$A$4,"Var","PS","RLab",LEFT($J16,3),"CLab",$J16,"Year",K$6)*GETPIVOTDATA("Value",$A$4,"Var","QCA","RLab",LEFT($J16,3),"CLab",$J16,"Year",K$6)</f>
        <v>3818791.9458753518</v>
      </c>
      <c r="L16" s="3">
        <f>GETPIVOTDATA("Value",$A$4,"Var","PS","RLab",LEFT($J16,3),"CLab",$J16,"Year",L$6)*GETPIVOTDATA("Value",$A$4,"Var","QCA","RLab",LEFT($J16,3),"CLab",$J16,"Year",L$6)</f>
        <v>3771853.5357183232</v>
      </c>
      <c r="P16" t="str">
        <f>J16</f>
        <v>agr-a</v>
      </c>
      <c r="Q16" s="3">
        <f>GETPIVOTDATA("Value",$A$4,"Var","PCA","RLab",LEFT($J16,3),"CLab",$J16,"Year",Q$6)*GETPIVOTDATA("Value",$A$4,"Var","QCA","RLab",LEFT($J16,3),"CLab",$J16,"Year",Q$6)</f>
        <v>3804794.5259559625</v>
      </c>
      <c r="R16" s="3">
        <f>GETPIVOTDATA("Value",$A$4,"Var","PCA","RLab",LEFT($J16,3),"CLab",$J16,"Year",R$6)*GETPIVOTDATA("Value",$A$4,"Var","QCA","RLab",LEFT($J16,3),"CLab",$J16,"Year",R$6)</f>
        <v>3764940.8499053516</v>
      </c>
      <c r="T16" s="3">
        <f>Q16-K16</f>
        <v>-13997.4199193893</v>
      </c>
      <c r="U16" s="3">
        <f>R16-L16</f>
        <v>-6912.6858129715547</v>
      </c>
      <c r="V16" s="3">
        <f>V8</f>
        <v>1333.3322694811015</v>
      </c>
      <c r="X16">
        <f>T16/K16</f>
        <v>-3.6654052165653612E-3</v>
      </c>
      <c r="Y16">
        <f>U16/L16</f>
        <v>-1.8327026082827688E-3</v>
      </c>
      <c r="Z16">
        <f>Y16/X16</f>
        <v>0.50000000000002409</v>
      </c>
    </row>
    <row r="17" spans="1:26" x14ac:dyDescent="0.25">
      <c r="A17" s="4" t="s">
        <v>7</v>
      </c>
      <c r="B17" s="5">
        <v>1</v>
      </c>
      <c r="C17" s="5"/>
      <c r="D17" s="5"/>
      <c r="E17" s="5"/>
      <c r="F17" s="5">
        <v>0.9769944982076505</v>
      </c>
      <c r="G17" s="5"/>
      <c r="H17" s="5"/>
      <c r="I17" s="5"/>
      <c r="J17" t="str">
        <f t="shared" ref="J17:J18" si="5">J9</f>
        <v>man-a</v>
      </c>
      <c r="K17" s="3">
        <f t="shared" ref="K17:L18" si="6">GETPIVOTDATA("Value",$A$4,"Var","PS","RLab",LEFT($J17,3),"CLab",$J17,"Year",K$6)*GETPIVOTDATA("Value",$A$4,"Var","QCA","RLab",LEFT($J17,3),"CLab",$J17,"Year",K$6)</f>
        <v>35063667.071775623</v>
      </c>
      <c r="L17" s="3">
        <f t="shared" si="6"/>
        <v>34375770.178452753</v>
      </c>
      <c r="P17" t="str">
        <f t="shared" ref="P17:P18" si="7">J17</f>
        <v>man-a</v>
      </c>
      <c r="Q17" s="3">
        <f t="shared" ref="Q17:R18" si="8">GETPIVOTDATA("Value",$A$4,"Var","PCA","RLab",LEFT($J17,3),"CLab",$J17,"Year",Q$6)*GETPIVOTDATA("Value",$A$4,"Var","QCA","RLab",LEFT($J17,3),"CLab",$J17,"Year",Q$6)</f>
        <v>35462539.267662182</v>
      </c>
      <c r="R17" s="3">
        <f t="shared" si="8"/>
        <v>34571293.637369692</v>
      </c>
      <c r="T17" s="3">
        <f t="shared" ref="T17:U18" si="9">Q17-K17</f>
        <v>398872.19588655978</v>
      </c>
      <c r="U17" s="3">
        <f t="shared" si="9"/>
        <v>195523.4589169398</v>
      </c>
      <c r="V17" s="3">
        <f t="shared" ref="V17:V18" si="10">V9</f>
        <v>91437.16085299266</v>
      </c>
      <c r="X17">
        <f t="shared" ref="X17:Y18" si="11">T17/K17</f>
        <v>1.1375655463248183E-2</v>
      </c>
      <c r="Y17">
        <f t="shared" si="11"/>
        <v>5.6878277316240854E-3</v>
      </c>
      <c r="Z17">
        <f t="shared" ref="Z17:Z18" si="12">Y17/X17</f>
        <v>0.49999999999999944</v>
      </c>
    </row>
    <row r="18" spans="1:26" x14ac:dyDescent="0.25">
      <c r="A18" s="4" t="s">
        <v>4</v>
      </c>
      <c r="B18" s="5">
        <v>1</v>
      </c>
      <c r="C18" s="5"/>
      <c r="D18" s="5"/>
      <c r="E18" s="5"/>
      <c r="F18" s="5">
        <v>0.98188445803010871</v>
      </c>
      <c r="G18" s="5"/>
      <c r="H18" s="5"/>
      <c r="I18" s="5"/>
      <c r="J18" t="str">
        <f t="shared" si="5"/>
        <v>srv-a</v>
      </c>
      <c r="K18" s="3">
        <f t="shared" si="6"/>
        <v>43787205.896965824</v>
      </c>
      <c r="L18" s="3">
        <f t="shared" si="6"/>
        <v>43225678.448751383</v>
      </c>
      <c r="P18" t="str">
        <f t="shared" si="7"/>
        <v>srv-a</v>
      </c>
      <c r="Q18" s="3">
        <f t="shared" si="8"/>
        <v>44179234.586974047</v>
      </c>
      <c r="R18" s="3">
        <f t="shared" si="8"/>
        <v>43419179.104363605</v>
      </c>
      <c r="T18" s="3">
        <f t="shared" si="9"/>
        <v>392028.69000822306</v>
      </c>
      <c r="U18" s="3">
        <f t="shared" si="9"/>
        <v>193500.65561222285</v>
      </c>
      <c r="V18" s="3">
        <f t="shared" si="10"/>
        <v>568825.39148932253</v>
      </c>
      <c r="X18">
        <f t="shared" si="11"/>
        <v>8.9530419212107831E-3</v>
      </c>
      <c r="Y18">
        <f t="shared" si="11"/>
        <v>4.4765209606053577E-3</v>
      </c>
      <c r="Z18">
        <f t="shared" si="12"/>
        <v>0.49999999999999623</v>
      </c>
    </row>
    <row r="19" spans="1:26" x14ac:dyDescent="0.25">
      <c r="A19" s="2" t="s">
        <v>32</v>
      </c>
      <c r="B19" s="5"/>
      <c r="C19" s="5">
        <v>2.9963345947834346</v>
      </c>
      <c r="D19" s="5">
        <v>3.0113756554632483</v>
      </c>
      <c r="E19" s="5">
        <v>3.0089530419212105</v>
      </c>
      <c r="F19" s="5"/>
      <c r="G19" s="5">
        <v>2.9858184175472466</v>
      </c>
      <c r="H19" s="5">
        <v>2.9881084510087499</v>
      </c>
      <c r="I19" s="5">
        <v>2.9906753107446375</v>
      </c>
    </row>
    <row r="20" spans="1:26" x14ac:dyDescent="0.25">
      <c r="A20" s="4" t="s">
        <v>3</v>
      </c>
      <c r="B20" s="5"/>
      <c r="C20" s="5">
        <v>0.99633459478343467</v>
      </c>
      <c r="D20" s="5">
        <v>1</v>
      </c>
      <c r="E20" s="5">
        <v>1</v>
      </c>
      <c r="F20" s="5"/>
      <c r="G20" s="5">
        <v>0.98581841754724686</v>
      </c>
      <c r="H20" s="5">
        <v>1</v>
      </c>
      <c r="I20" s="5">
        <v>1</v>
      </c>
    </row>
    <row r="21" spans="1:26" x14ac:dyDescent="0.25">
      <c r="A21" s="4" t="s">
        <v>7</v>
      </c>
      <c r="B21" s="5"/>
      <c r="C21" s="5">
        <v>1</v>
      </c>
      <c r="D21" s="5">
        <v>1.0113756554632483</v>
      </c>
      <c r="E21" s="5">
        <v>1</v>
      </c>
      <c r="F21" s="5"/>
      <c r="G21" s="5">
        <v>1</v>
      </c>
      <c r="H21" s="5">
        <v>0.98810845100874989</v>
      </c>
      <c r="I21" s="5">
        <v>1</v>
      </c>
    </row>
    <row r="22" spans="1:26" x14ac:dyDescent="0.25">
      <c r="A22" s="4" t="s">
        <v>4</v>
      </c>
      <c r="B22" s="5"/>
      <c r="C22" s="5">
        <v>1</v>
      </c>
      <c r="D22" s="5">
        <v>1</v>
      </c>
      <c r="E22" s="5">
        <v>1.0089530419212107</v>
      </c>
      <c r="F22" s="5"/>
      <c r="G22" s="5">
        <v>1</v>
      </c>
      <c r="H22" s="5">
        <v>1</v>
      </c>
      <c r="I22" s="5">
        <v>0.99067531074463755</v>
      </c>
    </row>
    <row r="23" spans="1:26" x14ac:dyDescent="0.25">
      <c r="A23" s="2" t="s">
        <v>34</v>
      </c>
      <c r="B23" s="5"/>
      <c r="C23" s="5">
        <v>3</v>
      </c>
      <c r="D23" s="5">
        <v>3</v>
      </c>
      <c r="E23" s="5">
        <v>3</v>
      </c>
      <c r="F23" s="5"/>
      <c r="G23" s="5">
        <v>2.9876284467776708</v>
      </c>
      <c r="H23" s="5">
        <v>2.9825200462428532</v>
      </c>
      <c r="I23" s="5">
        <v>2.9862602958576181</v>
      </c>
      <c r="L23" s="5">
        <v>45</v>
      </c>
      <c r="M23">
        <f ca="1">RAND()</f>
        <v>0.95380198712022735</v>
      </c>
      <c r="N23">
        <f ca="1">L23*M23</f>
        <v>42.921089420410233</v>
      </c>
      <c r="O23">
        <f ca="1">N23/N$26</f>
        <v>0.800730510370954</v>
      </c>
      <c r="Q23">
        <v>1</v>
      </c>
      <c r="R23" s="9">
        <f ca="1">RAND()/24</f>
        <v>8.6407930517213571E-3</v>
      </c>
      <c r="S23" s="8">
        <f ca="1">(1+R23)</f>
        <v>1.0086407930517214</v>
      </c>
      <c r="T23">
        <f ca="1">S23*M23</f>
        <v>0.9620435927032539</v>
      </c>
    </row>
    <row r="24" spans="1:26" x14ac:dyDescent="0.25">
      <c r="A24" s="4" t="s">
        <v>3</v>
      </c>
      <c r="B24" s="5"/>
      <c r="C24" s="5">
        <v>1</v>
      </c>
      <c r="D24" s="5">
        <v>1</v>
      </c>
      <c r="E24" s="5">
        <v>1</v>
      </c>
      <c r="F24" s="5"/>
      <c r="G24" s="5">
        <v>0.98762844677767059</v>
      </c>
      <c r="H24" s="5">
        <v>1</v>
      </c>
      <c r="I24" s="5">
        <v>1</v>
      </c>
      <c r="L24" s="5">
        <v>13</v>
      </c>
      <c r="M24">
        <f t="shared" ref="M24:M25" ca="1" si="13">RAND()</f>
        <v>0.42185645321727605</v>
      </c>
      <c r="N24">
        <f t="shared" ref="N24:N25" ca="1" si="14">L24*M24</f>
        <v>5.4841338918245883</v>
      </c>
      <c r="O24">
        <f ca="1">N24/N$26</f>
        <v>0.10231132036586077</v>
      </c>
      <c r="Q24">
        <v>1</v>
      </c>
      <c r="R24" s="9">
        <f t="shared" ref="R24:R25" ca="1" si="15">RAND()/24</f>
        <v>2.0477658388620604E-2</v>
      </c>
      <c r="S24" s="8">
        <f t="shared" ref="S24:S25" ca="1" si="16">(1+R24)</f>
        <v>1.0204776583886206</v>
      </c>
      <c r="T24">
        <f t="shared" ref="T24:T26" ca="1" si="17">S24*M24</f>
        <v>0.43049508555529453</v>
      </c>
    </row>
    <row r="25" spans="1:26" x14ac:dyDescent="0.25">
      <c r="A25" s="4" t="s">
        <v>7</v>
      </c>
      <c r="B25" s="5"/>
      <c r="C25" s="5">
        <v>1</v>
      </c>
      <c r="D25" s="5">
        <v>1</v>
      </c>
      <c r="E25" s="5">
        <v>1</v>
      </c>
      <c r="F25" s="5"/>
      <c r="G25" s="5">
        <v>1</v>
      </c>
      <c r="H25" s="5">
        <v>0.98252004624285316</v>
      </c>
      <c r="I25" s="5">
        <v>1</v>
      </c>
      <c r="L25" s="5">
        <v>9</v>
      </c>
      <c r="M25">
        <f t="shared" ca="1" si="13"/>
        <v>0.57746578476148469</v>
      </c>
      <c r="N25">
        <f t="shared" ca="1" si="14"/>
        <v>5.1971920628533619</v>
      </c>
      <c r="O25">
        <f ca="1">N25/N$26</f>
        <v>9.695816926318522E-2</v>
      </c>
      <c r="Q25">
        <v>1</v>
      </c>
      <c r="R25" s="9">
        <f t="shared" ca="1" si="15"/>
        <v>1.8976877017708244E-2</v>
      </c>
      <c r="S25" s="8">
        <f t="shared" ca="1" si="16"/>
        <v>1.0189768770177083</v>
      </c>
      <c r="T25">
        <f t="shared" ca="1" si="17"/>
        <v>0.58842428194083785</v>
      </c>
    </row>
    <row r="26" spans="1:26" x14ac:dyDescent="0.25">
      <c r="A26" s="4" t="s">
        <v>4</v>
      </c>
      <c r="B26" s="5"/>
      <c r="C26" s="5">
        <v>1</v>
      </c>
      <c r="D26" s="5">
        <v>1</v>
      </c>
      <c r="E26" s="5">
        <v>1</v>
      </c>
      <c r="F26" s="5"/>
      <c r="G26" s="5">
        <v>1</v>
      </c>
      <c r="H26" s="5">
        <v>1</v>
      </c>
      <c r="I26" s="5">
        <v>0.98626029585761799</v>
      </c>
      <c r="L26" s="5">
        <f>SUM(L23:L25)</f>
        <v>67</v>
      </c>
      <c r="M26">
        <f ca="1">N26/L26</f>
        <v>0.80003605037445047</v>
      </c>
      <c r="N26">
        <f ca="1">SUMPRODUCT(L23:L25,M23:M25)</f>
        <v>53.602415375088185</v>
      </c>
      <c r="O26">
        <f ca="1">SUM(O23:O25)</f>
        <v>1</v>
      </c>
      <c r="Q26">
        <v>1</v>
      </c>
      <c r="S26" s="9" cm="1">
        <f t="array" aca="1" ref="S26" ca="1">O27*PRODUCT(((S23:S25*M23:M25)/(M$26*O23:O25))^(O23:O25))</f>
        <v>1.0108442584448427</v>
      </c>
      <c r="T26">
        <f t="shared" ca="1" si="17"/>
        <v>0.80871184806990226</v>
      </c>
    </row>
    <row r="27" spans="1:26" x14ac:dyDescent="0.25">
      <c r="A27" s="2" t="s">
        <v>35</v>
      </c>
      <c r="B27" s="5">
        <v>83446568.380592197</v>
      </c>
      <c r="C27" s="5"/>
      <c r="D27" s="5"/>
      <c r="E27" s="5"/>
      <c r="F27" s="5">
        <v>83410707.555987537</v>
      </c>
      <c r="G27" s="5"/>
      <c r="H27" s="5"/>
      <c r="I27" s="5"/>
      <c r="M27" cm="1">
        <f t="array" aca="1" ref="M27" ca="1">O27*PRODUCT((M23:M25/O23:O25)^O23:O25)</f>
        <v>0.80003605037445047</v>
      </c>
      <c r="O27" cm="1">
        <f t="array" aca="1" ref="O27" ca="1">M26/PRODUCT((M23:M25/O23:O25)^O23:O25)</f>
        <v>0.50605010480907242</v>
      </c>
      <c r="T27" cm="1">
        <f t="array" aca="1" ref="T27" ca="1">O27*PRODUCT((T23:T25/O23:O25)^O23:O25)</f>
        <v>0.80871184806990237</v>
      </c>
    </row>
    <row r="28" spans="1:26" x14ac:dyDescent="0.25">
      <c r="A28" s="4" t="s">
        <v>3</v>
      </c>
      <c r="B28" s="5">
        <v>3804794.5259559625</v>
      </c>
      <c r="C28" s="5"/>
      <c r="D28" s="5"/>
      <c r="E28" s="5"/>
      <c r="F28" s="5">
        <v>3805103.2008582549</v>
      </c>
      <c r="G28" s="5"/>
      <c r="H28" s="5"/>
      <c r="I28" s="5"/>
    </row>
    <row r="29" spans="1:26" x14ac:dyDescent="0.25">
      <c r="A29" s="4" t="s">
        <v>7</v>
      </c>
      <c r="B29" s="5">
        <v>35462539.26766219</v>
      </c>
      <c r="C29" s="5"/>
      <c r="D29" s="5"/>
      <c r="E29" s="5"/>
      <c r="F29" s="5">
        <v>35385351.402482755</v>
      </c>
      <c r="G29" s="5"/>
      <c r="H29" s="5"/>
      <c r="I29" s="5"/>
    </row>
    <row r="30" spans="1:26" x14ac:dyDescent="0.25">
      <c r="A30" s="4" t="s">
        <v>4</v>
      </c>
      <c r="B30" s="5">
        <v>44179234.58697404</v>
      </c>
      <c r="C30" s="5"/>
      <c r="D30" s="5"/>
      <c r="E30" s="5"/>
      <c r="F30" s="5">
        <v>44220252.952646531</v>
      </c>
      <c r="G30" s="5"/>
      <c r="H30" s="5"/>
      <c r="I30" s="5"/>
    </row>
    <row r="31" spans="1:26" x14ac:dyDescent="0.25">
      <c r="A31" s="2" t="s">
        <v>36</v>
      </c>
      <c r="B31" s="5"/>
      <c r="C31" s="5">
        <v>3818791.9458753518</v>
      </c>
      <c r="D31" s="5">
        <v>35063667.071775623</v>
      </c>
      <c r="E31" s="5">
        <v>43787205.896965824</v>
      </c>
      <c r="F31" s="5"/>
      <c r="G31" s="5">
        <v>3819101.7563586053</v>
      </c>
      <c r="H31" s="5">
        <v>34987347.392967045</v>
      </c>
      <c r="I31" s="5">
        <v>43827860.282222778</v>
      </c>
    </row>
    <row r="32" spans="1:26" x14ac:dyDescent="0.25">
      <c r="A32" s="4" t="s">
        <v>3</v>
      </c>
      <c r="B32" s="5"/>
      <c r="C32" s="5">
        <v>3818791.9458753518</v>
      </c>
      <c r="D32" s="5">
        <v>0</v>
      </c>
      <c r="E32" s="5">
        <v>0</v>
      </c>
      <c r="F32" s="5"/>
      <c r="G32" s="5">
        <v>3819101.7563586053</v>
      </c>
      <c r="H32" s="5">
        <v>0</v>
      </c>
      <c r="I32" s="5">
        <v>0</v>
      </c>
    </row>
    <row r="33" spans="1:9" x14ac:dyDescent="0.25">
      <c r="A33" s="4" t="s">
        <v>7</v>
      </c>
      <c r="B33" s="5"/>
      <c r="C33" s="5">
        <v>0</v>
      </c>
      <c r="D33" s="5">
        <v>35063667.071775623</v>
      </c>
      <c r="E33" s="5">
        <v>0</v>
      </c>
      <c r="F33" s="5"/>
      <c r="G33" s="5">
        <v>0</v>
      </c>
      <c r="H33" s="5">
        <v>34987347.392967045</v>
      </c>
      <c r="I33" s="5">
        <v>0</v>
      </c>
    </row>
    <row r="34" spans="1:9" x14ac:dyDescent="0.25">
      <c r="A34" s="4" t="s">
        <v>4</v>
      </c>
      <c r="B34" s="5"/>
      <c r="C34" s="5">
        <v>0</v>
      </c>
      <c r="D34" s="5">
        <v>0</v>
      </c>
      <c r="E34" s="5">
        <v>43787205.896965824</v>
      </c>
      <c r="F34" s="5"/>
      <c r="G34" s="5">
        <v>0</v>
      </c>
      <c r="H34" s="5">
        <v>0</v>
      </c>
      <c r="I34" s="5">
        <v>43827860.282222778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van der Mensbrugghe</dc:creator>
  <cp:lastModifiedBy>Dominique van der Mensbrugghe</cp:lastModifiedBy>
  <dcterms:created xsi:type="dcterms:W3CDTF">2024-06-21T21:09:38Z</dcterms:created>
  <dcterms:modified xsi:type="dcterms:W3CDTF">2024-07-28T17:11:48Z</dcterms:modified>
</cp:coreProperties>
</file>