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V:\Julia\GTAPinJulia\Data\3x3\"/>
    </mc:Choice>
  </mc:AlternateContent>
  <xr:revisionPtr revIDLastSave="0" documentId="13_ncr:1_{02C7DEE5-D9E3-48FD-B82B-930CC3FFDBB7}" xr6:coauthVersionLast="47" xr6:coauthVersionMax="47" xr10:uidLastSave="{00000000-0000-0000-0000-000000000000}"/>
  <bookViews>
    <workbookView xWindow="1125" yWindow="255" windowWidth="33060" windowHeight="15420" xr2:uid="{B4EB7125-3891-441B-B9D7-F5F7C5200816}"/>
  </bookViews>
  <sheets>
    <sheet name="Sheet1" sheetId="1" r:id="rId1"/>
    <sheet name="Sheet2" sheetId="2" r:id="rId2"/>
  </sheets>
  <calcPr calcId="191029"/>
  <pivotCaches>
    <pivotCache cacheId="5" r:id="rId3"/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6" i="1"/>
  <c r="P9" i="2"/>
  <c r="P10" i="2"/>
  <c r="P8" i="2"/>
  <c r="J9" i="2"/>
  <c r="J17" i="2" s="1"/>
  <c r="P17" i="2" s="1"/>
  <c r="J10" i="2"/>
  <c r="J18" i="2" s="1"/>
  <c r="P18" i="2" s="1"/>
  <c r="J8" i="2"/>
  <c r="J16" i="2" s="1"/>
  <c r="P16" i="2" s="1"/>
  <c r="R16" i="2"/>
  <c r="R17" i="2"/>
  <c r="R18" i="2"/>
  <c r="Q17" i="2"/>
  <c r="Q18" i="2"/>
  <c r="Q16" i="2"/>
  <c r="L16" i="2"/>
  <c r="L17" i="2"/>
  <c r="L18" i="2"/>
  <c r="K17" i="2"/>
  <c r="K18" i="2"/>
  <c r="K16" i="2"/>
  <c r="R8" i="2"/>
  <c r="R9" i="2"/>
  <c r="R10" i="2"/>
  <c r="Q10" i="2"/>
  <c r="Q9" i="2"/>
  <c r="Q8" i="2"/>
  <c r="L8" i="2"/>
  <c r="L9" i="2"/>
  <c r="L10" i="2"/>
  <c r="K9" i="2"/>
  <c r="K10" i="2"/>
  <c r="K8" i="2"/>
  <c r="AJ12" i="1"/>
  <c r="AJ11" i="1"/>
  <c r="AJ8" i="1"/>
  <c r="AJ10" i="1"/>
  <c r="AJ7" i="1"/>
  <c r="AJ6" i="1"/>
  <c r="AG13" i="1"/>
  <c r="AG14" i="1"/>
  <c r="AG16" i="1"/>
  <c r="AG15" i="1"/>
  <c r="AG12" i="1"/>
  <c r="AG7" i="1"/>
  <c r="AG6" i="1"/>
  <c r="N9" i="2"/>
  <c r="M10" i="2"/>
  <c r="V10" i="2"/>
  <c r="V9" i="2"/>
  <c r="N10" i="2"/>
  <c r="M9" i="2"/>
  <c r="M8" i="2"/>
  <c r="V8" i="2"/>
  <c r="N8" i="2"/>
  <c r="AG8" i="1" l="1"/>
  <c r="AG17" i="1"/>
  <c r="AJ9" i="1"/>
  <c r="AJ20" i="1" s="1"/>
  <c r="T16" i="2"/>
  <c r="X16" i="2" s="1"/>
  <c r="T18" i="2"/>
  <c r="X18" i="2" s="1"/>
  <c r="T17" i="2"/>
  <c r="X17" i="2" s="1"/>
  <c r="U18" i="2"/>
  <c r="Y18" i="2" s="1"/>
  <c r="U17" i="2"/>
  <c r="Y17" i="2" s="1"/>
  <c r="U16" i="2"/>
  <c r="Y16" i="2" s="1"/>
  <c r="V16" i="2"/>
  <c r="V17" i="2"/>
  <c r="V18" i="2"/>
  <c r="T8" i="2"/>
  <c r="T9" i="2"/>
  <c r="T10" i="2"/>
  <c r="U10" i="2"/>
  <c r="U9" i="2"/>
  <c r="U8" i="2"/>
  <c r="X10" i="1"/>
  <c r="X29" i="1"/>
  <c r="Y10" i="1"/>
  <c r="X15" i="1"/>
  <c r="Y6" i="1"/>
  <c r="X14" i="1"/>
  <c r="X12" i="1"/>
  <c r="Y29" i="1"/>
  <c r="X7" i="1"/>
  <c r="Y23" i="1"/>
  <c r="X25" i="1"/>
  <c r="X19" i="1"/>
  <c r="Y8" i="1"/>
  <c r="Y27" i="1"/>
  <c r="Y13" i="1"/>
  <c r="Y11" i="1"/>
  <c r="Y28" i="1"/>
  <c r="X9" i="1"/>
  <c r="X11" i="1"/>
  <c r="X8" i="1"/>
  <c r="X6" i="1"/>
  <c r="X16" i="1"/>
  <c r="Y12" i="1"/>
  <c r="Y25" i="1"/>
  <c r="Y20" i="1"/>
  <c r="Y7" i="1"/>
  <c r="X13" i="1"/>
  <c r="Y24" i="1"/>
  <c r="X26" i="1"/>
  <c r="Y21" i="1"/>
  <c r="X18" i="1"/>
  <c r="X28" i="1"/>
  <c r="X23" i="1"/>
  <c r="Y9" i="1"/>
  <c r="Y26" i="1"/>
  <c r="Y22" i="1"/>
  <c r="X22" i="1"/>
  <c r="X27" i="1"/>
  <c r="X21" i="1"/>
  <c r="X24" i="1"/>
  <c r="X17" i="1"/>
  <c r="AG20" i="1" l="1"/>
  <c r="AJ21" i="1" s="1"/>
  <c r="Z17" i="2"/>
  <c r="Z16" i="2"/>
  <c r="Z18" i="2"/>
  <c r="Z12" i="1"/>
  <c r="Z8" i="1"/>
  <c r="Y17" i="1"/>
  <c r="Y14" i="1"/>
  <c r="Z7" i="1"/>
  <c r="Z6" i="1"/>
  <c r="Z13" i="1"/>
  <c r="Z9" i="1"/>
  <c r="Y15" i="1"/>
  <c r="Z29" i="1"/>
  <c r="Z28" i="1"/>
  <c r="Z27" i="1"/>
  <c r="Z26" i="1"/>
  <c r="Z25" i="1"/>
  <c r="Z24" i="1"/>
  <c r="Z23" i="1"/>
  <c r="Z22" i="1"/>
  <c r="Z21" i="1"/>
  <c r="Y18" i="1"/>
  <c r="Z11" i="1"/>
  <c r="Z10" i="1"/>
  <c r="Y19" i="1"/>
  <c r="Y16" i="1"/>
  <c r="X20" i="1"/>
  <c r="Z20" i="1" l="1"/>
  <c r="Z19" i="1"/>
  <c r="Z15" i="1"/>
  <c r="Z17" i="1"/>
  <c r="Z16" i="1"/>
  <c r="Z14" i="1"/>
  <c r="Z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C2F87E-37F3-427B-BF11-1053B3ADBEE6}" name="Query from MS Access Text Driver" type="1" refreshedVersion="8" saveData="1">
    <dbPr connection="DSN=MS Access Text Driver;DefaultDir=v:\;DriverId=27;FIL=text;MaxBufferSize=2048;PageTimeout=5;" command="SELECT COMPSAM.Sim, COMPSAM.Reg, COMPSAM.RLab, COMPSAM.CLab, COMPSAM.Value_x000d__x000a_FROM `V:\Julia\GTAPinJulia\Data\3x3`\COMPSAM.csv COMPSAM"/>
  </connection>
  <connection id="2" xr16:uid="{865CE68E-52F4-4EB6-A8BA-ABD3FB8F47F5}" name="Query from MS Access Text Driver1" type="1" refreshedVersion="8">
    <dbPr connection="DSN=MS Access Text Driver;DefaultDir=C:\Users\domin\OneDrive\Documents;DriverId=27;FIL=text;MaxBufferSize=2048;PageTimeout=5;" command="SELECT COMP.Sim, COMP.Var, COMP.Reg, COMP.RLab, COMP.CLab, COMP.Year, COMP.Value_x000d__x000a_FROM `V:\Julia\GTAPinJulia\Data\3x3`\COMP.csv COMP"/>
  </connection>
</connections>
</file>

<file path=xl/sharedStrings.xml><?xml version="1.0" encoding="utf-8"?>
<sst xmlns="http://schemas.openxmlformats.org/spreadsheetml/2006/main" count="147" uniqueCount="52">
  <si>
    <t>Reg</t>
  </si>
  <si>
    <t>Sim</t>
  </si>
  <si>
    <t>Row Labels</t>
  </si>
  <si>
    <t>agr</t>
  </si>
  <si>
    <t>srv</t>
  </si>
  <si>
    <t>LAB</t>
  </si>
  <si>
    <t>CAP</t>
  </si>
  <si>
    <t>man</t>
  </si>
  <si>
    <t>Grand Total</t>
  </si>
  <si>
    <t>Column Labels</t>
  </si>
  <si>
    <t>srv-a</t>
  </si>
  <si>
    <t>agr-a</t>
  </si>
  <si>
    <t>man-a</t>
  </si>
  <si>
    <t>Sum of Value</t>
  </si>
  <si>
    <t>COMP</t>
  </si>
  <si>
    <t>USA</t>
  </si>
  <si>
    <t>vtax</t>
  </si>
  <si>
    <t>itax</t>
  </si>
  <si>
    <t>ptax</t>
  </si>
  <si>
    <t>E27</t>
  </si>
  <si>
    <t>ROW</t>
  </si>
  <si>
    <t>etax</t>
  </si>
  <si>
    <t>mtax</t>
  </si>
  <si>
    <t>hhd</t>
  </si>
  <si>
    <t>dtax</t>
  </si>
  <si>
    <t>RegY</t>
  </si>
  <si>
    <t>inv</t>
  </si>
  <si>
    <t>gov</t>
  </si>
  <si>
    <t>deprY</t>
  </si>
  <si>
    <t>BoP</t>
  </si>
  <si>
    <t>tmg</t>
  </si>
  <si>
    <t>PDS</t>
  </si>
  <si>
    <t>PCA</t>
  </si>
  <si>
    <t>PO</t>
  </si>
  <si>
    <t>PS</t>
  </si>
  <si>
    <t>QC</t>
  </si>
  <si>
    <t>QCA</t>
  </si>
  <si>
    <t>QO</t>
  </si>
  <si>
    <t>Base</t>
  </si>
  <si>
    <t>Comp</t>
  </si>
  <si>
    <t>(blank)</t>
  </si>
  <si>
    <t>PO*QO</t>
  </si>
  <si>
    <t>PDS*QC</t>
  </si>
  <si>
    <t>PS*QCA</t>
  </si>
  <si>
    <t>PCA*QCA</t>
  </si>
  <si>
    <t>Sub-total</t>
  </si>
  <si>
    <t>GDPFC</t>
  </si>
  <si>
    <t>Exports</t>
  </si>
  <si>
    <t>Oth exp</t>
  </si>
  <si>
    <t>Imports</t>
  </si>
  <si>
    <t>GDPMP</t>
  </si>
  <si>
    <t>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</si>
</sst>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5493.500258333333" createdVersion="8" refreshedVersion="8" minRefreshableVersion="3" recordCount="234" xr:uid="{BDC7B488-2BB1-4AD7-9BE9-2A6023A0D971}">
  <cacheSource type="external" connectionId="2"/>
  <cacheFields count="7">
    <cacheField name="Sim" numFmtId="0" sqlType="12">
      <sharedItems count="1">
        <s v="COMP"/>
      </sharedItems>
    </cacheField>
    <cacheField name="Var" numFmtId="0" sqlType="12">
      <sharedItems count="7">
        <s v="QO"/>
        <s v="PO"/>
        <s v="QCA"/>
        <s v="PS"/>
        <s v="PCA"/>
        <s v="QC"/>
        <s v="PDS"/>
      </sharedItems>
    </cacheField>
    <cacheField name="Reg" numFmtId="0" sqlType="12">
      <sharedItems count="3">
        <s v="USA"/>
        <s v="E27"/>
        <s v="ROW"/>
      </sharedItems>
    </cacheField>
    <cacheField name="RLab" numFmtId="0" sqlType="12">
      <sharedItems count="6">
        <s v="agr-a"/>
        <s v="agr"/>
        <s v="man"/>
        <s v="srv"/>
        <s v="man-a"/>
        <s v="srv-a"/>
      </sharedItems>
    </cacheField>
    <cacheField name="CLab" numFmtId="0" sqlType="12">
      <sharedItems containsBlank="1" count="4">
        <m/>
        <s v="agr-a"/>
        <s v="man-a"/>
        <s v="srv-a"/>
      </sharedItems>
    </cacheField>
    <cacheField name="Year" numFmtId="0" sqlType="12">
      <sharedItems count="2">
        <s v="Comp"/>
        <s v="Base"/>
      </sharedItems>
    </cacheField>
    <cacheField name="Value" numFmtId="0" sqlType="8">
      <sharedItems containsSemiMixedTypes="0" containsString="0" containsNumber="1" minValue="0" maxValue="44220252.9526465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5500.726795833332" createdVersion="8" refreshedVersion="8" minRefreshableVersion="3" recordCount="267" xr:uid="{33C317DA-29D8-444B-8397-29F3D223655E}">
  <cacheSource type="external" connectionId="1"/>
  <cacheFields count="5">
    <cacheField name="Sim" numFmtId="0" sqlType="12">
      <sharedItems count="1">
        <s v="COMP"/>
      </sharedItems>
    </cacheField>
    <cacheField name="Reg" numFmtId="0" sqlType="12">
      <sharedItems count="3">
        <s v="USA"/>
        <s v="E27"/>
        <s v="ROW"/>
      </sharedItems>
    </cacheField>
    <cacheField name="RLab" numFmtId="0" sqlType="12">
      <sharedItems count="24">
        <s v="agr"/>
        <s v="man"/>
        <s v="srv"/>
        <s v="LAB"/>
        <s v="CAP"/>
        <s v="itax"/>
        <s v="vtax"/>
        <s v="agr-a"/>
        <s v="man-a"/>
        <s v="srv-a"/>
        <s v="ptax"/>
        <s v="USA"/>
        <s v="E27"/>
        <s v="ROW"/>
        <s v="mtax"/>
        <s v="etax"/>
        <s v="BoP"/>
        <s v="RegY"/>
        <s v="dtax"/>
        <s v="hhd"/>
        <s v="inv"/>
        <s v="gov"/>
        <s v="deprY"/>
        <s v="tmg"/>
      </sharedItems>
    </cacheField>
    <cacheField name="CLab" numFmtId="0" sqlType="12">
      <sharedItems count="18">
        <s v="agr-a"/>
        <s v="agr"/>
        <s v="man"/>
        <s v="srv"/>
        <s v="man-a"/>
        <s v="srv-a"/>
        <s v="USA"/>
        <s v="E27"/>
        <s v="ROW"/>
        <s v="BoP"/>
        <s v="LAB"/>
        <s v="CAP"/>
        <s v="RegY"/>
        <s v="deprY"/>
        <s v="hhd"/>
        <s v="gov"/>
        <s v="inv"/>
        <s v="tmg"/>
      </sharedItems>
    </cacheField>
    <cacheField name="Value" numFmtId="0" sqlType="8">
      <sharedItems containsSemiMixedTypes="0" containsString="0" containsNumber="1" minValue="-969409.05764580693" maxValue="52538421.7709363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x v="0"/>
    <x v="0"/>
    <x v="0"/>
    <x v="0"/>
    <n v="411866.40266105981"/>
  </r>
  <r>
    <x v="0"/>
    <x v="0"/>
    <x v="0"/>
    <x v="0"/>
    <x v="0"/>
    <x v="1"/>
    <n v="411631.60496430891"/>
  </r>
  <r>
    <x v="0"/>
    <x v="1"/>
    <x v="0"/>
    <x v="0"/>
    <x v="0"/>
    <x v="0"/>
    <n v="0.98802347724364858"/>
  </r>
  <r>
    <x v="0"/>
    <x v="1"/>
    <x v="0"/>
    <x v="0"/>
    <x v="0"/>
    <x v="1"/>
    <n v="1"/>
  </r>
  <r>
    <x v="0"/>
    <x v="2"/>
    <x v="0"/>
    <x v="1"/>
    <x v="1"/>
    <x v="0"/>
    <n v="411866.40266106074"/>
  </r>
  <r>
    <x v="0"/>
    <x v="2"/>
    <x v="0"/>
    <x v="1"/>
    <x v="1"/>
    <x v="1"/>
    <n v="411631.60496430902"/>
  </r>
  <r>
    <x v="0"/>
    <x v="3"/>
    <x v="0"/>
    <x v="1"/>
    <x v="1"/>
    <x v="0"/>
    <n v="0.98802347724364858"/>
  </r>
  <r>
    <x v="0"/>
    <x v="3"/>
    <x v="0"/>
    <x v="1"/>
    <x v="1"/>
    <x v="1"/>
    <n v="1"/>
  </r>
  <r>
    <x v="0"/>
    <x v="4"/>
    <x v="0"/>
    <x v="1"/>
    <x v="1"/>
    <x v="0"/>
    <n v="0.989589481747013"/>
  </r>
  <r>
    <x v="0"/>
    <x v="4"/>
    <x v="0"/>
    <x v="1"/>
    <x v="1"/>
    <x v="1"/>
    <n v="1.0031699742757798"/>
  </r>
  <r>
    <x v="0"/>
    <x v="2"/>
    <x v="0"/>
    <x v="2"/>
    <x v="1"/>
    <x v="0"/>
    <n v="0"/>
  </r>
  <r>
    <x v="0"/>
    <x v="2"/>
    <x v="0"/>
    <x v="2"/>
    <x v="1"/>
    <x v="1"/>
    <n v="0"/>
  </r>
  <r>
    <x v="0"/>
    <x v="3"/>
    <x v="0"/>
    <x v="2"/>
    <x v="1"/>
    <x v="0"/>
    <n v="1"/>
  </r>
  <r>
    <x v="0"/>
    <x v="3"/>
    <x v="0"/>
    <x v="2"/>
    <x v="1"/>
    <x v="1"/>
    <n v="1"/>
  </r>
  <r>
    <x v="0"/>
    <x v="4"/>
    <x v="0"/>
    <x v="2"/>
    <x v="1"/>
    <x v="0"/>
    <n v="1"/>
  </r>
  <r>
    <x v="0"/>
    <x v="4"/>
    <x v="0"/>
    <x v="2"/>
    <x v="1"/>
    <x v="1"/>
    <n v="1"/>
  </r>
  <r>
    <x v="0"/>
    <x v="2"/>
    <x v="0"/>
    <x v="3"/>
    <x v="1"/>
    <x v="0"/>
    <n v="0"/>
  </r>
  <r>
    <x v="0"/>
    <x v="2"/>
    <x v="0"/>
    <x v="3"/>
    <x v="1"/>
    <x v="1"/>
    <n v="0"/>
  </r>
  <r>
    <x v="0"/>
    <x v="3"/>
    <x v="0"/>
    <x v="3"/>
    <x v="1"/>
    <x v="0"/>
    <n v="1"/>
  </r>
  <r>
    <x v="0"/>
    <x v="3"/>
    <x v="0"/>
    <x v="3"/>
    <x v="1"/>
    <x v="1"/>
    <n v="1"/>
  </r>
  <r>
    <x v="0"/>
    <x v="4"/>
    <x v="0"/>
    <x v="3"/>
    <x v="1"/>
    <x v="0"/>
    <n v="1"/>
  </r>
  <r>
    <x v="0"/>
    <x v="4"/>
    <x v="0"/>
    <x v="3"/>
    <x v="1"/>
    <x v="1"/>
    <n v="1"/>
  </r>
  <r>
    <x v="0"/>
    <x v="0"/>
    <x v="0"/>
    <x v="4"/>
    <x v="0"/>
    <x v="0"/>
    <n v="7744344.0757617308"/>
  </r>
  <r>
    <x v="0"/>
    <x v="0"/>
    <x v="0"/>
    <x v="4"/>
    <x v="0"/>
    <x v="1"/>
    <n v="7820683.9883396458"/>
  </r>
  <r>
    <x v="0"/>
    <x v="1"/>
    <x v="0"/>
    <x v="4"/>
    <x v="0"/>
    <x v="0"/>
    <n v="0.98579697862932969"/>
  </r>
  <r>
    <x v="0"/>
    <x v="1"/>
    <x v="0"/>
    <x v="4"/>
    <x v="0"/>
    <x v="1"/>
    <n v="1"/>
  </r>
  <r>
    <x v="0"/>
    <x v="2"/>
    <x v="0"/>
    <x v="1"/>
    <x v="2"/>
    <x v="0"/>
    <n v="0"/>
  </r>
  <r>
    <x v="0"/>
    <x v="2"/>
    <x v="0"/>
    <x v="1"/>
    <x v="2"/>
    <x v="1"/>
    <n v="0"/>
  </r>
  <r>
    <x v="0"/>
    <x v="3"/>
    <x v="0"/>
    <x v="1"/>
    <x v="2"/>
    <x v="0"/>
    <n v="1"/>
  </r>
  <r>
    <x v="0"/>
    <x v="3"/>
    <x v="0"/>
    <x v="1"/>
    <x v="2"/>
    <x v="1"/>
    <n v="1"/>
  </r>
  <r>
    <x v="0"/>
    <x v="4"/>
    <x v="0"/>
    <x v="1"/>
    <x v="2"/>
    <x v="0"/>
    <n v="1"/>
  </r>
  <r>
    <x v="0"/>
    <x v="4"/>
    <x v="0"/>
    <x v="1"/>
    <x v="2"/>
    <x v="1"/>
    <n v="1"/>
  </r>
  <r>
    <x v="0"/>
    <x v="2"/>
    <x v="0"/>
    <x v="2"/>
    <x v="2"/>
    <x v="0"/>
    <n v="7744344.0757617299"/>
  </r>
  <r>
    <x v="0"/>
    <x v="2"/>
    <x v="0"/>
    <x v="2"/>
    <x v="2"/>
    <x v="1"/>
    <n v="7820683.9883396449"/>
  </r>
  <r>
    <x v="0"/>
    <x v="3"/>
    <x v="0"/>
    <x v="2"/>
    <x v="2"/>
    <x v="0"/>
    <n v="0.98579697862932969"/>
  </r>
  <r>
    <x v="0"/>
    <x v="3"/>
    <x v="0"/>
    <x v="2"/>
    <x v="2"/>
    <x v="1"/>
    <n v="1"/>
  </r>
  <r>
    <x v="0"/>
    <x v="4"/>
    <x v="0"/>
    <x v="2"/>
    <x v="2"/>
    <x v="0"/>
    <n v="0.99141006288354172"/>
  </r>
  <r>
    <x v="0"/>
    <x v="4"/>
    <x v="0"/>
    <x v="2"/>
    <x v="2"/>
    <x v="1"/>
    <n v="1.0113879112553514"/>
  </r>
  <r>
    <x v="0"/>
    <x v="2"/>
    <x v="0"/>
    <x v="3"/>
    <x v="2"/>
    <x v="0"/>
    <n v="0"/>
  </r>
  <r>
    <x v="0"/>
    <x v="2"/>
    <x v="0"/>
    <x v="3"/>
    <x v="2"/>
    <x v="1"/>
    <n v="0"/>
  </r>
  <r>
    <x v="0"/>
    <x v="3"/>
    <x v="0"/>
    <x v="3"/>
    <x v="2"/>
    <x v="0"/>
    <n v="1"/>
  </r>
  <r>
    <x v="0"/>
    <x v="3"/>
    <x v="0"/>
    <x v="3"/>
    <x v="2"/>
    <x v="1"/>
    <n v="1"/>
  </r>
  <r>
    <x v="0"/>
    <x v="4"/>
    <x v="0"/>
    <x v="3"/>
    <x v="2"/>
    <x v="0"/>
    <n v="1"/>
  </r>
  <r>
    <x v="0"/>
    <x v="4"/>
    <x v="0"/>
    <x v="3"/>
    <x v="2"/>
    <x v="1"/>
    <n v="1"/>
  </r>
  <r>
    <x v="0"/>
    <x v="0"/>
    <x v="0"/>
    <x v="5"/>
    <x v="0"/>
    <x v="0"/>
    <n v="19440108.862433549"/>
  </r>
  <r>
    <x v="0"/>
    <x v="0"/>
    <x v="0"/>
    <x v="5"/>
    <x v="0"/>
    <x v="1"/>
    <n v="19398089.288918175"/>
  </r>
  <r>
    <x v="0"/>
    <x v="1"/>
    <x v="0"/>
    <x v="5"/>
    <x v="0"/>
    <x v="0"/>
    <n v="0.99103794252971633"/>
  </r>
  <r>
    <x v="0"/>
    <x v="1"/>
    <x v="0"/>
    <x v="5"/>
    <x v="0"/>
    <x v="1"/>
    <n v="1"/>
  </r>
  <r>
    <x v="0"/>
    <x v="2"/>
    <x v="0"/>
    <x v="1"/>
    <x v="3"/>
    <x v="0"/>
    <n v="0"/>
  </r>
  <r>
    <x v="0"/>
    <x v="2"/>
    <x v="0"/>
    <x v="1"/>
    <x v="3"/>
    <x v="1"/>
    <n v="0"/>
  </r>
  <r>
    <x v="0"/>
    <x v="3"/>
    <x v="0"/>
    <x v="1"/>
    <x v="3"/>
    <x v="0"/>
    <n v="1"/>
  </r>
  <r>
    <x v="0"/>
    <x v="3"/>
    <x v="0"/>
    <x v="1"/>
    <x v="3"/>
    <x v="1"/>
    <n v="1"/>
  </r>
  <r>
    <x v="0"/>
    <x v="4"/>
    <x v="0"/>
    <x v="1"/>
    <x v="3"/>
    <x v="0"/>
    <n v="1"/>
  </r>
  <r>
    <x v="0"/>
    <x v="4"/>
    <x v="0"/>
    <x v="1"/>
    <x v="3"/>
    <x v="1"/>
    <n v="1"/>
  </r>
  <r>
    <x v="0"/>
    <x v="2"/>
    <x v="0"/>
    <x v="2"/>
    <x v="3"/>
    <x v="0"/>
    <n v="0"/>
  </r>
  <r>
    <x v="0"/>
    <x v="2"/>
    <x v="0"/>
    <x v="2"/>
    <x v="3"/>
    <x v="1"/>
    <n v="0"/>
  </r>
  <r>
    <x v="0"/>
    <x v="3"/>
    <x v="0"/>
    <x v="2"/>
    <x v="3"/>
    <x v="0"/>
    <n v="1"/>
  </r>
  <r>
    <x v="0"/>
    <x v="3"/>
    <x v="0"/>
    <x v="2"/>
    <x v="3"/>
    <x v="1"/>
    <n v="1"/>
  </r>
  <r>
    <x v="0"/>
    <x v="4"/>
    <x v="0"/>
    <x v="2"/>
    <x v="3"/>
    <x v="0"/>
    <n v="1"/>
  </r>
  <r>
    <x v="0"/>
    <x v="4"/>
    <x v="0"/>
    <x v="2"/>
    <x v="3"/>
    <x v="1"/>
    <n v="1"/>
  </r>
  <r>
    <x v="0"/>
    <x v="2"/>
    <x v="0"/>
    <x v="3"/>
    <x v="3"/>
    <x v="0"/>
    <n v="19440108.862433571"/>
  </r>
  <r>
    <x v="0"/>
    <x v="2"/>
    <x v="0"/>
    <x v="3"/>
    <x v="3"/>
    <x v="1"/>
    <n v="19398089.288918179"/>
  </r>
  <r>
    <x v="0"/>
    <x v="3"/>
    <x v="0"/>
    <x v="3"/>
    <x v="3"/>
    <x v="0"/>
    <n v="0.99103794252971633"/>
  </r>
  <r>
    <x v="0"/>
    <x v="3"/>
    <x v="0"/>
    <x v="3"/>
    <x v="3"/>
    <x v="1"/>
    <n v="1"/>
  </r>
  <r>
    <x v="0"/>
    <x v="4"/>
    <x v="0"/>
    <x v="3"/>
    <x v="3"/>
    <x v="0"/>
    <n v="1.0052052616605662"/>
  </r>
  <r>
    <x v="0"/>
    <x v="4"/>
    <x v="0"/>
    <x v="3"/>
    <x v="3"/>
    <x v="1"/>
    <n v="1.0285908712933562"/>
  </r>
  <r>
    <x v="0"/>
    <x v="5"/>
    <x v="0"/>
    <x v="1"/>
    <x v="0"/>
    <x v="0"/>
    <n v="413172.00856255426"/>
  </r>
  <r>
    <x v="0"/>
    <x v="5"/>
    <x v="0"/>
    <x v="1"/>
    <x v="0"/>
    <x v="1"/>
    <n v="412936.46656314383"/>
  </r>
  <r>
    <x v="0"/>
    <x v="6"/>
    <x v="0"/>
    <x v="1"/>
    <x v="0"/>
    <x v="0"/>
    <n v="0.9864624212476345"/>
  </r>
  <r>
    <x v="0"/>
    <x v="6"/>
    <x v="0"/>
    <x v="1"/>
    <x v="0"/>
    <x v="1"/>
    <n v="1"/>
  </r>
  <r>
    <x v="0"/>
    <x v="5"/>
    <x v="0"/>
    <x v="2"/>
    <x v="0"/>
    <x v="0"/>
    <n v="7832535.9788274113"/>
  </r>
  <r>
    <x v="0"/>
    <x v="5"/>
    <x v="0"/>
    <x v="2"/>
    <x v="0"/>
    <x v="1"/>
    <n v="7909745.2435550047"/>
  </r>
  <r>
    <x v="0"/>
    <x v="6"/>
    <x v="0"/>
    <x v="2"/>
    <x v="0"/>
    <x v="0"/>
    <n v="0.98024709594658599"/>
  </r>
  <r>
    <x v="0"/>
    <x v="6"/>
    <x v="0"/>
    <x v="2"/>
    <x v="0"/>
    <x v="1"/>
    <n v="1"/>
  </r>
  <r>
    <x v="0"/>
    <x v="5"/>
    <x v="0"/>
    <x v="3"/>
    <x v="0"/>
    <x v="0"/>
    <n v="19995918.512848224"/>
  </r>
  <r>
    <x v="0"/>
    <x v="5"/>
    <x v="0"/>
    <x v="3"/>
    <x v="0"/>
    <x v="1"/>
    <n v="19952697.563114673"/>
  </r>
  <r>
    <x v="0"/>
    <x v="6"/>
    <x v="0"/>
    <x v="3"/>
    <x v="0"/>
    <x v="0"/>
    <n v="0.97726442039740757"/>
  </r>
  <r>
    <x v="0"/>
    <x v="6"/>
    <x v="0"/>
    <x v="3"/>
    <x v="0"/>
    <x v="1"/>
    <n v="1"/>
  </r>
  <r>
    <x v="0"/>
    <x v="0"/>
    <x v="1"/>
    <x v="0"/>
    <x v="0"/>
    <x v="0"/>
    <n v="534228.32767185674"/>
  </r>
  <r>
    <x v="0"/>
    <x v="0"/>
    <x v="1"/>
    <x v="0"/>
    <x v="0"/>
    <x v="1"/>
    <n v="536058.04314930236"/>
  </r>
  <r>
    <x v="0"/>
    <x v="1"/>
    <x v="1"/>
    <x v="0"/>
    <x v="0"/>
    <x v="0"/>
    <n v="1.0117367269981394"/>
  </r>
  <r>
    <x v="0"/>
    <x v="1"/>
    <x v="1"/>
    <x v="0"/>
    <x v="0"/>
    <x v="1"/>
    <n v="1"/>
  </r>
  <r>
    <x v="0"/>
    <x v="2"/>
    <x v="1"/>
    <x v="1"/>
    <x v="1"/>
    <x v="0"/>
    <n v="534228.32767185674"/>
  </r>
  <r>
    <x v="0"/>
    <x v="2"/>
    <x v="1"/>
    <x v="1"/>
    <x v="1"/>
    <x v="1"/>
    <n v="536058.04314930236"/>
  </r>
  <r>
    <x v="0"/>
    <x v="3"/>
    <x v="1"/>
    <x v="1"/>
    <x v="1"/>
    <x v="0"/>
    <n v="1.0117367269981394"/>
  </r>
  <r>
    <x v="0"/>
    <x v="3"/>
    <x v="1"/>
    <x v="1"/>
    <x v="1"/>
    <x v="1"/>
    <n v="1"/>
  </r>
  <r>
    <x v="0"/>
    <x v="4"/>
    <x v="1"/>
    <x v="1"/>
    <x v="1"/>
    <x v="0"/>
    <n v="1.013429401849592"/>
  </r>
  <r>
    <x v="0"/>
    <x v="4"/>
    <x v="1"/>
    <x v="1"/>
    <x v="1"/>
    <x v="1"/>
    <n v="1.0033460777023975"/>
  </r>
  <r>
    <x v="0"/>
    <x v="2"/>
    <x v="1"/>
    <x v="2"/>
    <x v="1"/>
    <x v="0"/>
    <n v="0"/>
  </r>
  <r>
    <x v="0"/>
    <x v="2"/>
    <x v="1"/>
    <x v="2"/>
    <x v="1"/>
    <x v="1"/>
    <n v="0"/>
  </r>
  <r>
    <x v="0"/>
    <x v="3"/>
    <x v="1"/>
    <x v="2"/>
    <x v="1"/>
    <x v="0"/>
    <n v="1"/>
  </r>
  <r>
    <x v="0"/>
    <x v="3"/>
    <x v="1"/>
    <x v="2"/>
    <x v="1"/>
    <x v="1"/>
    <n v="1"/>
  </r>
  <r>
    <x v="0"/>
    <x v="4"/>
    <x v="1"/>
    <x v="2"/>
    <x v="1"/>
    <x v="0"/>
    <n v="1"/>
  </r>
  <r>
    <x v="0"/>
    <x v="4"/>
    <x v="1"/>
    <x v="2"/>
    <x v="1"/>
    <x v="1"/>
    <n v="1"/>
  </r>
  <r>
    <x v="0"/>
    <x v="2"/>
    <x v="1"/>
    <x v="3"/>
    <x v="1"/>
    <x v="0"/>
    <n v="0"/>
  </r>
  <r>
    <x v="0"/>
    <x v="2"/>
    <x v="1"/>
    <x v="3"/>
    <x v="1"/>
    <x v="1"/>
    <n v="0"/>
  </r>
  <r>
    <x v="0"/>
    <x v="3"/>
    <x v="1"/>
    <x v="3"/>
    <x v="1"/>
    <x v="0"/>
    <n v="1"/>
  </r>
  <r>
    <x v="0"/>
    <x v="3"/>
    <x v="1"/>
    <x v="3"/>
    <x v="1"/>
    <x v="1"/>
    <n v="1"/>
  </r>
  <r>
    <x v="0"/>
    <x v="4"/>
    <x v="1"/>
    <x v="3"/>
    <x v="1"/>
    <x v="0"/>
    <n v="1"/>
  </r>
  <r>
    <x v="0"/>
    <x v="4"/>
    <x v="1"/>
    <x v="3"/>
    <x v="1"/>
    <x v="1"/>
    <n v="1"/>
  </r>
  <r>
    <x v="0"/>
    <x v="0"/>
    <x v="1"/>
    <x v="4"/>
    <x v="0"/>
    <x v="0"/>
    <n v="10896147.503315421"/>
  </r>
  <r>
    <x v="0"/>
    <x v="0"/>
    <x v="1"/>
    <x v="4"/>
    <x v="0"/>
    <x v="1"/>
    <n v="10637764.026758034"/>
  </r>
  <r>
    <x v="0"/>
    <x v="1"/>
    <x v="1"/>
    <x v="4"/>
    <x v="0"/>
    <x v="0"/>
    <n v="0.99711247850193674"/>
  </r>
  <r>
    <x v="0"/>
    <x v="1"/>
    <x v="1"/>
    <x v="4"/>
    <x v="0"/>
    <x v="1"/>
    <n v="1"/>
  </r>
  <r>
    <x v="0"/>
    <x v="2"/>
    <x v="1"/>
    <x v="1"/>
    <x v="2"/>
    <x v="0"/>
    <n v="0"/>
  </r>
  <r>
    <x v="0"/>
    <x v="2"/>
    <x v="1"/>
    <x v="1"/>
    <x v="2"/>
    <x v="1"/>
    <n v="0"/>
  </r>
  <r>
    <x v="0"/>
    <x v="3"/>
    <x v="1"/>
    <x v="1"/>
    <x v="2"/>
    <x v="0"/>
    <n v="1"/>
  </r>
  <r>
    <x v="0"/>
    <x v="3"/>
    <x v="1"/>
    <x v="1"/>
    <x v="2"/>
    <x v="1"/>
    <n v="1"/>
  </r>
  <r>
    <x v="0"/>
    <x v="4"/>
    <x v="1"/>
    <x v="1"/>
    <x v="2"/>
    <x v="0"/>
    <n v="1"/>
  </r>
  <r>
    <x v="0"/>
    <x v="4"/>
    <x v="1"/>
    <x v="1"/>
    <x v="2"/>
    <x v="1"/>
    <n v="1"/>
  </r>
  <r>
    <x v="0"/>
    <x v="2"/>
    <x v="1"/>
    <x v="2"/>
    <x v="2"/>
    <x v="0"/>
    <n v="10896147.503315413"/>
  </r>
  <r>
    <x v="0"/>
    <x v="2"/>
    <x v="1"/>
    <x v="2"/>
    <x v="2"/>
    <x v="1"/>
    <n v="10637764.026758036"/>
  </r>
  <r>
    <x v="0"/>
    <x v="3"/>
    <x v="1"/>
    <x v="2"/>
    <x v="2"/>
    <x v="0"/>
    <n v="0.99711247850193674"/>
  </r>
  <r>
    <x v="0"/>
    <x v="3"/>
    <x v="1"/>
    <x v="2"/>
    <x v="2"/>
    <x v="1"/>
    <n v="1"/>
  </r>
  <r>
    <x v="0"/>
    <x v="4"/>
    <x v="1"/>
    <x v="2"/>
    <x v="2"/>
    <x v="0"/>
    <n v="1.0239769646594403"/>
  </r>
  <r>
    <x v="0"/>
    <x v="4"/>
    <x v="1"/>
    <x v="2"/>
    <x v="2"/>
    <x v="1"/>
    <n v="1.053884565155307"/>
  </r>
  <r>
    <x v="0"/>
    <x v="2"/>
    <x v="1"/>
    <x v="3"/>
    <x v="2"/>
    <x v="0"/>
    <n v="0"/>
  </r>
  <r>
    <x v="0"/>
    <x v="2"/>
    <x v="1"/>
    <x v="3"/>
    <x v="2"/>
    <x v="1"/>
    <n v="0"/>
  </r>
  <r>
    <x v="0"/>
    <x v="3"/>
    <x v="1"/>
    <x v="3"/>
    <x v="2"/>
    <x v="0"/>
    <n v="1"/>
  </r>
  <r>
    <x v="0"/>
    <x v="3"/>
    <x v="1"/>
    <x v="3"/>
    <x v="2"/>
    <x v="1"/>
    <n v="1"/>
  </r>
  <r>
    <x v="0"/>
    <x v="4"/>
    <x v="1"/>
    <x v="3"/>
    <x v="2"/>
    <x v="0"/>
    <n v="1"/>
  </r>
  <r>
    <x v="0"/>
    <x v="4"/>
    <x v="1"/>
    <x v="3"/>
    <x v="2"/>
    <x v="1"/>
    <n v="1"/>
  </r>
  <r>
    <x v="0"/>
    <x v="0"/>
    <x v="1"/>
    <x v="5"/>
    <x v="0"/>
    <x v="0"/>
    <n v="18013931.867160939"/>
  </r>
  <r>
    <x v="0"/>
    <x v="0"/>
    <x v="1"/>
    <x v="5"/>
    <x v="0"/>
    <x v="1"/>
    <n v="18153185.545686059"/>
  </r>
  <r>
    <x v="0"/>
    <x v="1"/>
    <x v="1"/>
    <x v="5"/>
    <x v="0"/>
    <x v="0"/>
    <n v="1.0137327456150862"/>
  </r>
  <r>
    <x v="0"/>
    <x v="1"/>
    <x v="1"/>
    <x v="5"/>
    <x v="0"/>
    <x v="1"/>
    <n v="1"/>
  </r>
  <r>
    <x v="0"/>
    <x v="2"/>
    <x v="1"/>
    <x v="1"/>
    <x v="3"/>
    <x v="0"/>
    <n v="0"/>
  </r>
  <r>
    <x v="0"/>
    <x v="2"/>
    <x v="1"/>
    <x v="1"/>
    <x v="3"/>
    <x v="1"/>
    <n v="0"/>
  </r>
  <r>
    <x v="0"/>
    <x v="3"/>
    <x v="1"/>
    <x v="1"/>
    <x v="3"/>
    <x v="0"/>
    <n v="1"/>
  </r>
  <r>
    <x v="0"/>
    <x v="3"/>
    <x v="1"/>
    <x v="1"/>
    <x v="3"/>
    <x v="1"/>
    <n v="1"/>
  </r>
  <r>
    <x v="0"/>
    <x v="4"/>
    <x v="1"/>
    <x v="1"/>
    <x v="3"/>
    <x v="0"/>
    <n v="1"/>
  </r>
  <r>
    <x v="0"/>
    <x v="4"/>
    <x v="1"/>
    <x v="1"/>
    <x v="3"/>
    <x v="1"/>
    <n v="1"/>
  </r>
  <r>
    <x v="0"/>
    <x v="2"/>
    <x v="1"/>
    <x v="2"/>
    <x v="3"/>
    <x v="0"/>
    <n v="0"/>
  </r>
  <r>
    <x v="0"/>
    <x v="2"/>
    <x v="1"/>
    <x v="2"/>
    <x v="3"/>
    <x v="1"/>
    <n v="0"/>
  </r>
  <r>
    <x v="0"/>
    <x v="3"/>
    <x v="1"/>
    <x v="2"/>
    <x v="3"/>
    <x v="0"/>
    <n v="1"/>
  </r>
  <r>
    <x v="0"/>
    <x v="3"/>
    <x v="1"/>
    <x v="2"/>
    <x v="3"/>
    <x v="1"/>
    <n v="1"/>
  </r>
  <r>
    <x v="0"/>
    <x v="4"/>
    <x v="1"/>
    <x v="2"/>
    <x v="3"/>
    <x v="0"/>
    <n v="1"/>
  </r>
  <r>
    <x v="0"/>
    <x v="4"/>
    <x v="1"/>
    <x v="2"/>
    <x v="3"/>
    <x v="1"/>
    <n v="1"/>
  </r>
  <r>
    <x v="0"/>
    <x v="2"/>
    <x v="1"/>
    <x v="3"/>
    <x v="3"/>
    <x v="0"/>
    <n v="18013931.867160946"/>
  </r>
  <r>
    <x v="0"/>
    <x v="2"/>
    <x v="1"/>
    <x v="3"/>
    <x v="3"/>
    <x v="1"/>
    <n v="18153185.545686062"/>
  </r>
  <r>
    <x v="0"/>
    <x v="3"/>
    <x v="1"/>
    <x v="3"/>
    <x v="3"/>
    <x v="0"/>
    <n v="1.0137327456150862"/>
  </r>
  <r>
    <x v="0"/>
    <x v="3"/>
    <x v="1"/>
    <x v="3"/>
    <x v="3"/>
    <x v="1"/>
    <n v="1"/>
  </r>
  <r>
    <x v="0"/>
    <x v="4"/>
    <x v="1"/>
    <x v="3"/>
    <x v="3"/>
    <x v="0"/>
    <n v="1.0207487050317061"/>
  </r>
  <r>
    <x v="0"/>
    <x v="4"/>
    <x v="1"/>
    <x v="3"/>
    <x v="3"/>
    <x v="1"/>
    <n v="1.0138418324690954"/>
  </r>
  <r>
    <x v="0"/>
    <x v="5"/>
    <x v="1"/>
    <x v="1"/>
    <x v="0"/>
    <x v="0"/>
    <n v="536015.89716706867"/>
  </r>
  <r>
    <x v="0"/>
    <x v="5"/>
    <x v="1"/>
    <x v="1"/>
    <x v="0"/>
    <x v="1"/>
    <n v="537851.73501467507"/>
  </r>
  <r>
    <x v="0"/>
    <x v="6"/>
    <x v="1"/>
    <x v="1"/>
    <x v="0"/>
    <x v="0"/>
    <n v="1.0100496970798796"/>
  </r>
  <r>
    <x v="0"/>
    <x v="6"/>
    <x v="1"/>
    <x v="1"/>
    <x v="0"/>
    <x v="1"/>
    <n v="1"/>
  </r>
  <r>
    <x v="0"/>
    <x v="5"/>
    <x v="1"/>
    <x v="2"/>
    <x v="0"/>
    <x v="0"/>
    <n v="11483281.673399694"/>
  </r>
  <r>
    <x v="0"/>
    <x v="5"/>
    <x v="1"/>
    <x v="2"/>
    <x v="0"/>
    <x v="1"/>
    <n v="11210975.315564662"/>
  </r>
  <r>
    <x v="0"/>
    <x v="6"/>
    <x v="1"/>
    <x v="2"/>
    <x v="0"/>
    <x v="0"/>
    <n v="0.97162155943382722"/>
  </r>
  <r>
    <x v="0"/>
    <x v="6"/>
    <x v="1"/>
    <x v="2"/>
    <x v="0"/>
    <x v="1"/>
    <n v="1"/>
  </r>
  <r>
    <x v="0"/>
    <x v="5"/>
    <x v="1"/>
    <x v="3"/>
    <x v="0"/>
    <x v="0"/>
    <n v="18263277.694175884"/>
  </r>
  <r>
    <x v="0"/>
    <x v="5"/>
    <x v="1"/>
    <x v="3"/>
    <x v="0"/>
    <x v="1"/>
    <n v="18404458.898789857"/>
  </r>
  <r>
    <x v="0"/>
    <x v="6"/>
    <x v="1"/>
    <x v="3"/>
    <x v="0"/>
    <x v="0"/>
    <n v="1.0068125740538736"/>
  </r>
  <r>
    <x v="0"/>
    <x v="6"/>
    <x v="1"/>
    <x v="3"/>
    <x v="0"/>
    <x v="1"/>
    <n v="1"/>
  </r>
  <r>
    <x v="0"/>
    <x v="0"/>
    <x v="2"/>
    <x v="0"/>
    <x v="0"/>
    <x v="0"/>
    <n v="3819101.7563585974"/>
  </r>
  <r>
    <x v="0"/>
    <x v="0"/>
    <x v="2"/>
    <x v="0"/>
    <x v="0"/>
    <x v="1"/>
    <n v="3818791.9458753439"/>
  </r>
  <r>
    <x v="0"/>
    <x v="1"/>
    <x v="2"/>
    <x v="0"/>
    <x v="0"/>
    <x v="0"/>
    <n v="0.98762844677767048"/>
  </r>
  <r>
    <x v="0"/>
    <x v="1"/>
    <x v="2"/>
    <x v="0"/>
    <x v="0"/>
    <x v="1"/>
    <n v="1"/>
  </r>
  <r>
    <x v="0"/>
    <x v="2"/>
    <x v="2"/>
    <x v="1"/>
    <x v="1"/>
    <x v="0"/>
    <n v="3819101.7563586053"/>
  </r>
  <r>
    <x v="0"/>
    <x v="2"/>
    <x v="2"/>
    <x v="1"/>
    <x v="1"/>
    <x v="1"/>
    <n v="3818791.9458753518"/>
  </r>
  <r>
    <x v="0"/>
    <x v="3"/>
    <x v="2"/>
    <x v="1"/>
    <x v="1"/>
    <x v="0"/>
    <n v="0.98762844677767059"/>
  </r>
  <r>
    <x v="0"/>
    <x v="3"/>
    <x v="2"/>
    <x v="1"/>
    <x v="1"/>
    <x v="1"/>
    <n v="1"/>
  </r>
  <r>
    <x v="0"/>
    <x v="4"/>
    <x v="2"/>
    <x v="1"/>
    <x v="1"/>
    <x v="0"/>
    <n v="0.98581841754724686"/>
  </r>
  <r>
    <x v="0"/>
    <x v="4"/>
    <x v="2"/>
    <x v="1"/>
    <x v="1"/>
    <x v="1"/>
    <n v="0.99633459478343467"/>
  </r>
  <r>
    <x v="0"/>
    <x v="2"/>
    <x v="2"/>
    <x v="2"/>
    <x v="1"/>
    <x v="0"/>
    <n v="0"/>
  </r>
  <r>
    <x v="0"/>
    <x v="2"/>
    <x v="2"/>
    <x v="2"/>
    <x v="1"/>
    <x v="1"/>
    <n v="0"/>
  </r>
  <r>
    <x v="0"/>
    <x v="3"/>
    <x v="2"/>
    <x v="2"/>
    <x v="1"/>
    <x v="0"/>
    <n v="1"/>
  </r>
  <r>
    <x v="0"/>
    <x v="3"/>
    <x v="2"/>
    <x v="2"/>
    <x v="1"/>
    <x v="1"/>
    <n v="1"/>
  </r>
  <r>
    <x v="0"/>
    <x v="4"/>
    <x v="2"/>
    <x v="2"/>
    <x v="1"/>
    <x v="0"/>
    <n v="1"/>
  </r>
  <r>
    <x v="0"/>
    <x v="4"/>
    <x v="2"/>
    <x v="2"/>
    <x v="1"/>
    <x v="1"/>
    <n v="1"/>
  </r>
  <r>
    <x v="0"/>
    <x v="2"/>
    <x v="2"/>
    <x v="3"/>
    <x v="1"/>
    <x v="0"/>
    <n v="0"/>
  </r>
  <r>
    <x v="0"/>
    <x v="2"/>
    <x v="2"/>
    <x v="3"/>
    <x v="1"/>
    <x v="1"/>
    <n v="0"/>
  </r>
  <r>
    <x v="0"/>
    <x v="3"/>
    <x v="2"/>
    <x v="3"/>
    <x v="1"/>
    <x v="0"/>
    <n v="1"/>
  </r>
  <r>
    <x v="0"/>
    <x v="3"/>
    <x v="2"/>
    <x v="3"/>
    <x v="1"/>
    <x v="1"/>
    <n v="1"/>
  </r>
  <r>
    <x v="0"/>
    <x v="4"/>
    <x v="2"/>
    <x v="3"/>
    <x v="1"/>
    <x v="0"/>
    <n v="1"/>
  </r>
  <r>
    <x v="0"/>
    <x v="4"/>
    <x v="2"/>
    <x v="3"/>
    <x v="1"/>
    <x v="1"/>
    <n v="1"/>
  </r>
  <r>
    <x v="0"/>
    <x v="0"/>
    <x v="2"/>
    <x v="4"/>
    <x v="0"/>
    <x v="0"/>
    <n v="34987347.392966978"/>
  </r>
  <r>
    <x v="0"/>
    <x v="0"/>
    <x v="2"/>
    <x v="4"/>
    <x v="0"/>
    <x v="1"/>
    <n v="35063667.071775563"/>
  </r>
  <r>
    <x v="0"/>
    <x v="1"/>
    <x v="2"/>
    <x v="4"/>
    <x v="0"/>
    <x v="0"/>
    <n v="0.98252004624285316"/>
  </r>
  <r>
    <x v="0"/>
    <x v="1"/>
    <x v="2"/>
    <x v="4"/>
    <x v="0"/>
    <x v="1"/>
    <n v="1"/>
  </r>
  <r>
    <x v="0"/>
    <x v="2"/>
    <x v="2"/>
    <x v="1"/>
    <x v="2"/>
    <x v="0"/>
    <n v="0"/>
  </r>
  <r>
    <x v="0"/>
    <x v="2"/>
    <x v="2"/>
    <x v="1"/>
    <x v="2"/>
    <x v="1"/>
    <n v="0"/>
  </r>
  <r>
    <x v="0"/>
    <x v="3"/>
    <x v="2"/>
    <x v="1"/>
    <x v="2"/>
    <x v="0"/>
    <n v="1"/>
  </r>
  <r>
    <x v="0"/>
    <x v="3"/>
    <x v="2"/>
    <x v="1"/>
    <x v="2"/>
    <x v="1"/>
    <n v="1"/>
  </r>
  <r>
    <x v="0"/>
    <x v="4"/>
    <x v="2"/>
    <x v="1"/>
    <x v="2"/>
    <x v="0"/>
    <n v="1"/>
  </r>
  <r>
    <x v="0"/>
    <x v="4"/>
    <x v="2"/>
    <x v="1"/>
    <x v="2"/>
    <x v="1"/>
    <n v="1"/>
  </r>
  <r>
    <x v="0"/>
    <x v="2"/>
    <x v="2"/>
    <x v="2"/>
    <x v="2"/>
    <x v="0"/>
    <n v="34987347.392967045"/>
  </r>
  <r>
    <x v="0"/>
    <x v="2"/>
    <x v="2"/>
    <x v="2"/>
    <x v="2"/>
    <x v="1"/>
    <n v="35063667.071775623"/>
  </r>
  <r>
    <x v="0"/>
    <x v="3"/>
    <x v="2"/>
    <x v="2"/>
    <x v="2"/>
    <x v="0"/>
    <n v="0.98252004624285316"/>
  </r>
  <r>
    <x v="0"/>
    <x v="3"/>
    <x v="2"/>
    <x v="2"/>
    <x v="2"/>
    <x v="1"/>
    <n v="1"/>
  </r>
  <r>
    <x v="0"/>
    <x v="4"/>
    <x v="2"/>
    <x v="2"/>
    <x v="2"/>
    <x v="0"/>
    <n v="0.98810845100874989"/>
  </r>
  <r>
    <x v="0"/>
    <x v="4"/>
    <x v="2"/>
    <x v="2"/>
    <x v="2"/>
    <x v="1"/>
    <n v="1.0113756554632483"/>
  </r>
  <r>
    <x v="0"/>
    <x v="2"/>
    <x v="2"/>
    <x v="3"/>
    <x v="2"/>
    <x v="0"/>
    <n v="0"/>
  </r>
  <r>
    <x v="0"/>
    <x v="2"/>
    <x v="2"/>
    <x v="3"/>
    <x v="2"/>
    <x v="1"/>
    <n v="0"/>
  </r>
  <r>
    <x v="0"/>
    <x v="3"/>
    <x v="2"/>
    <x v="3"/>
    <x v="2"/>
    <x v="0"/>
    <n v="1"/>
  </r>
  <r>
    <x v="0"/>
    <x v="3"/>
    <x v="2"/>
    <x v="3"/>
    <x v="2"/>
    <x v="1"/>
    <n v="1"/>
  </r>
  <r>
    <x v="0"/>
    <x v="4"/>
    <x v="2"/>
    <x v="3"/>
    <x v="2"/>
    <x v="0"/>
    <n v="1"/>
  </r>
  <r>
    <x v="0"/>
    <x v="4"/>
    <x v="2"/>
    <x v="3"/>
    <x v="2"/>
    <x v="1"/>
    <n v="1"/>
  </r>
  <r>
    <x v="0"/>
    <x v="0"/>
    <x v="2"/>
    <x v="5"/>
    <x v="0"/>
    <x v="0"/>
    <n v="43827860.282222822"/>
  </r>
  <r>
    <x v="0"/>
    <x v="0"/>
    <x v="2"/>
    <x v="5"/>
    <x v="0"/>
    <x v="1"/>
    <n v="43787205.896965802"/>
  </r>
  <r>
    <x v="0"/>
    <x v="1"/>
    <x v="2"/>
    <x v="5"/>
    <x v="0"/>
    <x v="0"/>
    <n v="0.98626029585761799"/>
  </r>
  <r>
    <x v="0"/>
    <x v="1"/>
    <x v="2"/>
    <x v="5"/>
    <x v="0"/>
    <x v="1"/>
    <n v="1"/>
  </r>
  <r>
    <x v="0"/>
    <x v="2"/>
    <x v="2"/>
    <x v="1"/>
    <x v="3"/>
    <x v="0"/>
    <n v="0"/>
  </r>
  <r>
    <x v="0"/>
    <x v="2"/>
    <x v="2"/>
    <x v="1"/>
    <x v="3"/>
    <x v="1"/>
    <n v="0"/>
  </r>
  <r>
    <x v="0"/>
    <x v="3"/>
    <x v="2"/>
    <x v="1"/>
    <x v="3"/>
    <x v="0"/>
    <n v="1"/>
  </r>
  <r>
    <x v="0"/>
    <x v="3"/>
    <x v="2"/>
    <x v="1"/>
    <x v="3"/>
    <x v="1"/>
    <n v="1"/>
  </r>
  <r>
    <x v="0"/>
    <x v="4"/>
    <x v="2"/>
    <x v="1"/>
    <x v="3"/>
    <x v="0"/>
    <n v="1"/>
  </r>
  <r>
    <x v="0"/>
    <x v="4"/>
    <x v="2"/>
    <x v="1"/>
    <x v="3"/>
    <x v="1"/>
    <n v="1"/>
  </r>
  <r>
    <x v="0"/>
    <x v="2"/>
    <x v="2"/>
    <x v="2"/>
    <x v="3"/>
    <x v="0"/>
    <n v="0"/>
  </r>
  <r>
    <x v="0"/>
    <x v="2"/>
    <x v="2"/>
    <x v="2"/>
    <x v="3"/>
    <x v="1"/>
    <n v="0"/>
  </r>
  <r>
    <x v="0"/>
    <x v="3"/>
    <x v="2"/>
    <x v="2"/>
    <x v="3"/>
    <x v="0"/>
    <n v="1"/>
  </r>
  <r>
    <x v="0"/>
    <x v="3"/>
    <x v="2"/>
    <x v="2"/>
    <x v="3"/>
    <x v="1"/>
    <n v="1"/>
  </r>
  <r>
    <x v="0"/>
    <x v="4"/>
    <x v="2"/>
    <x v="2"/>
    <x v="3"/>
    <x v="0"/>
    <n v="1"/>
  </r>
  <r>
    <x v="0"/>
    <x v="4"/>
    <x v="2"/>
    <x v="2"/>
    <x v="3"/>
    <x v="1"/>
    <n v="1"/>
  </r>
  <r>
    <x v="0"/>
    <x v="2"/>
    <x v="2"/>
    <x v="3"/>
    <x v="3"/>
    <x v="0"/>
    <n v="43827860.282222778"/>
  </r>
  <r>
    <x v="0"/>
    <x v="2"/>
    <x v="2"/>
    <x v="3"/>
    <x v="3"/>
    <x v="1"/>
    <n v="43787205.896965824"/>
  </r>
  <r>
    <x v="0"/>
    <x v="3"/>
    <x v="2"/>
    <x v="3"/>
    <x v="3"/>
    <x v="0"/>
    <n v="0.98626029585761799"/>
  </r>
  <r>
    <x v="0"/>
    <x v="3"/>
    <x v="2"/>
    <x v="3"/>
    <x v="3"/>
    <x v="1"/>
    <n v="1"/>
  </r>
  <r>
    <x v="0"/>
    <x v="4"/>
    <x v="2"/>
    <x v="3"/>
    <x v="3"/>
    <x v="0"/>
    <n v="0.99067531074463755"/>
  </r>
  <r>
    <x v="0"/>
    <x v="4"/>
    <x v="2"/>
    <x v="3"/>
    <x v="3"/>
    <x v="1"/>
    <n v="1.0089530419212107"/>
  </r>
  <r>
    <x v="0"/>
    <x v="5"/>
    <x v="2"/>
    <x v="1"/>
    <x v="0"/>
    <x v="0"/>
    <n v="3805103.2008582549"/>
  </r>
  <r>
    <x v="0"/>
    <x v="5"/>
    <x v="2"/>
    <x v="1"/>
    <x v="0"/>
    <x v="1"/>
    <n v="3804794.5259559625"/>
  </r>
  <r>
    <x v="0"/>
    <x v="6"/>
    <x v="2"/>
    <x v="1"/>
    <x v="0"/>
    <x v="0"/>
    <n v="0.98944513490623742"/>
  </r>
  <r>
    <x v="0"/>
    <x v="6"/>
    <x v="2"/>
    <x v="1"/>
    <x v="0"/>
    <x v="1"/>
    <n v="1"/>
  </r>
  <r>
    <x v="0"/>
    <x v="5"/>
    <x v="2"/>
    <x v="2"/>
    <x v="0"/>
    <x v="0"/>
    <n v="35385351.402482755"/>
  </r>
  <r>
    <x v="0"/>
    <x v="5"/>
    <x v="2"/>
    <x v="2"/>
    <x v="0"/>
    <x v="1"/>
    <n v="35462539.26766219"/>
  </r>
  <r>
    <x v="0"/>
    <x v="6"/>
    <x v="2"/>
    <x v="2"/>
    <x v="0"/>
    <x v="0"/>
    <n v="0.9769944982076505"/>
  </r>
  <r>
    <x v="0"/>
    <x v="6"/>
    <x v="2"/>
    <x v="2"/>
    <x v="0"/>
    <x v="1"/>
    <n v="1"/>
  </r>
  <r>
    <x v="0"/>
    <x v="5"/>
    <x v="2"/>
    <x v="3"/>
    <x v="0"/>
    <x v="0"/>
    <n v="44220252.952646531"/>
  </r>
  <r>
    <x v="0"/>
    <x v="5"/>
    <x v="2"/>
    <x v="3"/>
    <x v="0"/>
    <x v="1"/>
    <n v="44179234.58697404"/>
  </r>
  <r>
    <x v="0"/>
    <x v="6"/>
    <x v="2"/>
    <x v="3"/>
    <x v="0"/>
    <x v="0"/>
    <n v="0.98188445803010871"/>
  </r>
  <r>
    <x v="0"/>
    <x v="6"/>
    <x v="2"/>
    <x v="3"/>
    <x v="0"/>
    <x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x v="0"/>
    <x v="0"/>
    <x v="0"/>
    <n v="58285.027435312251"/>
  </r>
  <r>
    <x v="0"/>
    <x v="0"/>
    <x v="1"/>
    <x v="0"/>
    <n v="108880.83776861132"/>
  </r>
  <r>
    <x v="0"/>
    <x v="0"/>
    <x v="2"/>
    <x v="0"/>
    <n v="129543.01813517977"/>
  </r>
  <r>
    <x v="0"/>
    <x v="0"/>
    <x v="3"/>
    <x v="0"/>
    <n v="73953.813419295853"/>
  </r>
  <r>
    <x v="0"/>
    <x v="0"/>
    <x v="4"/>
    <x v="0"/>
    <n v="140911.52859044392"/>
  </r>
  <r>
    <x v="0"/>
    <x v="0"/>
    <x v="5"/>
    <x v="0"/>
    <n v="-7887.2338494445758"/>
  </r>
  <r>
    <x v="0"/>
    <x v="0"/>
    <x v="6"/>
    <x v="0"/>
    <n v="-9095.2844885310369"/>
  </r>
  <r>
    <x v="0"/>
    <x v="0"/>
    <x v="7"/>
    <x v="1"/>
    <n v="494591.70410374441"/>
  </r>
  <r>
    <x v="0"/>
    <x v="0"/>
    <x v="7"/>
    <x v="2"/>
    <n v="0"/>
  </r>
  <r>
    <x v="0"/>
    <x v="0"/>
    <x v="7"/>
    <x v="3"/>
    <n v="0"/>
  </r>
  <r>
    <x v="0"/>
    <x v="0"/>
    <x v="0"/>
    <x v="4"/>
    <n v="252829.50822975571"/>
  </r>
  <r>
    <x v="0"/>
    <x v="0"/>
    <x v="1"/>
    <x v="4"/>
    <n v="4111914.2114987765"/>
  </r>
  <r>
    <x v="0"/>
    <x v="0"/>
    <x v="2"/>
    <x v="4"/>
    <n v="1848285.6526612758"/>
  </r>
  <r>
    <x v="0"/>
    <x v="0"/>
    <x v="3"/>
    <x v="4"/>
    <n v="1850770.8143610081"/>
  </r>
  <r>
    <x v="0"/>
    <x v="0"/>
    <x v="4"/>
    <x v="4"/>
    <n v="971197.05509902863"/>
  </r>
  <r>
    <x v="0"/>
    <x v="0"/>
    <x v="5"/>
    <x v="4"/>
    <n v="22634.386790567263"/>
  </r>
  <r>
    <x v="0"/>
    <x v="0"/>
    <x v="6"/>
    <x v="4"/>
    <n v="311483.85142820189"/>
  </r>
  <r>
    <x v="0"/>
    <x v="0"/>
    <x v="8"/>
    <x v="1"/>
    <n v="0"/>
  </r>
  <r>
    <x v="0"/>
    <x v="0"/>
    <x v="8"/>
    <x v="2"/>
    <n v="9369115.4446529876"/>
  </r>
  <r>
    <x v="0"/>
    <x v="0"/>
    <x v="8"/>
    <x v="3"/>
    <n v="0"/>
  </r>
  <r>
    <x v="0"/>
    <x v="0"/>
    <x v="0"/>
    <x v="5"/>
    <n v="40189.48842404809"/>
  </r>
  <r>
    <x v="0"/>
    <x v="0"/>
    <x v="1"/>
    <x v="5"/>
    <n v="2486174.5280985925"/>
  </r>
  <r>
    <x v="0"/>
    <x v="0"/>
    <x v="2"/>
    <x v="5"/>
    <n v="6603324.6820929255"/>
  </r>
  <r>
    <x v="0"/>
    <x v="0"/>
    <x v="3"/>
    <x v="5"/>
    <n v="8881041.7230983544"/>
  </r>
  <r>
    <x v="0"/>
    <x v="0"/>
    <x v="4"/>
    <x v="5"/>
    <n v="3723434.7130434406"/>
  </r>
  <r>
    <x v="0"/>
    <x v="0"/>
    <x v="5"/>
    <x v="5"/>
    <n v="67512.40104254664"/>
  </r>
  <r>
    <x v="0"/>
    <x v="0"/>
    <x v="6"/>
    <x v="5"/>
    <n v="1464205.3777564745"/>
  </r>
  <r>
    <x v="0"/>
    <x v="0"/>
    <x v="9"/>
    <x v="1"/>
    <n v="0"/>
  </r>
  <r>
    <x v="0"/>
    <x v="0"/>
    <x v="9"/>
    <x v="2"/>
    <n v="0"/>
  </r>
  <r>
    <x v="0"/>
    <x v="0"/>
    <x v="9"/>
    <x v="3"/>
    <n v="23265882.802563768"/>
  </r>
  <r>
    <x v="0"/>
    <x v="0"/>
    <x v="10"/>
    <x v="1"/>
    <n v="1567.8429790229563"/>
  </r>
  <r>
    <x v="0"/>
    <x v="0"/>
    <x v="10"/>
    <x v="2"/>
    <n v="106694.65522484992"/>
  </r>
  <r>
    <x v="0"/>
    <x v="0"/>
    <x v="10"/>
    <x v="3"/>
    <n v="665191.86073441233"/>
  </r>
  <r>
    <x v="0"/>
    <x v="0"/>
    <x v="11"/>
    <x v="1"/>
    <n v="0"/>
  </r>
  <r>
    <x v="0"/>
    <x v="0"/>
    <x v="12"/>
    <x v="1"/>
    <n v="2111.4622422082471"/>
  </r>
  <r>
    <x v="0"/>
    <x v="0"/>
    <x v="13"/>
    <x v="1"/>
    <n v="55754.293422234223"/>
  </r>
  <r>
    <x v="0"/>
    <x v="0"/>
    <x v="14"/>
    <x v="1"/>
    <n v="321.09063648129484"/>
  </r>
  <r>
    <x v="0"/>
    <x v="0"/>
    <x v="0"/>
    <x v="6"/>
    <n v="0"/>
  </r>
  <r>
    <x v="0"/>
    <x v="0"/>
    <x v="0"/>
    <x v="7"/>
    <n v="7213.8496338579089"/>
  </r>
  <r>
    <x v="0"/>
    <x v="0"/>
    <x v="0"/>
    <x v="8"/>
    <n v="99197.764899593138"/>
  </r>
  <r>
    <x v="0"/>
    <x v="0"/>
    <x v="15"/>
    <x v="1"/>
    <n v="1.6738707855490247E-3"/>
  </r>
  <r>
    <x v="0"/>
    <x v="0"/>
    <x v="11"/>
    <x v="2"/>
    <n v="0"/>
  </r>
  <r>
    <x v="0"/>
    <x v="0"/>
    <x v="12"/>
    <x v="2"/>
    <n v="381367.62352191092"/>
  </r>
  <r>
    <x v="0"/>
    <x v="0"/>
    <x v="13"/>
    <x v="2"/>
    <n v="2314149.653730379"/>
  </r>
  <r>
    <x v="0"/>
    <x v="0"/>
    <x v="14"/>
    <x v="2"/>
    <n v="35353.441506676361"/>
  </r>
  <r>
    <x v="0"/>
    <x v="0"/>
    <x v="1"/>
    <x v="6"/>
    <n v="0"/>
  </r>
  <r>
    <x v="0"/>
    <x v="0"/>
    <x v="1"/>
    <x v="7"/>
    <n v="282078.7036859917"/>
  </r>
  <r>
    <x v="0"/>
    <x v="0"/>
    <x v="1"/>
    <x v="8"/>
    <n v="1316662.208263394"/>
  </r>
  <r>
    <x v="0"/>
    <x v="0"/>
    <x v="15"/>
    <x v="2"/>
    <n v="4958.924023980614"/>
  </r>
  <r>
    <x v="0"/>
    <x v="0"/>
    <x v="11"/>
    <x v="3"/>
    <n v="0"/>
  </r>
  <r>
    <x v="0"/>
    <x v="0"/>
    <x v="12"/>
    <x v="3"/>
    <n v="139561.48940901668"/>
  </r>
  <r>
    <x v="0"/>
    <x v="0"/>
    <x v="13"/>
    <x v="3"/>
    <n v="326745.85229193076"/>
  </r>
  <r>
    <x v="0"/>
    <x v="0"/>
    <x v="14"/>
    <x v="3"/>
    <n v="0"/>
  </r>
  <r>
    <x v="0"/>
    <x v="0"/>
    <x v="2"/>
    <x v="6"/>
    <n v="0"/>
  </r>
  <r>
    <x v="0"/>
    <x v="0"/>
    <x v="2"/>
    <x v="7"/>
    <n v="175213.43864713944"/>
  </r>
  <r>
    <x v="0"/>
    <x v="0"/>
    <x v="2"/>
    <x v="8"/>
    <n v="338046.45821718726"/>
  </r>
  <r>
    <x v="0"/>
    <x v="0"/>
    <x v="15"/>
    <x v="3"/>
    <n v="0"/>
  </r>
  <r>
    <x v="0"/>
    <x v="0"/>
    <x v="11"/>
    <x v="9"/>
    <n v="0"/>
  </r>
  <r>
    <x v="0"/>
    <x v="0"/>
    <x v="12"/>
    <x v="9"/>
    <n v="464505.99196698907"/>
  </r>
  <r>
    <x v="0"/>
    <x v="0"/>
    <x v="13"/>
    <x v="9"/>
    <n v="1753906.4313801744"/>
  </r>
  <r>
    <x v="0"/>
    <x v="0"/>
    <x v="16"/>
    <x v="6"/>
    <n v="0"/>
  </r>
  <r>
    <x v="0"/>
    <x v="0"/>
    <x v="16"/>
    <x v="7"/>
    <n v="523040.57517313585"/>
  </r>
  <r>
    <x v="0"/>
    <x v="0"/>
    <x v="16"/>
    <x v="8"/>
    <n v="2696649.7994445441"/>
  </r>
  <r>
    <x v="0"/>
    <x v="0"/>
    <x v="17"/>
    <x v="10"/>
    <n v="8497649.5632613618"/>
  </r>
  <r>
    <x v="0"/>
    <x v="0"/>
    <x v="18"/>
    <x v="10"/>
    <n v="2308116.7739103725"/>
  </r>
  <r>
    <x v="0"/>
    <x v="0"/>
    <x v="17"/>
    <x v="11"/>
    <n v="4441879.0569941308"/>
  </r>
  <r>
    <x v="0"/>
    <x v="0"/>
    <x v="18"/>
    <x v="11"/>
    <n v="393664.23267493676"/>
  </r>
  <r>
    <x v="0"/>
    <x v="0"/>
    <x v="19"/>
    <x v="12"/>
    <n v="13060365.409518044"/>
  </r>
  <r>
    <x v="0"/>
    <x v="0"/>
    <x v="20"/>
    <x v="12"/>
    <n v="186976.84884864898"/>
  </r>
  <r>
    <x v="0"/>
    <x v="0"/>
    <x v="21"/>
    <x v="12"/>
    <n v="3080029.2274738937"/>
  </r>
  <r>
    <x v="0"/>
    <x v="0"/>
    <x v="22"/>
    <x v="12"/>
    <n v="2304752.7824700968"/>
  </r>
  <r>
    <x v="0"/>
    <x v="0"/>
    <x v="20"/>
    <x v="13"/>
    <n v="2304752.7824700968"/>
  </r>
  <r>
    <x v="0"/>
    <x v="0"/>
    <x v="0"/>
    <x v="14"/>
    <n v="96299.45467862369"/>
  </r>
  <r>
    <x v="0"/>
    <x v="0"/>
    <x v="0"/>
    <x v="15"/>
    <n v="167.64158110806724"/>
  </r>
  <r>
    <x v="0"/>
    <x v="0"/>
    <x v="0"/>
    <x v="16"/>
    <n v="163.66161425956071"/>
  </r>
  <r>
    <x v="0"/>
    <x v="0"/>
    <x v="1"/>
    <x v="14"/>
    <n v="2537490.7079907735"/>
  </r>
  <r>
    <x v="0"/>
    <x v="0"/>
    <x v="1"/>
    <x v="15"/>
    <n v="3915.5645029019438"/>
  </r>
  <r>
    <x v="0"/>
    <x v="0"/>
    <x v="1"/>
    <x v="16"/>
    <n v="1364523.0820739157"/>
  </r>
  <r>
    <x v="0"/>
    <x v="0"/>
    <x v="2"/>
    <x v="14"/>
    <n v="10122084.672364371"/>
  </r>
  <r>
    <x v="0"/>
    <x v="0"/>
    <x v="2"/>
    <x v="15"/>
    <n v="3075945.9994173176"/>
  </r>
  <r>
    <x v="0"/>
    <x v="0"/>
    <x v="2"/>
    <x v="16"/>
    <n v="2058874.7371735349"/>
  </r>
  <r>
    <x v="0"/>
    <x v="0"/>
    <x v="5"/>
    <x v="14"/>
    <n v="304490.60076432646"/>
  </r>
  <r>
    <x v="0"/>
    <x v="0"/>
    <x v="5"/>
    <x v="15"/>
    <n v="2.967143688465539E-2"/>
  </r>
  <r>
    <x v="0"/>
    <x v="0"/>
    <x v="5"/>
    <x v="16"/>
    <n v="23382.701521719635"/>
  </r>
  <r>
    <x v="0"/>
    <x v="0"/>
    <x v="0"/>
    <x v="17"/>
    <n v="0"/>
  </r>
  <r>
    <x v="0"/>
    <x v="0"/>
    <x v="1"/>
    <x v="17"/>
    <n v="0"/>
  </r>
  <r>
    <x v="0"/>
    <x v="0"/>
    <x v="2"/>
    <x v="17"/>
    <n v="46063.318245321265"/>
  </r>
  <r>
    <x v="0"/>
    <x v="0"/>
    <x v="23"/>
    <x v="9"/>
    <n v="46063.318245321265"/>
  </r>
  <r>
    <x v="0"/>
    <x v="0"/>
    <x v="20"/>
    <x v="9"/>
    <n v="955216.32033958787"/>
  </r>
  <r>
    <x v="0"/>
    <x v="1"/>
    <x v="0"/>
    <x v="0"/>
    <n v="70839.739342916291"/>
  </r>
  <r>
    <x v="0"/>
    <x v="1"/>
    <x v="1"/>
    <x v="0"/>
    <n v="133577.92797988653"/>
  </r>
  <r>
    <x v="0"/>
    <x v="1"/>
    <x v="2"/>
    <x v="0"/>
    <n v="88018.054812275761"/>
  </r>
  <r>
    <x v="0"/>
    <x v="1"/>
    <x v="3"/>
    <x v="0"/>
    <n v="143155.75235168467"/>
  </r>
  <r>
    <x v="0"/>
    <x v="1"/>
    <x v="4"/>
    <x v="0"/>
    <n v="138086.74281070856"/>
  </r>
  <r>
    <x v="0"/>
    <x v="1"/>
    <x v="5"/>
    <x v="0"/>
    <n v="10072.023196795768"/>
  </r>
  <r>
    <x v="0"/>
    <x v="1"/>
    <x v="6"/>
    <x v="0"/>
    <n v="58559.118597093773"/>
  </r>
  <r>
    <x v="0"/>
    <x v="1"/>
    <x v="7"/>
    <x v="1"/>
    <n v="642309.35636195866"/>
  </r>
  <r>
    <x v="0"/>
    <x v="1"/>
    <x v="7"/>
    <x v="2"/>
    <n v="0"/>
  </r>
  <r>
    <x v="0"/>
    <x v="1"/>
    <x v="7"/>
    <x v="3"/>
    <n v="0"/>
  </r>
  <r>
    <x v="0"/>
    <x v="1"/>
    <x v="0"/>
    <x v="4"/>
    <n v="388970.59477406589"/>
  </r>
  <r>
    <x v="0"/>
    <x v="1"/>
    <x v="1"/>
    <x v="4"/>
    <n v="6098010.6440462321"/>
  </r>
  <r>
    <x v="0"/>
    <x v="1"/>
    <x v="2"/>
    <x v="4"/>
    <n v="2467698.4126985986"/>
  </r>
  <r>
    <x v="0"/>
    <x v="1"/>
    <x v="3"/>
    <x v="4"/>
    <n v="1575152.2871765131"/>
  </r>
  <r>
    <x v="0"/>
    <x v="1"/>
    <x v="4"/>
    <x v="4"/>
    <n v="1418043.2260505082"/>
  </r>
  <r>
    <x v="0"/>
    <x v="1"/>
    <x v="5"/>
    <x v="4"/>
    <n v="108689.28213327986"/>
  </r>
  <r>
    <x v="0"/>
    <x v="1"/>
    <x v="6"/>
    <x v="4"/>
    <n v="701831.5504926627"/>
  </r>
  <r>
    <x v="0"/>
    <x v="1"/>
    <x v="8"/>
    <x v="1"/>
    <n v="0"/>
  </r>
  <r>
    <x v="0"/>
    <x v="1"/>
    <x v="8"/>
    <x v="2"/>
    <n v="12758395.930343861"/>
  </r>
  <r>
    <x v="0"/>
    <x v="1"/>
    <x v="8"/>
    <x v="3"/>
    <n v="0"/>
  </r>
  <r>
    <x v="0"/>
    <x v="1"/>
    <x v="0"/>
    <x v="5"/>
    <n v="64806.44921675251"/>
  </r>
  <r>
    <x v="0"/>
    <x v="1"/>
    <x v="1"/>
    <x v="5"/>
    <n v="3104449.9242238011"/>
  </r>
  <r>
    <x v="0"/>
    <x v="1"/>
    <x v="2"/>
    <x v="5"/>
    <n v="6835721.3647172619"/>
  </r>
  <r>
    <x v="0"/>
    <x v="1"/>
    <x v="3"/>
    <x v="5"/>
    <n v="4389705.5401867088"/>
  </r>
  <r>
    <x v="0"/>
    <x v="1"/>
    <x v="4"/>
    <x v="5"/>
    <n v="5124185.5081247557"/>
  </r>
  <r>
    <x v="0"/>
    <x v="1"/>
    <x v="5"/>
    <x v="5"/>
    <n v="246072.06191065095"/>
  </r>
  <r>
    <x v="0"/>
    <x v="1"/>
    <x v="6"/>
    <x v="5"/>
    <n v="1984226.4287638101"/>
  </r>
  <r>
    <x v="0"/>
    <x v="1"/>
    <x v="9"/>
    <x v="1"/>
    <n v="0"/>
  </r>
  <r>
    <x v="0"/>
    <x v="1"/>
    <x v="9"/>
    <x v="2"/>
    <n v="0"/>
  </r>
  <r>
    <x v="0"/>
    <x v="1"/>
    <x v="9"/>
    <x v="3"/>
    <n v="21749167.170077048"/>
  </r>
  <r>
    <x v="0"/>
    <x v="1"/>
    <x v="10"/>
    <x v="1"/>
    <n v="2149.2170153640232"/>
  </r>
  <r>
    <x v="0"/>
    <x v="1"/>
    <x v="10"/>
    <x v="2"/>
    <n v="687480.61678581859"/>
  </r>
  <r>
    <x v="0"/>
    <x v="1"/>
    <x v="10"/>
    <x v="3"/>
    <n v="301048.32831055654"/>
  </r>
  <r>
    <x v="0"/>
    <x v="1"/>
    <x v="11"/>
    <x v="1"/>
    <n v="7394.4309766549732"/>
  </r>
  <r>
    <x v="0"/>
    <x v="1"/>
    <x v="12"/>
    <x v="1"/>
    <n v="105896.81238525515"/>
  </r>
  <r>
    <x v="0"/>
    <x v="1"/>
    <x v="13"/>
    <x v="1"/>
    <n v="78578.52532921033"/>
  </r>
  <r>
    <x v="0"/>
    <x v="1"/>
    <x v="14"/>
    <x v="1"/>
    <n v="1842.9888295935452"/>
  </r>
  <r>
    <x v="0"/>
    <x v="1"/>
    <x v="0"/>
    <x v="6"/>
    <n v="1872.0213573226781"/>
  </r>
  <r>
    <x v="0"/>
    <x v="1"/>
    <x v="0"/>
    <x v="7"/>
    <n v="100964.89231402661"/>
  </r>
  <r>
    <x v="0"/>
    <x v="1"/>
    <x v="0"/>
    <x v="8"/>
    <n v="43202.957108473282"/>
  </r>
  <r>
    <x v="0"/>
    <x v="1"/>
    <x v="15"/>
    <x v="1"/>
    <n v="-132.18916152057855"/>
  </r>
  <r>
    <x v="0"/>
    <x v="1"/>
    <x v="11"/>
    <x v="2"/>
    <n v="287835.05966500292"/>
  </r>
  <r>
    <x v="0"/>
    <x v="1"/>
    <x v="12"/>
    <x v="2"/>
    <n v="3094709.5646934174"/>
  </r>
  <r>
    <x v="0"/>
    <x v="1"/>
    <x v="13"/>
    <x v="2"/>
    <n v="2364072.289035005"/>
  </r>
  <r>
    <x v="0"/>
    <x v="1"/>
    <x v="14"/>
    <x v="2"/>
    <n v="39775.803861244531"/>
  </r>
  <r>
    <x v="0"/>
    <x v="1"/>
    <x v="1"/>
    <x v="6"/>
    <n v="369993.20518013299"/>
  </r>
  <r>
    <x v="0"/>
    <x v="1"/>
    <x v="1"/>
    <x v="7"/>
    <n v="3031397.7386282296"/>
  </r>
  <r>
    <x v="0"/>
    <x v="1"/>
    <x v="1"/>
    <x v="8"/>
    <n v="2058340.0311489685"/>
  </r>
  <r>
    <x v="0"/>
    <x v="1"/>
    <x v="15"/>
    <x v="2"/>
    <n v="-2964.605211577064"/>
  </r>
  <r>
    <x v="0"/>
    <x v="1"/>
    <x v="11"/>
    <x v="3"/>
    <n v="175213.43836783557"/>
  </r>
  <r>
    <x v="0"/>
    <x v="1"/>
    <x v="12"/>
    <x v="3"/>
    <n v="746404.15386926976"/>
  </r>
  <r>
    <x v="0"/>
    <x v="1"/>
    <x v="13"/>
    <x v="3"/>
    <n v="645138.99122711096"/>
  </r>
  <r>
    <x v="0"/>
    <x v="1"/>
    <x v="14"/>
    <x v="3"/>
    <n v="0"/>
  </r>
  <r>
    <x v="0"/>
    <x v="1"/>
    <x v="2"/>
    <x v="6"/>
    <n v="139561.4895862712"/>
  </r>
  <r>
    <x v="0"/>
    <x v="1"/>
    <x v="2"/>
    <x v="7"/>
    <n v="746404.15481726429"/>
  </r>
  <r>
    <x v="0"/>
    <x v="1"/>
    <x v="2"/>
    <x v="8"/>
    <n v="669477.90204607812"/>
  </r>
  <r>
    <x v="0"/>
    <x v="1"/>
    <x v="15"/>
    <x v="3"/>
    <n v="0"/>
  </r>
  <r>
    <x v="0"/>
    <x v="1"/>
    <x v="11"/>
    <x v="9"/>
    <n v="511426.71612372692"/>
  </r>
  <r>
    <x v="0"/>
    <x v="1"/>
    <x v="12"/>
    <x v="9"/>
    <n v="3878766.7857595203"/>
  </r>
  <r>
    <x v="0"/>
    <x v="1"/>
    <x v="13"/>
    <x v="9"/>
    <n v="2771020.89030352"/>
  </r>
  <r>
    <x v="0"/>
    <x v="1"/>
    <x v="16"/>
    <x v="6"/>
    <n v="470442.9290094935"/>
  </r>
  <r>
    <x v="0"/>
    <x v="1"/>
    <x v="16"/>
    <x v="7"/>
    <n v="3947010.5309479423"/>
  </r>
  <r>
    <x v="0"/>
    <x v="1"/>
    <x v="16"/>
    <x v="8"/>
    <n v="3087789.8055913262"/>
  </r>
  <r>
    <x v="0"/>
    <x v="1"/>
    <x v="17"/>
    <x v="10"/>
    <n v="4463886.799012688"/>
  </r>
  <r>
    <x v="0"/>
    <x v="1"/>
    <x v="18"/>
    <x v="10"/>
    <n v="1644126.7751243541"/>
  </r>
  <r>
    <x v="0"/>
    <x v="1"/>
    <x v="17"/>
    <x v="11"/>
    <n v="6262199.59066559"/>
  </r>
  <r>
    <x v="0"/>
    <x v="1"/>
    <x v="18"/>
    <x v="11"/>
    <n v="418115.8785431041"/>
  </r>
  <r>
    <x v="0"/>
    <x v="1"/>
    <x v="19"/>
    <x v="12"/>
    <n v="10683934.7834653"/>
  </r>
  <r>
    <x v="0"/>
    <x v="1"/>
    <x v="20"/>
    <x v="12"/>
    <n v="1018623.0325885521"/>
  </r>
  <r>
    <x v="0"/>
    <x v="1"/>
    <x v="21"/>
    <x v="12"/>
    <n v="3980949.0266422504"/>
  </r>
  <r>
    <x v="0"/>
    <x v="1"/>
    <x v="22"/>
    <x v="12"/>
    <n v="2543404.5662819166"/>
  </r>
  <r>
    <x v="0"/>
    <x v="1"/>
    <x v="20"/>
    <x v="13"/>
    <n v="2543404.5662819166"/>
  </r>
  <r>
    <x v="0"/>
    <x v="1"/>
    <x v="0"/>
    <x v="14"/>
    <n v="160633.60062171106"/>
  </r>
  <r>
    <x v="0"/>
    <x v="1"/>
    <x v="0"/>
    <x v="15"/>
    <n v="458.60766776532608"/>
  </r>
  <r>
    <x v="0"/>
    <x v="1"/>
    <x v="0"/>
    <x v="16"/>
    <n v="6290.276976873919"/>
  </r>
  <r>
    <x v="0"/>
    <x v="1"/>
    <x v="1"/>
    <x v="14"/>
    <n v="3293500.274214468"/>
  </r>
  <r>
    <x v="0"/>
    <x v="1"/>
    <x v="1"/>
    <x v="15"/>
    <n v="66483.692439490085"/>
  </r>
  <r>
    <x v="0"/>
    <x v="1"/>
    <x v="1"/>
    <x v="16"/>
    <n v="1073551.5243480727"/>
  </r>
  <r>
    <x v="0"/>
    <x v="1"/>
    <x v="2"/>
    <x v="14"/>
    <n v="5945673.3239063742"/>
  </r>
  <r>
    <x v="0"/>
    <x v="1"/>
    <x v="2"/>
    <x v="15"/>
    <n v="3913008.1837835819"/>
  </r>
  <r>
    <x v="0"/>
    <x v="1"/>
    <x v="2"/>
    <x v="16"/>
    <n v="2481572.9795706188"/>
  </r>
  <r>
    <x v="0"/>
    <x v="1"/>
    <x v="5"/>
    <x v="14"/>
    <n v="1284127.6380914981"/>
  </r>
  <r>
    <x v="0"/>
    <x v="1"/>
    <x v="5"/>
    <x v="15"/>
    <n v="998.55859796672701"/>
  </r>
  <r>
    <x v="0"/>
    <x v="1"/>
    <x v="5"/>
    <x v="16"/>
    <n v="14805.570809363764"/>
  </r>
  <r>
    <x v="0"/>
    <x v="1"/>
    <x v="0"/>
    <x v="17"/>
    <n v="0"/>
  </r>
  <r>
    <x v="0"/>
    <x v="1"/>
    <x v="1"/>
    <x v="17"/>
    <n v="0"/>
  </r>
  <r>
    <x v="0"/>
    <x v="1"/>
    <x v="2"/>
    <x v="17"/>
    <n v="329836.1332477355"/>
  </r>
  <r>
    <x v="0"/>
    <x v="1"/>
    <x v="23"/>
    <x v="9"/>
    <n v="329836.1332477355"/>
  </r>
  <r>
    <x v="0"/>
    <x v="1"/>
    <x v="20"/>
    <x v="9"/>
    <n v="14192.737306219191"/>
  </r>
  <r>
    <x v="0"/>
    <x v="2"/>
    <x v="0"/>
    <x v="0"/>
    <n v="527499.76628779632"/>
  </r>
  <r>
    <x v="0"/>
    <x v="2"/>
    <x v="1"/>
    <x v="0"/>
    <n v="717551.15488387039"/>
  </r>
  <r>
    <x v="0"/>
    <x v="2"/>
    <x v="2"/>
    <x v="0"/>
    <n v="491443.48879692948"/>
  </r>
  <r>
    <x v="0"/>
    <x v="2"/>
    <x v="3"/>
    <x v="0"/>
    <n v="1360260.8211290203"/>
  </r>
  <r>
    <x v="0"/>
    <x v="2"/>
    <x v="4"/>
    <x v="0"/>
    <n v="1477349.9950098016"/>
  </r>
  <r>
    <x v="0"/>
    <x v="2"/>
    <x v="5"/>
    <x v="0"/>
    <n v="-1835.7617094985735"/>
  </r>
  <r>
    <x v="0"/>
    <x v="2"/>
    <x v="6"/>
    <x v="0"/>
    <n v="9528.0815752412782"/>
  </r>
  <r>
    <x v="0"/>
    <x v="2"/>
    <x v="7"/>
    <x v="1"/>
    <n v="4581797.5276527256"/>
  </r>
  <r>
    <x v="0"/>
    <x v="2"/>
    <x v="7"/>
    <x v="2"/>
    <n v="0"/>
  </r>
  <r>
    <x v="0"/>
    <x v="2"/>
    <x v="7"/>
    <x v="3"/>
    <n v="0"/>
  </r>
  <r>
    <x v="0"/>
    <x v="2"/>
    <x v="0"/>
    <x v="4"/>
    <n v="2182827.370129067"/>
  </r>
  <r>
    <x v="0"/>
    <x v="2"/>
    <x v="1"/>
    <x v="4"/>
    <n v="20791584.511673972"/>
  </r>
  <r>
    <x v="0"/>
    <x v="2"/>
    <x v="2"/>
    <x v="4"/>
    <n v="6669277.9075764762"/>
  </r>
  <r>
    <x v="0"/>
    <x v="2"/>
    <x v="3"/>
    <x v="4"/>
    <n v="4605110.6331638675"/>
  </r>
  <r>
    <x v="0"/>
    <x v="2"/>
    <x v="4"/>
    <x v="4"/>
    <n v="7132429.6482765758"/>
  </r>
  <r>
    <x v="0"/>
    <x v="2"/>
    <x v="5"/>
    <x v="4"/>
    <n v="140257.34113820249"/>
  </r>
  <r>
    <x v="0"/>
    <x v="2"/>
    <x v="6"/>
    <x v="4"/>
    <n v="531600.26410800929"/>
  </r>
  <r>
    <x v="0"/>
    <x v="2"/>
    <x v="8"/>
    <x v="1"/>
    <n v="0"/>
  </r>
  <r>
    <x v="0"/>
    <x v="2"/>
    <x v="8"/>
    <x v="2"/>
    <n v="42053087.608452201"/>
  </r>
  <r>
    <x v="0"/>
    <x v="2"/>
    <x v="8"/>
    <x v="3"/>
    <n v="0"/>
  </r>
  <r>
    <x v="0"/>
    <x v="2"/>
    <x v="0"/>
    <x v="5"/>
    <n v="293229.43216392049"/>
  </r>
  <r>
    <x v="0"/>
    <x v="2"/>
    <x v="1"/>
    <x v="5"/>
    <n v="8842610.2199869342"/>
  </r>
  <r>
    <x v="0"/>
    <x v="2"/>
    <x v="2"/>
    <x v="5"/>
    <n v="13817609.474537957"/>
  </r>
  <r>
    <x v="0"/>
    <x v="2"/>
    <x v="3"/>
    <x v="5"/>
    <n v="14632440.725321287"/>
  </r>
  <r>
    <x v="0"/>
    <x v="2"/>
    <x v="4"/>
    <x v="5"/>
    <n v="12752159.986500874"/>
  </r>
  <r>
    <x v="0"/>
    <x v="2"/>
    <x v="5"/>
    <x v="5"/>
    <n v="273070.23411991709"/>
  </r>
  <r>
    <x v="0"/>
    <x v="2"/>
    <x v="6"/>
    <x v="5"/>
    <n v="1927301.947368962"/>
  </r>
  <r>
    <x v="0"/>
    <x v="2"/>
    <x v="9"/>
    <x v="1"/>
    <n v="0"/>
  </r>
  <r>
    <x v="0"/>
    <x v="2"/>
    <x v="9"/>
    <x v="2"/>
    <n v="0"/>
  </r>
  <r>
    <x v="0"/>
    <x v="2"/>
    <x v="9"/>
    <x v="3"/>
    <n v="52538421.770936377"/>
  </r>
  <r>
    <x v="0"/>
    <x v="2"/>
    <x v="10"/>
    <x v="1"/>
    <n v="-16794.14455910457"/>
  </r>
  <r>
    <x v="0"/>
    <x v="2"/>
    <x v="10"/>
    <x v="2"/>
    <n v="478381.43579954526"/>
  </r>
  <r>
    <x v="0"/>
    <x v="2"/>
    <x v="10"/>
    <x v="3"/>
    <n v="470378.69258944859"/>
  </r>
  <r>
    <x v="0"/>
    <x v="2"/>
    <x v="11"/>
    <x v="1"/>
    <n v="112350.02901664721"/>
  </r>
  <r>
    <x v="0"/>
    <x v="2"/>
    <x v="12"/>
    <x v="1"/>
    <n v="46548.597744140279"/>
  </r>
  <r>
    <x v="0"/>
    <x v="2"/>
    <x v="13"/>
    <x v="1"/>
    <n v="271944.14709474769"/>
  </r>
  <r>
    <x v="0"/>
    <x v="2"/>
    <x v="14"/>
    <x v="1"/>
    <n v="46693.167189670152"/>
  </r>
  <r>
    <x v="0"/>
    <x v="2"/>
    <x v="0"/>
    <x v="6"/>
    <n v="46862.701908547773"/>
  </r>
  <r>
    <x v="0"/>
    <x v="2"/>
    <x v="0"/>
    <x v="7"/>
    <n v="71111.843468284264"/>
  </r>
  <r>
    <x v="0"/>
    <x v="2"/>
    <x v="0"/>
    <x v="8"/>
    <n v="241270.02265368967"/>
  </r>
  <r>
    <x v="0"/>
    <x v="2"/>
    <x v="15"/>
    <x v="1"/>
    <n v="-134.41472362393287"/>
  </r>
  <r>
    <x v="0"/>
    <x v="2"/>
    <x v="11"/>
    <x v="2"/>
    <n v="1379202.9363743495"/>
  </r>
  <r>
    <x v="0"/>
    <x v="2"/>
    <x v="12"/>
    <x v="2"/>
    <n v="2131726.3497977853"/>
  </r>
  <r>
    <x v="0"/>
    <x v="2"/>
    <x v="13"/>
    <x v="2"/>
    <n v="7598106.1032744274"/>
  </r>
  <r>
    <x v="0"/>
    <x v="2"/>
    <x v="14"/>
    <x v="2"/>
    <n v="453981.40988279448"/>
  </r>
  <r>
    <x v="0"/>
    <x v="2"/>
    <x v="1"/>
    <x v="6"/>
    <n v="2217196.4786290796"/>
  </r>
  <r>
    <x v="0"/>
    <x v="2"/>
    <x v="1"/>
    <x v="7"/>
    <n v="2271702.8806556785"/>
  </r>
  <r>
    <x v="0"/>
    <x v="2"/>
    <x v="1"/>
    <x v="8"/>
    <n v="7191926.0602615103"/>
  </r>
  <r>
    <x v="0"/>
    <x v="2"/>
    <x v="15"/>
    <x v="2"/>
    <n v="297808.90494359192"/>
  </r>
  <r>
    <x v="0"/>
    <x v="2"/>
    <x v="11"/>
    <x v="3"/>
    <n v="338046.45767831488"/>
  </r>
  <r>
    <x v="0"/>
    <x v="2"/>
    <x v="12"/>
    <x v="3"/>
    <n v="669477.90119578619"/>
  </r>
  <r>
    <x v="0"/>
    <x v="2"/>
    <x v="13"/>
    <x v="3"/>
    <n v="978557.83978592069"/>
  </r>
  <r>
    <x v="0"/>
    <x v="2"/>
    <x v="14"/>
    <x v="3"/>
    <n v="33.19830323402509"/>
  </r>
  <r>
    <x v="0"/>
    <x v="2"/>
    <x v="2"/>
    <x v="6"/>
    <n v="326745.85268733214"/>
  </r>
  <r>
    <x v="0"/>
    <x v="2"/>
    <x v="2"/>
    <x v="7"/>
    <n v="645138.99200780585"/>
  </r>
  <r>
    <x v="0"/>
    <x v="2"/>
    <x v="2"/>
    <x v="8"/>
    <n v="978557.8409700921"/>
  </r>
  <r>
    <x v="0"/>
    <x v="2"/>
    <x v="15"/>
    <x v="3"/>
    <n v="0"/>
  </r>
  <r>
    <x v="0"/>
    <x v="2"/>
    <x v="11"/>
    <x v="9"/>
    <n v="2590805.0332249594"/>
  </r>
  <r>
    <x v="0"/>
    <x v="2"/>
    <x v="12"/>
    <x v="9"/>
    <n v="2987953.7161317687"/>
  </r>
  <r>
    <x v="0"/>
    <x v="2"/>
    <x v="13"/>
    <x v="9"/>
    <n v="8411753.9238852933"/>
  </r>
  <r>
    <x v="0"/>
    <x v="2"/>
    <x v="16"/>
    <x v="6"/>
    <n v="1829599.4230693115"/>
  </r>
  <r>
    <x v="0"/>
    <x v="2"/>
    <x v="16"/>
    <x v="7"/>
    <n v="2847752.848737712"/>
  </r>
  <r>
    <x v="0"/>
    <x v="2"/>
    <x v="16"/>
    <x v="8"/>
    <n v="8848608.0901550967"/>
  </r>
  <r>
    <x v="0"/>
    <x v="2"/>
    <x v="17"/>
    <x v="10"/>
    <n v="18370884.253581502"/>
  </r>
  <r>
    <x v="0"/>
    <x v="2"/>
    <x v="18"/>
    <x v="10"/>
    <n v="2226927.9050235348"/>
  </r>
  <r>
    <x v="0"/>
    <x v="2"/>
    <x v="17"/>
    <x v="11"/>
    <n v="19976323.118567768"/>
  </r>
  <r>
    <x v="0"/>
    <x v="2"/>
    <x v="18"/>
    <x v="11"/>
    <n v="1385616.4878940824"/>
  </r>
  <r>
    <x v="0"/>
    <x v="2"/>
    <x v="19"/>
    <x v="12"/>
    <n v="26807567.858596142"/>
  </r>
  <r>
    <x v="0"/>
    <x v="2"/>
    <x v="20"/>
    <x v="12"/>
    <n v="7626355.56304684"/>
  </r>
  <r>
    <x v="0"/>
    <x v="2"/>
    <x v="21"/>
    <x v="12"/>
    <n v="8011094.6891752165"/>
  </r>
  <r>
    <x v="0"/>
    <x v="2"/>
    <x v="22"/>
    <x v="12"/>
    <n v="6467207.293005053"/>
  </r>
  <r>
    <x v="0"/>
    <x v="2"/>
    <x v="20"/>
    <x v="13"/>
    <n v="6467207.293005053"/>
  </r>
  <r>
    <x v="0"/>
    <x v="2"/>
    <x v="0"/>
    <x v="14"/>
    <n v="1539917.1335467433"/>
  </r>
  <r>
    <x v="0"/>
    <x v="2"/>
    <x v="0"/>
    <x v="15"/>
    <n v="7617.2574599841455"/>
  </r>
  <r>
    <x v="0"/>
    <x v="2"/>
    <x v="0"/>
    <x v="16"/>
    <n v="132069.35244347743"/>
  </r>
  <r>
    <x v="0"/>
    <x v="2"/>
    <x v="1"/>
    <x v="14"/>
    <n v="7947346.9861505376"/>
  </r>
  <r>
    <x v="0"/>
    <x v="2"/>
    <x v="1"/>
    <x v="15"/>
    <n v="144669.84624277486"/>
  </r>
  <r>
    <x v="0"/>
    <x v="2"/>
    <x v="1"/>
    <x v="16"/>
    <n v="4267705.4024964627"/>
  </r>
  <r>
    <x v="0"/>
    <x v="2"/>
    <x v="2"/>
    <x v="14"/>
    <n v="15579069.336346287"/>
  </r>
  <r>
    <x v="0"/>
    <x v="2"/>
    <x v="2"/>
    <x v="15"/>
    <n v="7823771.9818595573"/>
  </r>
  <r>
    <x v="0"/>
    <x v="2"/>
    <x v="2"/>
    <x v="16"/>
    <n v="8158446.1511690076"/>
  </r>
  <r>
    <x v="0"/>
    <x v="2"/>
    <x v="5"/>
    <x v="14"/>
    <n v="1741234.6497830632"/>
  </r>
  <r>
    <x v="0"/>
    <x v="2"/>
    <x v="5"/>
    <x v="15"/>
    <n v="35035.664369331811"/>
  </r>
  <r>
    <x v="0"/>
    <x v="2"/>
    <x v="5"/>
    <x v="16"/>
    <n v="565933.00467645947"/>
  </r>
  <r>
    <x v="0"/>
    <x v="2"/>
    <x v="0"/>
    <x v="17"/>
    <n v="0"/>
  </r>
  <r>
    <x v="0"/>
    <x v="2"/>
    <x v="1"/>
    <x v="17"/>
    <n v="0"/>
  </r>
  <r>
    <x v="0"/>
    <x v="2"/>
    <x v="2"/>
    <x v="17"/>
    <n v="504854.69389069773"/>
  </r>
  <r>
    <x v="0"/>
    <x v="2"/>
    <x v="23"/>
    <x v="9"/>
    <n v="504854.69389069773"/>
  </r>
  <r>
    <x v="0"/>
    <x v="2"/>
    <x v="20"/>
    <x v="9"/>
    <n v="-969409.057645806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3AD87-E2B4-48B1-AF3E-F5097C2F870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T30" firstHeaderRow="1" firstDataRow="2" firstDataCol="1" rowPageCount="2" colPageCount="1"/>
  <pivotFields count="5">
    <pivotField axis="axisPage" showAll="0">
      <items count="2"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showAll="0">
      <items count="25">
        <item x="7"/>
        <item x="8"/>
        <item x="9"/>
        <item x="0"/>
        <item x="1"/>
        <item x="2"/>
        <item x="3"/>
        <item x="4"/>
        <item x="5"/>
        <item x="6"/>
        <item x="10"/>
        <item x="14"/>
        <item x="15"/>
        <item x="18"/>
        <item x="17"/>
        <item x="19"/>
        <item x="21"/>
        <item x="20"/>
        <item x="23"/>
        <item x="22"/>
        <item x="11"/>
        <item x="12"/>
        <item x="13"/>
        <item x="16"/>
        <item t="default"/>
      </items>
    </pivotField>
    <pivotField axis="axisCol" showAll="0">
      <items count="19">
        <item x="0"/>
        <item x="4"/>
        <item x="5"/>
        <item x="1"/>
        <item x="2"/>
        <item x="3"/>
        <item x="10"/>
        <item x="11"/>
        <item x="12"/>
        <item x="14"/>
        <item x="15"/>
        <item x="16"/>
        <item x="17"/>
        <item x="13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2">
    <pageField fld="0" item="0" hier="-1"/>
    <pageField fld="1" item="0" hier="-1"/>
  </pageFields>
  <dataFields count="1">
    <dataField name="Sum of Value" fld="4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8F80E-4781-4E75-920C-4354B8A00813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4:I34" firstHeaderRow="1" firstDataRow="3" firstDataCol="1" rowPageCount="2" colPageCount="1"/>
  <pivotFields count="7">
    <pivotField axis="axisPage" showAll="0">
      <items count="2">
        <item x="0"/>
        <item t="default"/>
      </items>
    </pivotField>
    <pivotField axis="axisRow" showAll="0">
      <items count="8">
        <item x="1"/>
        <item x="0"/>
        <item x="6"/>
        <item x="4"/>
        <item x="3"/>
        <item x="5"/>
        <item x="2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showAll="0">
      <items count="7">
        <item x="1"/>
        <item x="2"/>
        <item x="3"/>
        <item x="0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 defaultSubtotal="0">
      <items count="2">
        <item x="1"/>
        <item x="0"/>
      </items>
    </pivotField>
    <pivotField dataField="1" showAll="0"/>
  </pivotFields>
  <rowFields count="2">
    <field x="1"/>
    <field x="3"/>
  </rowFields>
  <rowItems count="28">
    <i>
      <x/>
    </i>
    <i r="1">
      <x v="3"/>
    </i>
    <i r="1">
      <x v="4"/>
    </i>
    <i r="1">
      <x v="5"/>
    </i>
    <i>
      <x v="1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</rowItems>
  <colFields count="2">
    <field x="5"/>
    <field x="4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pageFields count="2">
    <pageField fld="0" item="0" hier="-1"/>
    <pageField fld="2" item="1" hier="-1"/>
  </pageFields>
  <dataFields count="1">
    <dataField name="Sum of Value" fld="6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F1A7-4989-421C-8CFE-56D3F0A4B530}">
  <dimension ref="A1:AL30"/>
  <sheetViews>
    <sheetView tabSelected="1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AL6" sqref="AL6:AL12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9.140625" bestFit="1" customWidth="1"/>
    <col min="4" max="4" width="10.140625" bestFit="1" customWidth="1"/>
    <col min="5" max="5" width="7.5703125" bestFit="1" customWidth="1"/>
    <col min="6" max="8" width="10.140625" bestFit="1" customWidth="1"/>
    <col min="9" max="9" width="9.140625" bestFit="1" customWidth="1"/>
    <col min="10" max="11" width="10.140625" bestFit="1" customWidth="1"/>
    <col min="12" max="13" width="9.140625" bestFit="1" customWidth="1"/>
    <col min="14" max="14" width="6.5703125" bestFit="1" customWidth="1"/>
    <col min="15" max="15" width="9.140625" bestFit="1" customWidth="1"/>
    <col min="16" max="16" width="4.5703125" bestFit="1" customWidth="1"/>
    <col min="17" max="17" width="7.5703125" bestFit="1" customWidth="1"/>
    <col min="18" max="19" width="9.140625" bestFit="1" customWidth="1"/>
    <col min="20" max="20" width="11.28515625" customWidth="1"/>
    <col min="21" max="21" width="10.140625" bestFit="1" customWidth="1"/>
    <col min="22" max="22" width="10.140625" customWidth="1"/>
    <col min="24" max="25" width="10.140625" bestFit="1" customWidth="1"/>
    <col min="26" max="26" width="12.140625" bestFit="1" customWidth="1"/>
    <col min="27" max="30" width="12.140625" customWidth="1"/>
    <col min="33" max="33" width="10.140625" style="3" bestFit="1" customWidth="1"/>
    <col min="36" max="37" width="10.140625" bestFit="1" customWidth="1"/>
    <col min="38" max="38" width="9.5703125" bestFit="1" customWidth="1"/>
  </cols>
  <sheetData>
    <row r="1" spans="1:38" x14ac:dyDescent="0.25">
      <c r="A1" s="1" t="s">
        <v>1</v>
      </c>
      <c r="B1" t="s">
        <v>14</v>
      </c>
    </row>
    <row r="2" spans="1:38" x14ac:dyDescent="0.25">
      <c r="A2" s="1" t="s">
        <v>0</v>
      </c>
      <c r="B2" t="s">
        <v>15</v>
      </c>
    </row>
    <row r="4" spans="1:38" x14ac:dyDescent="0.25">
      <c r="A4" s="1" t="s">
        <v>13</v>
      </c>
      <c r="B4" s="1" t="s">
        <v>9</v>
      </c>
    </row>
    <row r="5" spans="1:38" x14ac:dyDescent="0.25">
      <c r="A5" s="1" t="s">
        <v>2</v>
      </c>
      <c r="B5" t="s">
        <v>11</v>
      </c>
      <c r="C5" t="s">
        <v>12</v>
      </c>
      <c r="D5" t="s">
        <v>10</v>
      </c>
      <c r="E5" t="s">
        <v>3</v>
      </c>
      <c r="F5" t="s">
        <v>7</v>
      </c>
      <c r="G5" t="s">
        <v>4</v>
      </c>
      <c r="H5" t="s">
        <v>5</v>
      </c>
      <c r="I5" t="s">
        <v>6</v>
      </c>
      <c r="J5" t="s">
        <v>25</v>
      </c>
      <c r="K5" t="s">
        <v>23</v>
      </c>
      <c r="L5" t="s">
        <v>27</v>
      </c>
      <c r="M5" t="s">
        <v>26</v>
      </c>
      <c r="N5" t="s">
        <v>30</v>
      </c>
      <c r="O5" t="s">
        <v>28</v>
      </c>
      <c r="P5" t="s">
        <v>15</v>
      </c>
      <c r="Q5" t="s">
        <v>19</v>
      </c>
      <c r="R5" t="s">
        <v>20</v>
      </c>
      <c r="S5" t="s">
        <v>29</v>
      </c>
      <c r="T5" t="s">
        <v>8</v>
      </c>
    </row>
    <row r="6" spans="1:38" x14ac:dyDescent="0.25">
      <c r="A6" s="2" t="s">
        <v>11</v>
      </c>
      <c r="B6" s="3"/>
      <c r="C6" s="3"/>
      <c r="D6" s="3"/>
      <c r="E6" s="3">
        <v>494591.70410374441</v>
      </c>
      <c r="F6" s="3">
        <v>0</v>
      </c>
      <c r="G6" s="3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494591.70410374441</v>
      </c>
      <c r="W6" s="2" t="s">
        <v>11</v>
      </c>
      <c r="X6" s="3">
        <f>GETPIVOTDATA("Value",$A$4,"RLab",$W6)</f>
        <v>494591.70410374441</v>
      </c>
      <c r="Y6" s="3">
        <f t="shared" ref="Y6:Y13" si="0">GETPIVOTDATA("Value",$A$4,"cLab",$W6)</f>
        <v>494591.70701086737</v>
      </c>
      <c r="Z6" s="6">
        <f>X6-Y6</f>
        <v>-2.9071229510009289E-3</v>
      </c>
      <c r="AA6" s="6"/>
      <c r="AB6" s="3">
        <v>411631.44679300638</v>
      </c>
      <c r="AC6" s="3">
        <v>411631.44679300394</v>
      </c>
      <c r="AD6" s="6">
        <f>IF(AB6&lt;&gt;0,100*X6/AB6,0)</f>
        <v>120.1540134887837</v>
      </c>
      <c r="AF6" t="s">
        <v>5</v>
      </c>
      <c r="AG6" s="3">
        <f>GETPIVOTDATA("Value",$A$4,"RLab",AF6)</f>
        <v>10805766.350878658</v>
      </c>
      <c r="AI6" t="s">
        <v>23</v>
      </c>
      <c r="AJ6" s="3">
        <f>GETPIVOTDATA("Value",$A$4,"CLab",AI6)</f>
        <v>13060365.435798094</v>
      </c>
      <c r="AK6" s="3">
        <v>10887629.319709938</v>
      </c>
      <c r="AL6" s="5">
        <f>100*AJ6/AK6</f>
        <v>119.95600743088157</v>
      </c>
    </row>
    <row r="7" spans="1:38" x14ac:dyDescent="0.25">
      <c r="A7" s="2" t="s">
        <v>12</v>
      </c>
      <c r="B7" s="3"/>
      <c r="C7" s="3"/>
      <c r="D7" s="3"/>
      <c r="E7" s="3">
        <v>0</v>
      </c>
      <c r="F7" s="3">
        <v>9369115.4446529876</v>
      </c>
      <c r="G7" s="3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>
        <v>9369115.4446529876</v>
      </c>
      <c r="W7" s="2" t="s">
        <v>12</v>
      </c>
      <c r="X7" s="3">
        <f t="shared" ref="X7:X29" si="1">GETPIVOTDATA("Value",$A$4,"RLab",W7)</f>
        <v>9369115.4446529876</v>
      </c>
      <c r="Y7" s="3">
        <f t="shared" si="0"/>
        <v>9369115.4800686147</v>
      </c>
      <c r="Z7" s="6">
        <f t="shared" ref="Z7:Z29" si="2">X7-Y7</f>
        <v>-3.5415627062320709E-2</v>
      </c>
      <c r="AA7" s="6"/>
      <c r="AB7" s="3">
        <v>7820682.2642322294</v>
      </c>
      <c r="AC7" s="3">
        <v>7820682.2642320786</v>
      </c>
      <c r="AD7" s="6">
        <f t="shared" ref="AD7:AD29" si="3">IF(AB7&lt;&gt;0,100*X7/AB7,0)</f>
        <v>119.79920840797348</v>
      </c>
      <c r="AF7" t="s">
        <v>6</v>
      </c>
      <c r="AG7" s="3">
        <f>GETPIVOTDATA("Value",$A$4,"RLab",AF7)</f>
        <v>4835543.2967329137</v>
      </c>
      <c r="AI7" t="s">
        <v>27</v>
      </c>
      <c r="AJ7" s="3">
        <f t="shared" ref="AJ7:AJ10" si="4">GETPIVOTDATA("Value",$A$4,"CLab",AI7)</f>
        <v>3080029.2351727649</v>
      </c>
      <c r="AK7" s="3">
        <v>2567570.6442453577</v>
      </c>
      <c r="AL7" s="5">
        <f t="shared" ref="AL7:AL12" si="5">100*AJ7/AK7</f>
        <v>119.95888962494449</v>
      </c>
    </row>
    <row r="8" spans="1:38" x14ac:dyDescent="0.25">
      <c r="A8" s="2" t="s">
        <v>10</v>
      </c>
      <c r="B8" s="3"/>
      <c r="C8" s="3"/>
      <c r="D8" s="3"/>
      <c r="E8" s="3">
        <v>0</v>
      </c>
      <c r="F8" s="3">
        <v>0</v>
      </c>
      <c r="G8" s="3">
        <v>23265882.802563768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>
        <v>23265882.802563768</v>
      </c>
      <c r="W8" s="2" t="s">
        <v>10</v>
      </c>
      <c r="X8" s="3">
        <f t="shared" si="1"/>
        <v>23265882.802563768</v>
      </c>
      <c r="Y8" s="3">
        <f t="shared" si="0"/>
        <v>23265882.913556382</v>
      </c>
      <c r="Z8" s="6">
        <f t="shared" si="2"/>
        <v>-0.11099261417984962</v>
      </c>
      <c r="AA8" s="6"/>
      <c r="AB8" s="3">
        <v>19398097.3829589</v>
      </c>
      <c r="AC8" s="3">
        <v>19398097.382958774</v>
      </c>
      <c r="AD8" s="6">
        <f t="shared" si="3"/>
        <v>119.9389937231818</v>
      </c>
      <c r="AF8" t="s">
        <v>45</v>
      </c>
      <c r="AG8" s="3">
        <f>SUM(AG6:AG7)</f>
        <v>15641309.647611571</v>
      </c>
      <c r="AI8" t="s">
        <v>26</v>
      </c>
      <c r="AJ8" s="3">
        <f t="shared" si="4"/>
        <v>3446944.1823834302</v>
      </c>
      <c r="AK8" s="3">
        <v>2874603.2602910958</v>
      </c>
      <c r="AL8" s="5">
        <f t="shared" si="5"/>
        <v>119.91025787796457</v>
      </c>
    </row>
    <row r="9" spans="1:38" x14ac:dyDescent="0.25">
      <c r="A9" s="2" t="s">
        <v>3</v>
      </c>
      <c r="B9" s="3">
        <v>58285.027435312251</v>
      </c>
      <c r="C9" s="3">
        <v>252829.50822975571</v>
      </c>
      <c r="D9" s="3">
        <v>40189.48842404809</v>
      </c>
      <c r="E9" s="3"/>
      <c r="F9" s="3"/>
      <c r="G9" s="3"/>
      <c r="H9" s="3"/>
      <c r="I9" s="3"/>
      <c r="J9" s="3"/>
      <c r="K9" s="3">
        <v>96299.45467862369</v>
      </c>
      <c r="L9" s="3">
        <v>167.64158110806724</v>
      </c>
      <c r="M9" s="3">
        <v>163.66161425956071</v>
      </c>
      <c r="N9" s="3">
        <v>0</v>
      </c>
      <c r="O9" s="3"/>
      <c r="P9" s="3">
        <v>0</v>
      </c>
      <c r="Q9" s="3">
        <v>7213.8496338579089</v>
      </c>
      <c r="R9" s="3">
        <v>99197.764899593138</v>
      </c>
      <c r="S9" s="3"/>
      <c r="T9" s="3">
        <v>554346.39649655845</v>
      </c>
      <c r="W9" s="2" t="s">
        <v>3</v>
      </c>
      <c r="X9" s="3">
        <f t="shared" si="1"/>
        <v>554346.39649655845</v>
      </c>
      <c r="Y9" s="3">
        <f t="shared" si="0"/>
        <v>554346.39505756192</v>
      </c>
      <c r="Z9" s="6">
        <f t="shared" si="2"/>
        <v>1.438996521756053E-3</v>
      </c>
      <c r="AA9" s="6"/>
      <c r="AB9" s="3">
        <v>461097.19414293929</v>
      </c>
      <c r="AC9" s="3">
        <v>461097.19100111304</v>
      </c>
      <c r="AD9" s="6">
        <f t="shared" si="3"/>
        <v>120.22332895062294</v>
      </c>
      <c r="AI9" t="s">
        <v>47</v>
      </c>
      <c r="AJ9" s="3">
        <f>AJ11+AJ10</f>
        <v>2264475.7415924845</v>
      </c>
      <c r="AK9" s="3">
        <v>1880764.1323776208</v>
      </c>
      <c r="AL9" s="5">
        <f t="shared" si="5"/>
        <v>120.40189955822817</v>
      </c>
    </row>
    <row r="10" spans="1:38" x14ac:dyDescent="0.25">
      <c r="A10" s="2" t="s">
        <v>7</v>
      </c>
      <c r="B10" s="3">
        <v>108880.83776861132</v>
      </c>
      <c r="C10" s="3">
        <v>4111914.2114987765</v>
      </c>
      <c r="D10" s="3">
        <v>2486174.5280985925</v>
      </c>
      <c r="E10" s="3"/>
      <c r="F10" s="3"/>
      <c r="G10" s="3"/>
      <c r="H10" s="3"/>
      <c r="I10" s="3"/>
      <c r="J10" s="3"/>
      <c r="K10" s="3">
        <v>2537490.7079907735</v>
      </c>
      <c r="L10" s="3">
        <v>3915.5645029019438</v>
      </c>
      <c r="M10" s="3">
        <v>1364523.0820739157</v>
      </c>
      <c r="N10" s="3">
        <v>0</v>
      </c>
      <c r="O10" s="3"/>
      <c r="P10" s="3">
        <v>0</v>
      </c>
      <c r="Q10" s="3">
        <v>282078.7036859917</v>
      </c>
      <c r="R10" s="3">
        <v>1316662.208263394</v>
      </c>
      <c r="S10" s="3"/>
      <c r="T10" s="3">
        <v>12211639.843882957</v>
      </c>
      <c r="W10" s="2" t="s">
        <v>7</v>
      </c>
      <c r="X10" s="3">
        <f t="shared" si="1"/>
        <v>12211639.843882957</v>
      </c>
      <c r="Y10" s="3">
        <f t="shared" si="0"/>
        <v>12211639.742660785</v>
      </c>
      <c r="Z10" s="6">
        <f t="shared" si="2"/>
        <v>0.10122217237949371</v>
      </c>
      <c r="AA10" s="6"/>
      <c r="AB10" s="3">
        <v>10183262.95152319</v>
      </c>
      <c r="AC10" s="3">
        <v>10183262.835555881</v>
      </c>
      <c r="AD10" s="6">
        <f t="shared" si="3"/>
        <v>119.91873235539269</v>
      </c>
      <c r="AI10" t="s">
        <v>30</v>
      </c>
      <c r="AJ10" s="3">
        <f t="shared" si="4"/>
        <v>46063.318245321265</v>
      </c>
      <c r="AK10" s="3">
        <v>40586.335862020962</v>
      </c>
      <c r="AL10" s="5">
        <f t="shared" si="5"/>
        <v>113.49464608463322</v>
      </c>
    </row>
    <row r="11" spans="1:38" x14ac:dyDescent="0.25">
      <c r="A11" s="2" t="s">
        <v>4</v>
      </c>
      <c r="B11" s="3">
        <v>129543.01813517977</v>
      </c>
      <c r="C11" s="3">
        <v>1848285.6526612758</v>
      </c>
      <c r="D11" s="3">
        <v>6603324.6820929255</v>
      </c>
      <c r="E11" s="3"/>
      <c r="F11" s="3"/>
      <c r="G11" s="3"/>
      <c r="H11" s="3"/>
      <c r="I11" s="3"/>
      <c r="J11" s="3"/>
      <c r="K11" s="3">
        <v>10122084.672364371</v>
      </c>
      <c r="L11" s="3">
        <v>3075945.9994173176</v>
      </c>
      <c r="M11" s="3">
        <v>2058874.7371735349</v>
      </c>
      <c r="N11" s="3">
        <v>46063.318245321265</v>
      </c>
      <c r="O11" s="3"/>
      <c r="P11" s="3">
        <v>0</v>
      </c>
      <c r="Q11" s="3">
        <v>175213.43864713944</v>
      </c>
      <c r="R11" s="3">
        <v>338046.45821718726</v>
      </c>
      <c r="S11" s="3"/>
      <c r="T11" s="3">
        <v>24397381.976954252</v>
      </c>
      <c r="W11" s="2" t="s">
        <v>4</v>
      </c>
      <c r="X11" s="3">
        <f t="shared" si="1"/>
        <v>24397381.976954252</v>
      </c>
      <c r="Y11" s="3">
        <f t="shared" si="0"/>
        <v>24397382.004999127</v>
      </c>
      <c r="Z11" s="6">
        <f t="shared" si="2"/>
        <v>-2.8044875711202621E-2</v>
      </c>
      <c r="AA11" s="6"/>
      <c r="AB11" s="3">
        <v>20341562.712365221</v>
      </c>
      <c r="AC11" s="3">
        <v>20341562.669584211</v>
      </c>
      <c r="AD11" s="6">
        <f t="shared" si="3"/>
        <v>119.93858250685714</v>
      </c>
      <c r="AI11" t="s">
        <v>48</v>
      </c>
      <c r="AJ11" s="3">
        <f>GETPIVOTDATA("Value",$A$4,"CLab","BoP")-GETPIVOTDATA("Value",$A$4,"RLab","inv","CLab","BoP")-GETPIVOTDATA("Value",$A$4,"RLab","tmg","CLab","BoP")</f>
        <v>2218412.4233471635</v>
      </c>
      <c r="AK11" s="3">
        <v>1840177.7965155998</v>
      </c>
      <c r="AL11" s="5">
        <f t="shared" si="5"/>
        <v>120.55424359253523</v>
      </c>
    </row>
    <row r="12" spans="1:38" x14ac:dyDescent="0.25">
      <c r="A12" s="2" t="s">
        <v>5</v>
      </c>
      <c r="B12" s="3">
        <v>73953.813419295853</v>
      </c>
      <c r="C12" s="3">
        <v>1850770.8143610081</v>
      </c>
      <c r="D12" s="3">
        <v>8881041.7230983544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10805766.350878658</v>
      </c>
      <c r="W12" s="2" t="s">
        <v>5</v>
      </c>
      <c r="X12" s="3">
        <f t="shared" si="1"/>
        <v>10805766.350878658</v>
      </c>
      <c r="Y12" s="3">
        <f t="shared" si="0"/>
        <v>10805766.337171733</v>
      </c>
      <c r="Z12" s="6">
        <f t="shared" si="2"/>
        <v>1.3706924393773079E-2</v>
      </c>
      <c r="AA12" s="6"/>
      <c r="AB12" s="3">
        <v>9008780.1093299557</v>
      </c>
      <c r="AC12" s="3">
        <v>9008780.1093299538</v>
      </c>
      <c r="AD12" s="6">
        <f t="shared" si="3"/>
        <v>119.94705409323568</v>
      </c>
      <c r="AF12" t="s">
        <v>17</v>
      </c>
      <c r="AG12" s="3">
        <f>GETPIVOTDATA("Value",$A$4,"RLab",AF12)</f>
        <v>410132.88594115229</v>
      </c>
      <c r="AI12" t="s">
        <v>49</v>
      </c>
      <c r="AJ12" s="3">
        <f>GETPIVOTDATA("Value",$A$4,"RLab","BoP")</f>
        <v>3219690.37461768</v>
      </c>
      <c r="AK12" s="3">
        <v>2676777.4292265209</v>
      </c>
      <c r="AL12" s="5">
        <f t="shared" si="5"/>
        <v>120.28233425249847</v>
      </c>
    </row>
    <row r="13" spans="1:38" x14ac:dyDescent="0.25">
      <c r="A13" s="2" t="s">
        <v>6</v>
      </c>
      <c r="B13" s="3">
        <v>140911.52859044392</v>
      </c>
      <c r="C13" s="3">
        <v>971197.05509902863</v>
      </c>
      <c r="D13" s="3">
        <v>3723434.7130434406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4835543.2967329137</v>
      </c>
      <c r="W13" s="2" t="s">
        <v>6</v>
      </c>
      <c r="X13" s="3">
        <f t="shared" si="1"/>
        <v>4835543.2967329137</v>
      </c>
      <c r="Y13" s="3">
        <f t="shared" si="0"/>
        <v>4835543.2896690676</v>
      </c>
      <c r="Z13" s="6">
        <f t="shared" si="2"/>
        <v>7.0638461038470268E-3</v>
      </c>
      <c r="AA13" s="6"/>
      <c r="AB13" s="3">
        <v>4031322.6125058634</v>
      </c>
      <c r="AC13" s="3">
        <v>4031322.6125058634</v>
      </c>
      <c r="AD13" s="6">
        <f t="shared" si="3"/>
        <v>119.94930104904574</v>
      </c>
      <c r="AF13" t="s">
        <v>16</v>
      </c>
      <c r="AG13" s="3">
        <f t="shared" ref="AG13:AG16" si="6">GETPIVOTDATA("Value",$A$4,"RLab",AF13)</f>
        <v>1766593.9446961454</v>
      </c>
    </row>
    <row r="14" spans="1:38" x14ac:dyDescent="0.25">
      <c r="A14" s="2" t="s">
        <v>17</v>
      </c>
      <c r="B14" s="3">
        <v>-7887.2338494445758</v>
      </c>
      <c r="C14" s="3">
        <v>22634.386790567263</v>
      </c>
      <c r="D14" s="3">
        <v>67512.40104254664</v>
      </c>
      <c r="E14" s="3"/>
      <c r="F14" s="3"/>
      <c r="G14" s="3"/>
      <c r="H14" s="3"/>
      <c r="I14" s="3"/>
      <c r="J14" s="3"/>
      <c r="K14" s="3">
        <v>304490.60076432646</v>
      </c>
      <c r="L14" s="3">
        <v>2.967143688465539E-2</v>
      </c>
      <c r="M14" s="3">
        <v>23382.701521719635</v>
      </c>
      <c r="N14" s="3"/>
      <c r="O14" s="3"/>
      <c r="P14" s="3"/>
      <c r="Q14" s="3"/>
      <c r="R14" s="3"/>
      <c r="S14" s="3"/>
      <c r="T14" s="3">
        <v>410132.88594115229</v>
      </c>
      <c r="W14" s="2" t="s">
        <v>17</v>
      </c>
      <c r="X14" s="3">
        <f t="shared" si="1"/>
        <v>410132.88594115229</v>
      </c>
      <c r="Y14" s="3">
        <f>X14</f>
        <v>410132.88594115229</v>
      </c>
      <c r="Z14" s="6">
        <f t="shared" si="2"/>
        <v>0</v>
      </c>
      <c r="AA14" s="6"/>
      <c r="AB14" s="3">
        <v>342101.1642546439</v>
      </c>
      <c r="AC14" s="3">
        <v>342101.1642546439</v>
      </c>
      <c r="AD14" s="6">
        <f t="shared" si="3"/>
        <v>119.8864338374098</v>
      </c>
      <c r="AF14" t="s">
        <v>18</v>
      </c>
      <c r="AG14" s="3">
        <f t="shared" si="6"/>
        <v>773454.35893828515</v>
      </c>
    </row>
    <row r="15" spans="1:38" x14ac:dyDescent="0.25">
      <c r="A15" s="2" t="s">
        <v>16</v>
      </c>
      <c r="B15" s="3">
        <v>-9095.2844885310369</v>
      </c>
      <c r="C15" s="3">
        <v>311483.85142820189</v>
      </c>
      <c r="D15" s="3">
        <v>1464205.3777564745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>
        <v>1766593.9446961454</v>
      </c>
      <c r="W15" s="2" t="s">
        <v>16</v>
      </c>
      <c r="X15" s="3">
        <f t="shared" si="1"/>
        <v>1766593.9446961454</v>
      </c>
      <c r="Y15" s="3">
        <f t="shared" ref="Y15:Y19" si="7">X15</f>
        <v>1766593.9446961454</v>
      </c>
      <c r="Z15" s="6">
        <f t="shared" si="2"/>
        <v>0</v>
      </c>
      <c r="AA15" s="6"/>
      <c r="AB15" s="3">
        <v>1472851.7064860568</v>
      </c>
      <c r="AC15" s="3">
        <v>1472851.7064860568</v>
      </c>
      <c r="AD15" s="6">
        <f t="shared" si="3"/>
        <v>119.9437755285562</v>
      </c>
      <c r="AF15" t="s">
        <v>22</v>
      </c>
      <c r="AG15" s="3">
        <f t="shared" si="6"/>
        <v>35674.532143157659</v>
      </c>
    </row>
    <row r="16" spans="1:38" x14ac:dyDescent="0.25">
      <c r="A16" s="2" t="s">
        <v>18</v>
      </c>
      <c r="B16" s="3"/>
      <c r="C16" s="3"/>
      <c r="D16" s="3"/>
      <c r="E16" s="3">
        <v>1567.8429790229563</v>
      </c>
      <c r="F16" s="3">
        <v>106694.65522484992</v>
      </c>
      <c r="G16" s="3">
        <v>665191.86073441233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773454.35893828515</v>
      </c>
      <c r="W16" s="2" t="s">
        <v>18</v>
      </c>
      <c r="X16" s="3">
        <f t="shared" si="1"/>
        <v>773454.35893828515</v>
      </c>
      <c r="Y16" s="3">
        <f t="shared" si="7"/>
        <v>773454.35893828515</v>
      </c>
      <c r="Z16" s="6">
        <f t="shared" si="2"/>
        <v>0</v>
      </c>
      <c r="AA16" s="6"/>
      <c r="AB16" s="3">
        <v>644974.60229098226</v>
      </c>
      <c r="AC16" s="3">
        <v>644974.60229098226</v>
      </c>
      <c r="AD16" s="6">
        <f t="shared" si="3"/>
        <v>119.92012649659945</v>
      </c>
      <c r="AF16" t="s">
        <v>21</v>
      </c>
      <c r="AG16" s="3">
        <f t="shared" si="6"/>
        <v>4958.9256978513995</v>
      </c>
    </row>
    <row r="17" spans="1:36" x14ac:dyDescent="0.25">
      <c r="A17" s="2" t="s">
        <v>22</v>
      </c>
      <c r="B17" s="3"/>
      <c r="C17" s="3"/>
      <c r="D17" s="3"/>
      <c r="E17" s="3">
        <v>321.09063648129484</v>
      </c>
      <c r="F17" s="3">
        <v>35353.441506676361</v>
      </c>
      <c r="G17" s="3"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35674.532143157659</v>
      </c>
      <c r="W17" s="2" t="s">
        <v>22</v>
      </c>
      <c r="X17" s="3">
        <f t="shared" si="1"/>
        <v>35674.532143157659</v>
      </c>
      <c r="Y17" s="3">
        <f t="shared" si="7"/>
        <v>35674.532143157659</v>
      </c>
      <c r="Z17" s="6">
        <f t="shared" si="2"/>
        <v>0</v>
      </c>
      <c r="AA17" s="6"/>
      <c r="AB17" s="3">
        <v>29645.233209811213</v>
      </c>
      <c r="AC17" s="3">
        <v>29645.233209811213</v>
      </c>
      <c r="AD17" s="6">
        <f t="shared" si="3"/>
        <v>120.33817339426774</v>
      </c>
      <c r="AF17" t="s">
        <v>45</v>
      </c>
      <c r="AG17" s="3">
        <f>SUM(AG12:AG16)</f>
        <v>2990814.6474165916</v>
      </c>
    </row>
    <row r="18" spans="1:36" x14ac:dyDescent="0.25">
      <c r="A18" s="2" t="s">
        <v>21</v>
      </c>
      <c r="B18" s="3"/>
      <c r="C18" s="3"/>
      <c r="D18" s="3"/>
      <c r="E18" s="3">
        <v>1.6738707855490247E-3</v>
      </c>
      <c r="F18" s="3">
        <v>4958.924023980614</v>
      </c>
      <c r="G18" s="3"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4958.9256978513995</v>
      </c>
      <c r="W18" s="2" t="s">
        <v>21</v>
      </c>
      <c r="X18" s="3">
        <f t="shared" si="1"/>
        <v>4958.9256978513995</v>
      </c>
      <c r="Y18" s="3">
        <f t="shared" si="7"/>
        <v>4958.9256978513995</v>
      </c>
      <c r="Z18" s="6">
        <f t="shared" si="2"/>
        <v>0</v>
      </c>
      <c r="AA18" s="6"/>
      <c r="AB18" s="3">
        <v>4114.3374297548035</v>
      </c>
      <c r="AC18" s="3">
        <v>4114.3374297548035</v>
      </c>
      <c r="AD18" s="6">
        <f t="shared" si="3"/>
        <v>120.52792904122425</v>
      </c>
    </row>
    <row r="19" spans="1:36" x14ac:dyDescent="0.25">
      <c r="A19" s="2" t="s">
        <v>24</v>
      </c>
      <c r="B19" s="3"/>
      <c r="C19" s="3"/>
      <c r="D19" s="3"/>
      <c r="E19" s="3"/>
      <c r="F19" s="3"/>
      <c r="G19" s="3"/>
      <c r="H19" s="3">
        <v>2308116.7739103725</v>
      </c>
      <c r="I19" s="3">
        <v>393664.23267493676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2701781.0065853093</v>
      </c>
      <c r="W19" s="2" t="s">
        <v>24</v>
      </c>
      <c r="X19" s="3">
        <f t="shared" si="1"/>
        <v>2701781.0065853093</v>
      </c>
      <c r="Y19" s="3">
        <f t="shared" si="7"/>
        <v>2701781.0065853093</v>
      </c>
      <c r="Z19" s="6">
        <f t="shared" si="2"/>
        <v>0</v>
      </c>
      <c r="AA19" s="6"/>
      <c r="AB19" s="3">
        <v>2252471.853223735</v>
      </c>
      <c r="AC19" s="3">
        <v>2252471.853223735</v>
      </c>
      <c r="AD19" s="6">
        <f t="shared" si="3"/>
        <v>119.94738148308153</v>
      </c>
    </row>
    <row r="20" spans="1:36" x14ac:dyDescent="0.25">
      <c r="A20" s="2" t="s">
        <v>25</v>
      </c>
      <c r="B20" s="3"/>
      <c r="C20" s="3"/>
      <c r="D20" s="3"/>
      <c r="E20" s="3"/>
      <c r="F20" s="3"/>
      <c r="G20" s="3"/>
      <c r="H20" s="3">
        <v>8497649.5632613618</v>
      </c>
      <c r="I20" s="3">
        <v>4441879.0569941308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12939528.620255493</v>
      </c>
      <c r="W20" s="2" t="s">
        <v>25</v>
      </c>
      <c r="X20" s="3">
        <f>GETPIVOTDATA("Value",$A$4,"RLab",W20)+SUM(X14:X19)</f>
        <v>18632124.274257392</v>
      </c>
      <c r="Y20" s="3">
        <f t="shared" ref="Y20:Y29" si="8">GETPIVOTDATA("Value",$A$4,"cLab",$W20)</f>
        <v>18632124.268310685</v>
      </c>
      <c r="Z20" s="6">
        <f t="shared" si="2"/>
        <v>5.9467069804668427E-3</v>
      </c>
      <c r="AA20" s="6"/>
      <c r="AB20" s="3">
        <v>15533789.765507067</v>
      </c>
      <c r="AC20" s="3">
        <v>15533789.765507061</v>
      </c>
      <c r="AD20" s="6">
        <f t="shared" si="3"/>
        <v>119.94577341087883</v>
      </c>
      <c r="AF20" t="s">
        <v>46</v>
      </c>
      <c r="AG20" s="3">
        <f>AG8+AG17</f>
        <v>18632124.295028165</v>
      </c>
      <c r="AI20" t="s">
        <v>50</v>
      </c>
      <c r="AJ20" s="3">
        <f>SUM(AJ6:AJ9)-AJ12</f>
        <v>18632124.220329095</v>
      </c>
    </row>
    <row r="21" spans="1:36" x14ac:dyDescent="0.25">
      <c r="A21" s="2" t="s">
        <v>23</v>
      </c>
      <c r="B21" s="3"/>
      <c r="C21" s="3"/>
      <c r="D21" s="3"/>
      <c r="E21" s="3"/>
      <c r="F21" s="3"/>
      <c r="G21" s="3"/>
      <c r="H21" s="3"/>
      <c r="I21" s="3"/>
      <c r="J21" s="3">
        <v>13060365.409518044</v>
      </c>
      <c r="K21" s="3"/>
      <c r="L21" s="3"/>
      <c r="M21" s="3"/>
      <c r="N21" s="3"/>
      <c r="O21" s="3"/>
      <c r="P21" s="3"/>
      <c r="Q21" s="3"/>
      <c r="R21" s="3"/>
      <c r="S21" s="3"/>
      <c r="T21" s="3">
        <v>13060365.409518044</v>
      </c>
      <c r="W21" s="2" t="s">
        <v>23</v>
      </c>
      <c r="X21" s="3">
        <f t="shared" si="1"/>
        <v>13060365.409518044</v>
      </c>
      <c r="Y21" s="3">
        <f t="shared" si="8"/>
        <v>13060365.435798094</v>
      </c>
      <c r="Z21" s="6">
        <f t="shared" si="2"/>
        <v>-2.6280049234628677E-2</v>
      </c>
      <c r="AA21" s="6"/>
      <c r="AB21" s="3">
        <v>10887629.319709923</v>
      </c>
      <c r="AC21" s="3">
        <v>10887629.319709938</v>
      </c>
      <c r="AD21" s="6">
        <f t="shared" si="3"/>
        <v>119.95600718950642</v>
      </c>
      <c r="AI21" t="s">
        <v>51</v>
      </c>
      <c r="AJ21" s="3">
        <f>AG20-AJ20</f>
        <v>7.4699070304632187E-2</v>
      </c>
    </row>
    <row r="22" spans="1:36" x14ac:dyDescent="0.25">
      <c r="A22" s="2" t="s">
        <v>27</v>
      </c>
      <c r="B22" s="3"/>
      <c r="C22" s="3"/>
      <c r="D22" s="3"/>
      <c r="E22" s="3"/>
      <c r="F22" s="3"/>
      <c r="G22" s="3"/>
      <c r="H22" s="3"/>
      <c r="I22" s="3"/>
      <c r="J22" s="3">
        <v>3080029.2274738937</v>
      </c>
      <c r="K22" s="3"/>
      <c r="L22" s="3"/>
      <c r="M22" s="3"/>
      <c r="N22" s="3"/>
      <c r="O22" s="3"/>
      <c r="P22" s="3"/>
      <c r="Q22" s="3"/>
      <c r="R22" s="3"/>
      <c r="S22" s="3"/>
      <c r="T22" s="3">
        <v>3080029.2274738937</v>
      </c>
      <c r="W22" s="2" t="s">
        <v>27</v>
      </c>
      <c r="X22" s="3">
        <f t="shared" si="1"/>
        <v>3080029.2274738937</v>
      </c>
      <c r="Y22" s="3">
        <f t="shared" si="8"/>
        <v>3080029.2351727649</v>
      </c>
      <c r="Z22" s="6">
        <f t="shared" si="2"/>
        <v>-7.6988711953163147E-3</v>
      </c>
      <c r="AA22" s="6"/>
      <c r="AB22" s="3">
        <v>2567570.6442452883</v>
      </c>
      <c r="AC22" s="3">
        <v>2567570.6442453577</v>
      </c>
      <c r="AD22" s="6">
        <f t="shared" si="3"/>
        <v>119.95888932509732</v>
      </c>
    </row>
    <row r="23" spans="1:36" x14ac:dyDescent="0.25">
      <c r="A23" s="2" t="s">
        <v>26</v>
      </c>
      <c r="B23" s="3"/>
      <c r="C23" s="3"/>
      <c r="D23" s="3"/>
      <c r="E23" s="3"/>
      <c r="F23" s="3"/>
      <c r="G23" s="3"/>
      <c r="H23" s="3"/>
      <c r="I23" s="3"/>
      <c r="J23" s="3">
        <v>186976.84884864898</v>
      </c>
      <c r="K23" s="3"/>
      <c r="L23" s="3"/>
      <c r="M23" s="3"/>
      <c r="N23" s="3"/>
      <c r="O23" s="3">
        <v>2304752.7824700968</v>
      </c>
      <c r="P23" s="3"/>
      <c r="Q23" s="3"/>
      <c r="R23" s="3"/>
      <c r="S23" s="3">
        <v>955216.32033958787</v>
      </c>
      <c r="T23" s="3">
        <v>3446945.9516583337</v>
      </c>
      <c r="W23" s="2" t="s">
        <v>26</v>
      </c>
      <c r="X23" s="3">
        <f t="shared" si="1"/>
        <v>3446945.9516583337</v>
      </c>
      <c r="Y23" s="3">
        <f t="shared" si="8"/>
        <v>3446944.1823834302</v>
      </c>
      <c r="Z23" s="6">
        <f t="shared" si="2"/>
        <v>1.7692749034613371</v>
      </c>
      <c r="AA23" s="6"/>
      <c r="AB23" s="3">
        <v>2874603.402866194</v>
      </c>
      <c r="AC23" s="3">
        <v>2874603.2602910958</v>
      </c>
      <c r="AD23" s="6">
        <f t="shared" si="3"/>
        <v>119.91031347912103</v>
      </c>
    </row>
    <row r="24" spans="1:36" x14ac:dyDescent="0.25">
      <c r="A24" s="2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v>46063.318245321265</v>
      </c>
      <c r="T24" s="3">
        <v>46063.318245321265</v>
      </c>
      <c r="W24" s="2" t="s">
        <v>30</v>
      </c>
      <c r="X24" s="3">
        <f t="shared" si="1"/>
        <v>46063.318245321265</v>
      </c>
      <c r="Y24" s="3">
        <f t="shared" si="8"/>
        <v>46063.318245321265</v>
      </c>
      <c r="Z24" s="6">
        <f t="shared" si="2"/>
        <v>0</v>
      </c>
      <c r="AA24" s="6"/>
      <c r="AB24" s="3">
        <v>40586.335862020962</v>
      </c>
      <c r="AC24" s="3">
        <v>40586.335862020962</v>
      </c>
      <c r="AD24" s="6">
        <f t="shared" si="3"/>
        <v>113.49464608463322</v>
      </c>
    </row>
    <row r="25" spans="1:36" x14ac:dyDescent="0.25">
      <c r="A25" s="2" t="s">
        <v>28</v>
      </c>
      <c r="B25" s="3"/>
      <c r="C25" s="3"/>
      <c r="D25" s="3"/>
      <c r="E25" s="3"/>
      <c r="F25" s="3"/>
      <c r="G25" s="3"/>
      <c r="H25" s="3"/>
      <c r="I25" s="3"/>
      <c r="J25" s="3">
        <v>2304752.7824700968</v>
      </c>
      <c r="K25" s="3"/>
      <c r="L25" s="3"/>
      <c r="M25" s="3"/>
      <c r="N25" s="3"/>
      <c r="O25" s="3"/>
      <c r="P25" s="3"/>
      <c r="Q25" s="3"/>
      <c r="R25" s="3"/>
      <c r="S25" s="3"/>
      <c r="T25" s="3">
        <v>2304752.7824700968</v>
      </c>
      <c r="W25" s="2" t="s">
        <v>28</v>
      </c>
      <c r="X25" s="3">
        <f t="shared" si="1"/>
        <v>2304752.7824700968</v>
      </c>
      <c r="Y25" s="3">
        <f t="shared" si="8"/>
        <v>2304752.7824700968</v>
      </c>
      <c r="Z25" s="6">
        <f t="shared" si="2"/>
        <v>0</v>
      </c>
      <c r="AA25" s="6"/>
      <c r="AB25" s="3">
        <v>1922722.3608377331</v>
      </c>
      <c r="AC25" s="3">
        <v>1922722.3608377331</v>
      </c>
      <c r="AD25" s="6">
        <f t="shared" si="3"/>
        <v>119.86924526461078</v>
      </c>
    </row>
    <row r="26" spans="1:36" x14ac:dyDescent="0.25">
      <c r="A26" s="2" t="s">
        <v>15</v>
      </c>
      <c r="B26" s="3"/>
      <c r="C26" s="3"/>
      <c r="D26" s="3"/>
      <c r="E26" s="3">
        <v>0</v>
      </c>
      <c r="F26" s="3">
        <v>0</v>
      </c>
      <c r="G26" s="3"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>
        <v>0</v>
      </c>
      <c r="T26" s="3">
        <v>0</v>
      </c>
      <c r="W26" s="2" t="s">
        <v>15</v>
      </c>
      <c r="X26" s="3">
        <f t="shared" si="1"/>
        <v>0</v>
      </c>
      <c r="Y26" s="3">
        <f t="shared" si="8"/>
        <v>0</v>
      </c>
      <c r="Z26" s="6">
        <f t="shared" si="2"/>
        <v>0</v>
      </c>
      <c r="AA26" s="6"/>
      <c r="AB26" s="3">
        <v>0</v>
      </c>
      <c r="AC26" s="3">
        <v>0</v>
      </c>
      <c r="AD26" s="6">
        <f t="shared" si="3"/>
        <v>0</v>
      </c>
    </row>
    <row r="27" spans="1:36" x14ac:dyDescent="0.25">
      <c r="A27" s="2" t="s">
        <v>19</v>
      </c>
      <c r="B27" s="3"/>
      <c r="C27" s="3"/>
      <c r="D27" s="3"/>
      <c r="E27" s="3">
        <v>2111.4622422082471</v>
      </c>
      <c r="F27" s="3">
        <v>381367.62352191092</v>
      </c>
      <c r="G27" s="3">
        <v>139561.48940901668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v>464505.99196698907</v>
      </c>
      <c r="T27" s="3">
        <v>987546.56714012497</v>
      </c>
      <c r="W27" s="2" t="s">
        <v>19</v>
      </c>
      <c r="X27" s="3">
        <f t="shared" si="1"/>
        <v>987546.56714012497</v>
      </c>
      <c r="Y27" s="3">
        <f t="shared" si="8"/>
        <v>987546.56714012485</v>
      </c>
      <c r="Z27" s="6">
        <f t="shared" si="2"/>
        <v>0</v>
      </c>
      <c r="AA27" s="6"/>
      <c r="AB27" s="3">
        <v>822635.74894940131</v>
      </c>
      <c r="AC27" s="3">
        <v>822635.74894940131</v>
      </c>
      <c r="AD27" s="6">
        <f t="shared" si="3"/>
        <v>120.04663891659625</v>
      </c>
    </row>
    <row r="28" spans="1:36" x14ac:dyDescent="0.25">
      <c r="A28" s="2" t="s">
        <v>20</v>
      </c>
      <c r="B28" s="3"/>
      <c r="C28" s="3"/>
      <c r="D28" s="3"/>
      <c r="E28" s="3">
        <v>55754.293422234223</v>
      </c>
      <c r="F28" s="3">
        <v>2314149.653730379</v>
      </c>
      <c r="G28" s="3">
        <v>326745.85229193076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>
        <v>1753906.4313801744</v>
      </c>
      <c r="T28" s="3">
        <v>4450556.2308247183</v>
      </c>
      <c r="W28" s="2" t="s">
        <v>20</v>
      </c>
      <c r="X28" s="3">
        <f t="shared" si="1"/>
        <v>4450556.2308247183</v>
      </c>
      <c r="Y28" s="3">
        <f t="shared" si="8"/>
        <v>4450556.2308247183</v>
      </c>
      <c r="Z28" s="6">
        <f t="shared" si="2"/>
        <v>0</v>
      </c>
      <c r="AA28" s="6"/>
      <c r="AB28" s="3">
        <v>3694319.4767927197</v>
      </c>
      <c r="AC28" s="3">
        <v>3694319.4767927197</v>
      </c>
      <c r="AD28" s="6">
        <f t="shared" si="3"/>
        <v>120.47025869805222</v>
      </c>
    </row>
    <row r="29" spans="1:36" x14ac:dyDescent="0.25">
      <c r="A29" s="2" t="s">
        <v>29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0</v>
      </c>
      <c r="Q29" s="3">
        <v>523040.57517313585</v>
      </c>
      <c r="R29" s="3">
        <v>2696649.7994445441</v>
      </c>
      <c r="S29" s="3"/>
      <c r="T29" s="3">
        <v>3219690.37461768</v>
      </c>
      <c r="W29" s="2" t="s">
        <v>29</v>
      </c>
      <c r="X29" s="3">
        <f t="shared" si="1"/>
        <v>3219690.37461768</v>
      </c>
      <c r="Y29" s="3">
        <f t="shared" si="8"/>
        <v>3219692.0619320725</v>
      </c>
      <c r="Z29" s="6">
        <f t="shared" si="2"/>
        <v>-1.6873143925331533</v>
      </c>
      <c r="AA29" s="6"/>
      <c r="AB29" s="3">
        <v>2676777.4292265209</v>
      </c>
      <c r="AC29" s="3">
        <v>2676777.7336919662</v>
      </c>
      <c r="AD29" s="6">
        <f t="shared" si="3"/>
        <v>120.28233425249847</v>
      </c>
    </row>
    <row r="30" spans="1:36" x14ac:dyDescent="0.25">
      <c r="A30" s="2" t="s">
        <v>8</v>
      </c>
      <c r="B30" s="3">
        <v>494591.70701086737</v>
      </c>
      <c r="C30" s="3">
        <v>9369115.4800686147</v>
      </c>
      <c r="D30" s="3">
        <v>23265882.913556382</v>
      </c>
      <c r="E30" s="3">
        <v>554346.39505756192</v>
      </c>
      <c r="F30" s="3">
        <v>12211639.742660785</v>
      </c>
      <c r="G30" s="3">
        <v>24397382.004999127</v>
      </c>
      <c r="H30" s="3">
        <v>10805766.337171733</v>
      </c>
      <c r="I30" s="3">
        <v>4835543.2896690676</v>
      </c>
      <c r="J30" s="3">
        <v>18632124.268310685</v>
      </c>
      <c r="K30" s="3">
        <v>13060365.435798094</v>
      </c>
      <c r="L30" s="3">
        <v>3080029.2351727649</v>
      </c>
      <c r="M30" s="3">
        <v>3446944.1823834302</v>
      </c>
      <c r="N30" s="3">
        <v>46063.318245321265</v>
      </c>
      <c r="O30" s="3">
        <v>2304752.7824700968</v>
      </c>
      <c r="P30" s="3">
        <v>0</v>
      </c>
      <c r="Q30" s="3">
        <v>987546.56714012485</v>
      </c>
      <c r="R30" s="3">
        <v>4450556.2308247183</v>
      </c>
      <c r="S30" s="3">
        <v>3219692.0619320725</v>
      </c>
      <c r="T30" s="3">
        <v>135162341.95247146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D086-4B34-4B12-8F59-2B13167714E0}">
  <dimension ref="A1:Z34"/>
  <sheetViews>
    <sheetView workbookViewId="0">
      <selection activeCell="Q15" sqref="Q15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11.7109375" bestFit="1" customWidth="1"/>
    <col min="4" max="6" width="12.7109375" bestFit="1" customWidth="1"/>
    <col min="7" max="7" width="11.7109375" bestFit="1" customWidth="1"/>
    <col min="8" max="9" width="12.7109375" bestFit="1" customWidth="1"/>
    <col min="10" max="10" width="13.85546875" bestFit="1" customWidth="1"/>
    <col min="11" max="12" width="12" bestFit="1" customWidth="1"/>
    <col min="13" max="14" width="10.140625" bestFit="1" customWidth="1"/>
    <col min="17" max="18" width="10.140625" bestFit="1" customWidth="1"/>
    <col min="20" max="20" width="10.140625" bestFit="1" customWidth="1"/>
    <col min="21" max="21" width="9.85546875" bestFit="1" customWidth="1"/>
  </cols>
  <sheetData>
    <row r="1" spans="1:26" x14ac:dyDescent="0.25">
      <c r="A1" s="1" t="s">
        <v>1</v>
      </c>
      <c r="B1" t="s">
        <v>14</v>
      </c>
    </row>
    <row r="2" spans="1:26" x14ac:dyDescent="0.25">
      <c r="A2" s="1" t="s">
        <v>0</v>
      </c>
      <c r="B2" t="s">
        <v>20</v>
      </c>
    </row>
    <row r="4" spans="1:26" x14ac:dyDescent="0.25">
      <c r="A4" s="1" t="s">
        <v>13</v>
      </c>
      <c r="B4" s="1" t="s">
        <v>9</v>
      </c>
    </row>
    <row r="5" spans="1:26" x14ac:dyDescent="0.25">
      <c r="B5" t="s">
        <v>38</v>
      </c>
      <c r="F5" t="s">
        <v>39</v>
      </c>
      <c r="K5" t="s">
        <v>41</v>
      </c>
      <c r="Q5" t="s">
        <v>42</v>
      </c>
    </row>
    <row r="6" spans="1:26" x14ac:dyDescent="0.25">
      <c r="A6" s="1" t="s">
        <v>2</v>
      </c>
      <c r="B6" t="s">
        <v>40</v>
      </c>
      <c r="C6" t="s">
        <v>11</v>
      </c>
      <c r="D6" t="s">
        <v>12</v>
      </c>
      <c r="E6" t="s">
        <v>10</v>
      </c>
      <c r="F6" t="s">
        <v>40</v>
      </c>
      <c r="G6" t="s">
        <v>11</v>
      </c>
      <c r="H6" t="s">
        <v>12</v>
      </c>
      <c r="I6" t="s">
        <v>10</v>
      </c>
      <c r="K6" t="s">
        <v>38</v>
      </c>
      <c r="L6" t="s">
        <v>39</v>
      </c>
      <c r="Q6" t="s">
        <v>38</v>
      </c>
      <c r="R6" t="s">
        <v>39</v>
      </c>
    </row>
    <row r="7" spans="1:26" x14ac:dyDescent="0.25">
      <c r="A7" s="2" t="s">
        <v>33</v>
      </c>
      <c r="B7" s="5">
        <v>3</v>
      </c>
      <c r="C7" s="5"/>
      <c r="D7" s="5"/>
      <c r="E7" s="5"/>
      <c r="F7" s="5">
        <v>2.9564087888781416</v>
      </c>
      <c r="G7" s="5"/>
      <c r="H7" s="5"/>
      <c r="I7" s="5"/>
    </row>
    <row r="8" spans="1:26" x14ac:dyDescent="0.25">
      <c r="A8" s="4" t="s">
        <v>11</v>
      </c>
      <c r="B8" s="5">
        <v>1</v>
      </c>
      <c r="C8" s="5"/>
      <c r="D8" s="5"/>
      <c r="E8" s="5"/>
      <c r="F8" s="5">
        <v>0.98762844677767048</v>
      </c>
      <c r="G8" s="5"/>
      <c r="H8" s="5"/>
      <c r="I8" s="5"/>
      <c r="J8" t="str">
        <f>A8</f>
        <v>agr-a</v>
      </c>
      <c r="K8" s="3">
        <f>GETPIVOTDATA("Value",$A$4,"Var","PO","RLab",$J8,"CLab",,"Year",K$6)*GETPIVOTDATA("Value",$A$4,"Var","QO","RLab",$J8,"CLab",,"Year",K$6)</f>
        <v>3818791.9458753439</v>
      </c>
      <c r="L8" s="3">
        <f>GETPIVOTDATA("Value",$A$4,"Var","PO","RLab",$J8,"CLab",,"Year",L$6)*GETPIVOTDATA("Value",$A$4,"Var","QO","RLab",$J8,"CLab",,"Year",L$6)</f>
        <v>3771853.5357183148</v>
      </c>
      <c r="M8" s="3">
        <f>GETPIVOTDATA("Value",Sheet1!$A$4,"CLab",J8)</f>
        <v>494591.70701086737</v>
      </c>
      <c r="N8" s="3">
        <f>GETPIVOTDATA("Value",Sheet1!$A$4,"RLab",J8,"CLab",LEFT(J8,3))</f>
        <v>494591.70410374441</v>
      </c>
      <c r="P8" t="str">
        <f>A16</f>
        <v>agr</v>
      </c>
      <c r="Q8" s="3">
        <f>GETPIVOTDATA("Value",$A$4,"Var","PDS","RLab",$P8,"CLab",,"Year",Q$6)*GETPIVOTDATA("Value",$A$4,"Var","QC","RLab",$P8,"CLab",,"Year",Q$6)</f>
        <v>3804794.5259559625</v>
      </c>
      <c r="R8" s="3">
        <f>GETPIVOTDATA("Value",$A$4,"Var","PDS","RLab",$P8,"CLab",,"Year",R$6)*GETPIVOTDATA("Value",$A$4,"Var","QC","RLab",$P8,"CLab",,"Year",R$6)</f>
        <v>3764940.8499053516</v>
      </c>
      <c r="T8" s="3">
        <f>Q8-K8</f>
        <v>-13997.419919381384</v>
      </c>
      <c r="U8" s="3">
        <f>R8-L8</f>
        <v>-6912.6858129631728</v>
      </c>
      <c r="V8" s="3">
        <f>GETPIVOTDATA("Value",Sheet1!$A$4,"RLab","ptax","CLab",P8)</f>
        <v>1567.8429790229563</v>
      </c>
    </row>
    <row r="9" spans="1:26" x14ac:dyDescent="0.25">
      <c r="A9" s="4" t="s">
        <v>12</v>
      </c>
      <c r="B9" s="5">
        <v>1</v>
      </c>
      <c r="C9" s="5"/>
      <c r="D9" s="5"/>
      <c r="E9" s="5"/>
      <c r="F9" s="5">
        <v>0.98252004624285316</v>
      </c>
      <c r="G9" s="5"/>
      <c r="H9" s="5"/>
      <c r="I9" s="5"/>
      <c r="J9" t="str">
        <f t="shared" ref="J9:J10" si="0">A9</f>
        <v>man-a</v>
      </c>
      <c r="K9" s="3">
        <f t="shared" ref="K9:L10" si="1">GETPIVOTDATA("Value",$A$4,"Var","PO","RLab",$J9,"CLab",,"Year",K$6)*GETPIVOTDATA("Value",$A$4,"Var","QO","RLab",$J9,"CLab",,"Year",K$6)</f>
        <v>35063667.071775563</v>
      </c>
      <c r="L9" s="3">
        <f t="shared" si="1"/>
        <v>34375770.178452685</v>
      </c>
      <c r="M9" s="3">
        <f>GETPIVOTDATA("Value",Sheet1!$A$4,"CLab",J9)</f>
        <v>9369115.4800686147</v>
      </c>
      <c r="N9" s="3">
        <f>GETPIVOTDATA("Value",Sheet1!$A$4,"RLab",J9,"CLab",LEFT(J9,3))</f>
        <v>9369115.4446529876</v>
      </c>
      <c r="P9" t="str">
        <f t="shared" ref="P9:P10" si="2">A17</f>
        <v>man</v>
      </c>
      <c r="Q9" s="3">
        <f t="shared" ref="Q9:R10" si="3">GETPIVOTDATA("Value",$A$4,"Var","PDS","RLab",$P9,"CLab",,"Year",Q$6)*GETPIVOTDATA("Value",$A$4,"Var","QC","RLab",$P9,"CLab",,"Year",Q$6)</f>
        <v>35462539.26766219</v>
      </c>
      <c r="R9" s="3">
        <f t="shared" si="3"/>
        <v>34571293.63737002</v>
      </c>
      <c r="T9" s="3">
        <f t="shared" ref="T9:U10" si="4">Q9-K9</f>
        <v>398872.19588662684</v>
      </c>
      <c r="U9" s="3">
        <f t="shared" si="4"/>
        <v>195523.45891733468</v>
      </c>
      <c r="V9" s="3">
        <f>GETPIVOTDATA("Value",Sheet1!$A$4,"RLab","ptax","CLab",P9)</f>
        <v>106694.65522484992</v>
      </c>
    </row>
    <row r="10" spans="1:26" x14ac:dyDescent="0.25">
      <c r="A10" s="4" t="s">
        <v>10</v>
      </c>
      <c r="B10" s="5">
        <v>1</v>
      </c>
      <c r="C10" s="5"/>
      <c r="D10" s="5"/>
      <c r="E10" s="5"/>
      <c r="F10" s="5">
        <v>0.98626029585761799</v>
      </c>
      <c r="G10" s="5"/>
      <c r="H10" s="5"/>
      <c r="I10" s="5"/>
      <c r="J10" t="str">
        <f t="shared" si="0"/>
        <v>srv-a</v>
      </c>
      <c r="K10" s="3">
        <f t="shared" si="1"/>
        <v>43787205.896965802</v>
      </c>
      <c r="L10" s="3">
        <f t="shared" si="1"/>
        <v>43225678.448751427</v>
      </c>
      <c r="M10" s="3">
        <f>GETPIVOTDATA("Value",Sheet1!$A$4,"CLab",J10)</f>
        <v>23265882.913556382</v>
      </c>
      <c r="N10" s="3">
        <f>GETPIVOTDATA("Value",Sheet1!$A$4,"RLab",J10,"CLab",LEFT(J10,3))</f>
        <v>23265882.802563768</v>
      </c>
      <c r="P10" t="str">
        <f t="shared" si="2"/>
        <v>srv</v>
      </c>
      <c r="Q10" s="3">
        <f t="shared" si="3"/>
        <v>44179234.58697404</v>
      </c>
      <c r="R10" s="3">
        <f t="shared" si="3"/>
        <v>43419179.10436365</v>
      </c>
      <c r="T10" s="3">
        <f t="shared" si="4"/>
        <v>392028.69000823796</v>
      </c>
      <c r="U10" s="3">
        <f t="shared" si="4"/>
        <v>193500.65561222285</v>
      </c>
      <c r="V10" s="3">
        <f>GETPIVOTDATA("Value",Sheet1!$A$4,"RLab","ptax","CLab",P10)</f>
        <v>665191.86073441233</v>
      </c>
    </row>
    <row r="11" spans="1:26" x14ac:dyDescent="0.25">
      <c r="A11" s="2" t="s">
        <v>37</v>
      </c>
      <c r="B11" s="5">
        <v>82669664.914616704</v>
      </c>
      <c r="C11" s="5"/>
      <c r="D11" s="5"/>
      <c r="E11" s="5"/>
      <c r="F11" s="5">
        <v>82634309.431548402</v>
      </c>
      <c r="G11" s="5"/>
      <c r="H11" s="5"/>
      <c r="I11" s="5"/>
      <c r="Q11" s="3"/>
      <c r="R11" s="3"/>
    </row>
    <row r="12" spans="1:26" x14ac:dyDescent="0.25">
      <c r="A12" s="4" t="s">
        <v>11</v>
      </c>
      <c r="B12" s="5">
        <v>3818791.9458753439</v>
      </c>
      <c r="C12" s="5"/>
      <c r="D12" s="5"/>
      <c r="E12" s="5"/>
      <c r="F12" s="5">
        <v>3819101.7563585974</v>
      </c>
      <c r="G12" s="5"/>
      <c r="H12" s="5"/>
      <c r="I12" s="5"/>
    </row>
    <row r="13" spans="1:26" x14ac:dyDescent="0.25">
      <c r="A13" s="4" t="s">
        <v>12</v>
      </c>
      <c r="B13" s="5">
        <v>35063667.071775563</v>
      </c>
      <c r="C13" s="5"/>
      <c r="D13" s="5"/>
      <c r="E13" s="5"/>
      <c r="F13" s="5">
        <v>34987347.392966978</v>
      </c>
      <c r="G13" s="5"/>
      <c r="H13" s="5"/>
      <c r="I13" s="5"/>
    </row>
    <row r="14" spans="1:26" x14ac:dyDescent="0.25">
      <c r="A14" s="4" t="s">
        <v>10</v>
      </c>
      <c r="B14" s="5">
        <v>43787205.896965802</v>
      </c>
      <c r="C14" s="5"/>
      <c r="D14" s="5"/>
      <c r="E14" s="5"/>
      <c r="F14" s="5">
        <v>43827860.282222822</v>
      </c>
      <c r="G14" s="5"/>
      <c r="H14" s="5"/>
      <c r="I14" s="5"/>
      <c r="K14" t="s">
        <v>43</v>
      </c>
      <c r="Q14" t="s">
        <v>44</v>
      </c>
    </row>
    <row r="15" spans="1:26" x14ac:dyDescent="0.25">
      <c r="A15" s="2" t="s">
        <v>31</v>
      </c>
      <c r="B15" s="5">
        <v>3</v>
      </c>
      <c r="C15" s="5"/>
      <c r="D15" s="5"/>
      <c r="E15" s="5"/>
      <c r="F15" s="5">
        <v>2.9483240911439967</v>
      </c>
      <c r="G15" s="5"/>
      <c r="H15" s="5"/>
      <c r="I15" s="5"/>
    </row>
    <row r="16" spans="1:26" x14ac:dyDescent="0.25">
      <c r="A16" s="4" t="s">
        <v>3</v>
      </c>
      <c r="B16" s="5">
        <v>1</v>
      </c>
      <c r="C16" s="5"/>
      <c r="D16" s="5"/>
      <c r="E16" s="5"/>
      <c r="F16" s="5">
        <v>0.98944513490623742</v>
      </c>
      <c r="G16" s="5"/>
      <c r="H16" s="5"/>
      <c r="I16" s="5"/>
      <c r="J16" t="str">
        <f>J8</f>
        <v>agr-a</v>
      </c>
      <c r="K16" s="3">
        <f>GETPIVOTDATA("Value",$A$4,"Var","PS","RLab",LEFT($J16,3),"CLab",$J16,"Year",K$6)*GETPIVOTDATA("Value",$A$4,"Var","QCA","RLab",LEFT($J16,3),"CLab",$J16,"Year",K$6)</f>
        <v>3818791.9458753518</v>
      </c>
      <c r="L16" s="3">
        <f>GETPIVOTDATA("Value",$A$4,"Var","PS","RLab",LEFT($J16,3),"CLab",$J16,"Year",L$6)*GETPIVOTDATA("Value",$A$4,"Var","QCA","RLab",LEFT($J16,3),"CLab",$J16,"Year",L$6)</f>
        <v>3771853.5357183232</v>
      </c>
      <c r="P16" t="str">
        <f>J16</f>
        <v>agr-a</v>
      </c>
      <c r="Q16" s="3">
        <f>GETPIVOTDATA("Value",$A$4,"Var","PCA","RLab",LEFT($J16,3),"CLab",$J16,"Year",Q$6)*GETPIVOTDATA("Value",$A$4,"Var","QCA","RLab",LEFT($J16,3),"CLab",$J16,"Year",Q$6)</f>
        <v>3804794.5259559625</v>
      </c>
      <c r="R16" s="3">
        <f>GETPIVOTDATA("Value",$A$4,"Var","PCA","RLab",LEFT($J16,3),"CLab",$J16,"Year",R$6)*GETPIVOTDATA("Value",$A$4,"Var","QCA","RLab",LEFT($J16,3),"CLab",$J16,"Year",R$6)</f>
        <v>3764940.8499053516</v>
      </c>
      <c r="T16" s="3">
        <f>Q16-K16</f>
        <v>-13997.4199193893</v>
      </c>
      <c r="U16" s="3">
        <f>R16-L16</f>
        <v>-6912.6858129715547</v>
      </c>
      <c r="V16" s="3">
        <f>V8</f>
        <v>1567.8429790229563</v>
      </c>
      <c r="X16">
        <f>T16/K16</f>
        <v>-3.6654052165653612E-3</v>
      </c>
      <c r="Y16">
        <f>U16/L16</f>
        <v>-1.8327026082827688E-3</v>
      </c>
      <c r="Z16">
        <f>Y16/X16</f>
        <v>0.50000000000002409</v>
      </c>
    </row>
    <row r="17" spans="1:26" x14ac:dyDescent="0.25">
      <c r="A17" s="4" t="s">
        <v>7</v>
      </c>
      <c r="B17" s="5">
        <v>1</v>
      </c>
      <c r="C17" s="5"/>
      <c r="D17" s="5"/>
      <c r="E17" s="5"/>
      <c r="F17" s="5">
        <v>0.9769944982076505</v>
      </c>
      <c r="G17" s="5"/>
      <c r="H17" s="5"/>
      <c r="I17" s="5"/>
      <c r="J17" t="str">
        <f t="shared" ref="J17:J18" si="5">J9</f>
        <v>man-a</v>
      </c>
      <c r="K17" s="3">
        <f t="shared" ref="K17:L18" si="6">GETPIVOTDATA("Value",$A$4,"Var","PS","RLab",LEFT($J17,3),"CLab",$J17,"Year",K$6)*GETPIVOTDATA("Value",$A$4,"Var","QCA","RLab",LEFT($J17,3),"CLab",$J17,"Year",K$6)</f>
        <v>35063667.071775623</v>
      </c>
      <c r="L17" s="3">
        <f t="shared" si="6"/>
        <v>34375770.178452753</v>
      </c>
      <c r="P17" t="str">
        <f t="shared" ref="P17:P18" si="7">J17</f>
        <v>man-a</v>
      </c>
      <c r="Q17" s="3">
        <f t="shared" ref="Q17:R18" si="8">GETPIVOTDATA("Value",$A$4,"Var","PCA","RLab",LEFT($J17,3),"CLab",$J17,"Year",Q$6)*GETPIVOTDATA("Value",$A$4,"Var","QCA","RLab",LEFT($J17,3),"CLab",$J17,"Year",Q$6)</f>
        <v>35462539.267662182</v>
      </c>
      <c r="R17" s="3">
        <f t="shared" si="8"/>
        <v>34571293.637369692</v>
      </c>
      <c r="T17" s="3">
        <f t="shared" ref="T17:U18" si="9">Q17-K17</f>
        <v>398872.19588655978</v>
      </c>
      <c r="U17" s="3">
        <f t="shared" si="9"/>
        <v>195523.4589169398</v>
      </c>
      <c r="V17" s="3">
        <f t="shared" ref="V17:V18" si="10">V9</f>
        <v>106694.65522484992</v>
      </c>
      <c r="X17">
        <f t="shared" ref="X17:Y18" si="11">T17/K17</f>
        <v>1.1375655463248183E-2</v>
      </c>
      <c r="Y17">
        <f t="shared" si="11"/>
        <v>5.6878277316240854E-3</v>
      </c>
      <c r="Z17">
        <f t="shared" ref="Z17:Z18" si="12">Y17/X17</f>
        <v>0.49999999999999944</v>
      </c>
    </row>
    <row r="18" spans="1:26" x14ac:dyDescent="0.25">
      <c r="A18" s="4" t="s">
        <v>4</v>
      </c>
      <c r="B18" s="5">
        <v>1</v>
      </c>
      <c r="C18" s="5"/>
      <c r="D18" s="5"/>
      <c r="E18" s="5"/>
      <c r="F18" s="5">
        <v>0.98188445803010871</v>
      </c>
      <c r="G18" s="5"/>
      <c r="H18" s="5"/>
      <c r="I18" s="5"/>
      <c r="J18" t="str">
        <f t="shared" si="5"/>
        <v>srv-a</v>
      </c>
      <c r="K18" s="3">
        <f t="shared" si="6"/>
        <v>43787205.896965824</v>
      </c>
      <c r="L18" s="3">
        <f t="shared" si="6"/>
        <v>43225678.448751383</v>
      </c>
      <c r="P18" t="str">
        <f t="shared" si="7"/>
        <v>srv-a</v>
      </c>
      <c r="Q18" s="3">
        <f t="shared" si="8"/>
        <v>44179234.586974047</v>
      </c>
      <c r="R18" s="3">
        <f t="shared" si="8"/>
        <v>43419179.104363605</v>
      </c>
      <c r="T18" s="3">
        <f t="shared" si="9"/>
        <v>392028.69000822306</v>
      </c>
      <c r="U18" s="3">
        <f t="shared" si="9"/>
        <v>193500.65561222285</v>
      </c>
      <c r="V18" s="3">
        <f t="shared" si="10"/>
        <v>665191.86073441233</v>
      </c>
      <c r="X18">
        <f t="shared" si="11"/>
        <v>8.9530419212107831E-3</v>
      </c>
      <c r="Y18">
        <f t="shared" si="11"/>
        <v>4.4765209606053577E-3</v>
      </c>
      <c r="Z18">
        <f t="shared" si="12"/>
        <v>0.49999999999999623</v>
      </c>
    </row>
    <row r="19" spans="1:26" x14ac:dyDescent="0.25">
      <c r="A19" s="2" t="s">
        <v>32</v>
      </c>
      <c r="B19" s="5"/>
      <c r="C19" s="5">
        <v>2.9963345947834346</v>
      </c>
      <c r="D19" s="5">
        <v>3.0113756554632483</v>
      </c>
      <c r="E19" s="5">
        <v>3.0089530419212105</v>
      </c>
      <c r="F19" s="5"/>
      <c r="G19" s="5">
        <v>2.9858184175472466</v>
      </c>
      <c r="H19" s="5">
        <v>2.9881084510087499</v>
      </c>
      <c r="I19" s="5">
        <v>2.9906753107446375</v>
      </c>
    </row>
    <row r="20" spans="1:26" x14ac:dyDescent="0.25">
      <c r="A20" s="4" t="s">
        <v>3</v>
      </c>
      <c r="B20" s="5"/>
      <c r="C20" s="5">
        <v>0.99633459478343467</v>
      </c>
      <c r="D20" s="5">
        <v>1</v>
      </c>
      <c r="E20" s="5">
        <v>1</v>
      </c>
      <c r="F20" s="5"/>
      <c r="G20" s="5">
        <v>0.98581841754724686</v>
      </c>
      <c r="H20" s="5">
        <v>1</v>
      </c>
      <c r="I20" s="5">
        <v>1</v>
      </c>
    </row>
    <row r="21" spans="1:26" x14ac:dyDescent="0.25">
      <c r="A21" s="4" t="s">
        <v>7</v>
      </c>
      <c r="B21" s="5"/>
      <c r="C21" s="5">
        <v>1</v>
      </c>
      <c r="D21" s="5">
        <v>1.0113756554632483</v>
      </c>
      <c r="E21" s="5">
        <v>1</v>
      </c>
      <c r="F21" s="5"/>
      <c r="G21" s="5">
        <v>1</v>
      </c>
      <c r="H21" s="5">
        <v>0.98810845100874989</v>
      </c>
      <c r="I21" s="5">
        <v>1</v>
      </c>
    </row>
    <row r="22" spans="1:26" x14ac:dyDescent="0.25">
      <c r="A22" s="4" t="s">
        <v>4</v>
      </c>
      <c r="B22" s="5"/>
      <c r="C22" s="5">
        <v>1</v>
      </c>
      <c r="D22" s="5">
        <v>1</v>
      </c>
      <c r="E22" s="5">
        <v>1.0089530419212107</v>
      </c>
      <c r="F22" s="5"/>
      <c r="G22" s="5">
        <v>1</v>
      </c>
      <c r="H22" s="5">
        <v>1</v>
      </c>
      <c r="I22" s="5">
        <v>0.99067531074463755</v>
      </c>
    </row>
    <row r="23" spans="1:26" x14ac:dyDescent="0.25">
      <c r="A23" s="2" t="s">
        <v>34</v>
      </c>
      <c r="B23" s="5"/>
      <c r="C23" s="5">
        <v>3</v>
      </c>
      <c r="D23" s="5">
        <v>3</v>
      </c>
      <c r="E23" s="5">
        <v>3</v>
      </c>
      <c r="F23" s="5"/>
      <c r="G23" s="5">
        <v>2.9876284467776708</v>
      </c>
      <c r="H23" s="5">
        <v>2.9825200462428532</v>
      </c>
      <c r="I23" s="5">
        <v>2.9862602958576181</v>
      </c>
    </row>
    <row r="24" spans="1:26" x14ac:dyDescent="0.25">
      <c r="A24" s="4" t="s">
        <v>3</v>
      </c>
      <c r="B24" s="5"/>
      <c r="C24" s="5">
        <v>1</v>
      </c>
      <c r="D24" s="5">
        <v>1</v>
      </c>
      <c r="E24" s="5">
        <v>1</v>
      </c>
      <c r="F24" s="5"/>
      <c r="G24" s="5">
        <v>0.98762844677767059</v>
      </c>
      <c r="H24" s="5">
        <v>1</v>
      </c>
      <c r="I24" s="5">
        <v>1</v>
      </c>
    </row>
    <row r="25" spans="1:26" x14ac:dyDescent="0.25">
      <c r="A25" s="4" t="s">
        <v>7</v>
      </c>
      <c r="B25" s="5"/>
      <c r="C25" s="5">
        <v>1</v>
      </c>
      <c r="D25" s="5">
        <v>1</v>
      </c>
      <c r="E25" s="5">
        <v>1</v>
      </c>
      <c r="F25" s="5"/>
      <c r="G25" s="5">
        <v>1</v>
      </c>
      <c r="H25" s="5">
        <v>0.98252004624285316</v>
      </c>
      <c r="I25" s="5">
        <v>1</v>
      </c>
    </row>
    <row r="26" spans="1:26" x14ac:dyDescent="0.25">
      <c r="A26" s="4" t="s">
        <v>4</v>
      </c>
      <c r="B26" s="5"/>
      <c r="C26" s="5">
        <v>1</v>
      </c>
      <c r="D26" s="5">
        <v>1</v>
      </c>
      <c r="E26" s="5">
        <v>1</v>
      </c>
      <c r="F26" s="5"/>
      <c r="G26" s="5">
        <v>1</v>
      </c>
      <c r="H26" s="5">
        <v>1</v>
      </c>
      <c r="I26" s="5">
        <v>0.98626029585761799</v>
      </c>
    </row>
    <row r="27" spans="1:26" x14ac:dyDescent="0.25">
      <c r="A27" s="2" t="s">
        <v>35</v>
      </c>
      <c r="B27" s="5">
        <v>83446568.380592197</v>
      </c>
      <c r="C27" s="5"/>
      <c r="D27" s="5"/>
      <c r="E27" s="5"/>
      <c r="F27" s="5">
        <v>83410707.555987537</v>
      </c>
      <c r="G27" s="5"/>
      <c r="H27" s="5"/>
      <c r="I27" s="5"/>
    </row>
    <row r="28" spans="1:26" x14ac:dyDescent="0.25">
      <c r="A28" s="4" t="s">
        <v>3</v>
      </c>
      <c r="B28" s="5">
        <v>3804794.5259559625</v>
      </c>
      <c r="C28" s="5"/>
      <c r="D28" s="5"/>
      <c r="E28" s="5"/>
      <c r="F28" s="5">
        <v>3805103.2008582549</v>
      </c>
      <c r="G28" s="5"/>
      <c r="H28" s="5"/>
      <c r="I28" s="5"/>
    </row>
    <row r="29" spans="1:26" x14ac:dyDescent="0.25">
      <c r="A29" s="4" t="s">
        <v>7</v>
      </c>
      <c r="B29" s="5">
        <v>35462539.26766219</v>
      </c>
      <c r="C29" s="5"/>
      <c r="D29" s="5"/>
      <c r="E29" s="5"/>
      <c r="F29" s="5">
        <v>35385351.402482755</v>
      </c>
      <c r="G29" s="5"/>
      <c r="H29" s="5"/>
      <c r="I29" s="5"/>
    </row>
    <row r="30" spans="1:26" x14ac:dyDescent="0.25">
      <c r="A30" s="4" t="s">
        <v>4</v>
      </c>
      <c r="B30" s="5">
        <v>44179234.58697404</v>
      </c>
      <c r="C30" s="5"/>
      <c r="D30" s="5"/>
      <c r="E30" s="5"/>
      <c r="F30" s="5">
        <v>44220252.952646531</v>
      </c>
      <c r="G30" s="5"/>
      <c r="H30" s="5"/>
      <c r="I30" s="5"/>
    </row>
    <row r="31" spans="1:26" x14ac:dyDescent="0.25">
      <c r="A31" s="2" t="s">
        <v>36</v>
      </c>
      <c r="B31" s="5"/>
      <c r="C31" s="5">
        <v>3818791.9458753518</v>
      </c>
      <c r="D31" s="5">
        <v>35063667.071775623</v>
      </c>
      <c r="E31" s="5">
        <v>43787205.896965824</v>
      </c>
      <c r="F31" s="5"/>
      <c r="G31" s="5">
        <v>3819101.7563586053</v>
      </c>
      <c r="H31" s="5">
        <v>34987347.392967045</v>
      </c>
      <c r="I31" s="5">
        <v>43827860.282222778</v>
      </c>
    </row>
    <row r="32" spans="1:26" x14ac:dyDescent="0.25">
      <c r="A32" s="4" t="s">
        <v>3</v>
      </c>
      <c r="B32" s="5"/>
      <c r="C32" s="5">
        <v>3818791.9458753518</v>
      </c>
      <c r="D32" s="5">
        <v>0</v>
      </c>
      <c r="E32" s="5">
        <v>0</v>
      </c>
      <c r="F32" s="5"/>
      <c r="G32" s="5">
        <v>3819101.7563586053</v>
      </c>
      <c r="H32" s="5">
        <v>0</v>
      </c>
      <c r="I32" s="5">
        <v>0</v>
      </c>
    </row>
    <row r="33" spans="1:9" x14ac:dyDescent="0.25">
      <c r="A33" s="4" t="s">
        <v>7</v>
      </c>
      <c r="B33" s="5"/>
      <c r="C33" s="5">
        <v>0</v>
      </c>
      <c r="D33" s="5">
        <v>35063667.071775623</v>
      </c>
      <c r="E33" s="5">
        <v>0</v>
      </c>
      <c r="F33" s="5"/>
      <c r="G33" s="5">
        <v>0</v>
      </c>
      <c r="H33" s="5">
        <v>34987347.392967045</v>
      </c>
      <c r="I33" s="5">
        <v>0</v>
      </c>
    </row>
    <row r="34" spans="1:9" x14ac:dyDescent="0.25">
      <c r="A34" s="4" t="s">
        <v>4</v>
      </c>
      <c r="B34" s="5"/>
      <c r="C34" s="5">
        <v>0</v>
      </c>
      <c r="D34" s="5">
        <v>0</v>
      </c>
      <c r="E34" s="5">
        <v>43787205.896965824</v>
      </c>
      <c r="F34" s="5"/>
      <c r="G34" s="5">
        <v>0</v>
      </c>
      <c r="H34" s="5">
        <v>0</v>
      </c>
      <c r="I34" s="5">
        <v>43827860.282222778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Dominique van der Mensbrugghe</cp:lastModifiedBy>
  <dcterms:created xsi:type="dcterms:W3CDTF">2024-06-21T21:09:38Z</dcterms:created>
  <dcterms:modified xsi:type="dcterms:W3CDTF">2024-07-27T22:27:36Z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2024-07-27T22:20:19Z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58f43f8f-bb07-4ea9-a347-295791543013</vt:lpwstr>
  </property>
  <property fmtid="{D5CDD505-2E9C-101B-9397-08002B2CF9AE}" pid="8" name="MSIP_Label_4044bd30-2ed7-4c9d-9d12-46200872a97b_ContentBits">
    <vt:lpwstr>0</vt:lpwstr>
  </property>
</Properties>
</file>