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192" tabRatio="667" activeTab="4"/>
  </bookViews>
  <sheets>
    <sheet name="Injector 1" sheetId="6" r:id="rId1"/>
    <sheet name="Injector 2" sheetId="8" r:id="rId2"/>
    <sheet name="injector 3" sheetId="9" r:id="rId3"/>
    <sheet name="injector 4" sheetId="11" r:id="rId4"/>
    <sheet name="Sheet1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AP39" i="11"/>
  <c r="AP40" i="11"/>
  <c r="AR40" i="11"/>
  <c r="AR41" i="11" s="1"/>
  <c r="AR42" i="11" s="1"/>
  <c r="AR43" i="11" s="1"/>
  <c r="AR44" i="11" s="1"/>
  <c r="AR45" i="11" s="1"/>
  <c r="AR46" i="11" s="1"/>
  <c r="AR47" i="11" s="1"/>
  <c r="AR48" i="11" s="1"/>
  <c r="AP41" i="11"/>
  <c r="AP42" i="11"/>
  <c r="AP43" i="11"/>
  <c r="AP44" i="11"/>
  <c r="AP45" i="11"/>
  <c r="AP46" i="11"/>
  <c r="AP47" i="11"/>
  <c r="AP48" i="11"/>
  <c r="AP49" i="11"/>
  <c r="AP50" i="11"/>
  <c r="AK39" i="11"/>
  <c r="AL39" i="11" s="1"/>
  <c r="AK40" i="11"/>
  <c r="AL40" i="11" s="1"/>
  <c r="AN40" i="11"/>
  <c r="AK41" i="11"/>
  <c r="AL41" i="11" s="1"/>
  <c r="AN41" i="11"/>
  <c r="AK42" i="11"/>
  <c r="AL42" i="11" s="1"/>
  <c r="AN42" i="11"/>
  <c r="AK43" i="11"/>
  <c r="AL43" i="11" s="1"/>
  <c r="AN43" i="11"/>
  <c r="AK44" i="11"/>
  <c r="AL44" i="11" s="1"/>
  <c r="AN44" i="11"/>
  <c r="AK45" i="11"/>
  <c r="AL45" i="11" s="1"/>
  <c r="AN45" i="11"/>
  <c r="AK46" i="11"/>
  <c r="AL46" i="11" s="1"/>
  <c r="AN46" i="11"/>
  <c r="AK47" i="11"/>
  <c r="AL47" i="11" s="1"/>
  <c r="AN47" i="11"/>
  <c r="AK48" i="11"/>
  <c r="AL48" i="11" s="1"/>
  <c r="AN48" i="11"/>
  <c r="AK49" i="11"/>
  <c r="AL49" i="11" s="1"/>
  <c r="AK50" i="11"/>
  <c r="AM50" i="11" s="1"/>
  <c r="AL50" i="11"/>
  <c r="AM39" i="11" l="1"/>
  <c r="AM49" i="11"/>
  <c r="AM48" i="11"/>
  <c r="AM47" i="11"/>
  <c r="AM46" i="11"/>
  <c r="AM45" i="11"/>
  <c r="AM44" i="11"/>
  <c r="AM43" i="11"/>
  <c r="AM42" i="11"/>
  <c r="AM41" i="11"/>
  <c r="AM40" i="11"/>
  <c r="AE24" i="8" l="1"/>
  <c r="AE25" i="8"/>
  <c r="AE26" i="8"/>
  <c r="AE27" i="8"/>
  <c r="AE28" i="8"/>
  <c r="AE29" i="8"/>
  <c r="AE30" i="8"/>
  <c r="AE31" i="8"/>
  <c r="AE32" i="8"/>
  <c r="AE33" i="8"/>
  <c r="AE23" i="8"/>
  <c r="AE23" i="9"/>
  <c r="AA24" i="6"/>
  <c r="AA25" i="6"/>
  <c r="AA26" i="6"/>
  <c r="AA27" i="6"/>
  <c r="AA28" i="6"/>
  <c r="AA29" i="6"/>
  <c r="AA30" i="6"/>
  <c r="AA31" i="6"/>
  <c r="AA32" i="6"/>
  <c r="AA33" i="6"/>
  <c r="AA23" i="6"/>
  <c r="I23" i="11" l="1"/>
  <c r="AX24" i="11" l="1"/>
  <c r="AX25" i="11" s="1"/>
  <c r="AX26" i="11" s="1"/>
  <c r="AX27" i="11" s="1"/>
  <c r="AX28" i="11" s="1"/>
  <c r="AX29" i="11" s="1"/>
  <c r="AX30" i="11" s="1"/>
  <c r="AX31" i="11" s="1"/>
  <c r="AX32" i="11" s="1"/>
  <c r="Z24" i="11"/>
  <c r="Z25" i="11" s="1"/>
  <c r="Z26" i="11" s="1"/>
  <c r="Z27" i="11" s="1"/>
  <c r="Z28" i="11" s="1"/>
  <c r="Z29" i="11" s="1"/>
  <c r="Z30" i="11" s="1"/>
  <c r="Z31" i="11" s="1"/>
  <c r="Z32" i="11" s="1"/>
  <c r="Z33" i="11" s="1"/>
  <c r="AA33" i="11" s="1"/>
  <c r="E23" i="11"/>
  <c r="F23" i="11" s="1"/>
  <c r="AB35" i="11"/>
  <c r="AC35" i="11" s="1"/>
  <c r="AD35" i="11" s="1"/>
  <c r="AA35" i="11"/>
  <c r="J35" i="11"/>
  <c r="K35" i="11" s="1"/>
  <c r="L35" i="11" s="1"/>
  <c r="M35" i="11" s="1"/>
  <c r="Q35" i="11" s="1"/>
  <c r="E35" i="11"/>
  <c r="I35" i="11" s="1"/>
  <c r="AJ50" i="11"/>
  <c r="AD34" i="11"/>
  <c r="AB34" i="11"/>
  <c r="AA34" i="11"/>
  <c r="AC34" i="11" s="1"/>
  <c r="E34" i="11"/>
  <c r="I34" i="11" s="1"/>
  <c r="J34" i="11" s="1"/>
  <c r="K34" i="11" s="1"/>
  <c r="L34" i="11" s="1"/>
  <c r="M34" i="11" s="1"/>
  <c r="Q34" i="11" s="1"/>
  <c r="AQ24" i="11"/>
  <c r="AQ25" i="11" s="1"/>
  <c r="AQ26" i="11" s="1"/>
  <c r="AQ27" i="11" s="1"/>
  <c r="AQ28" i="11" s="1"/>
  <c r="AQ29" i="11" s="1"/>
  <c r="AQ30" i="11" s="1"/>
  <c r="AQ31" i="11" s="1"/>
  <c r="AQ32" i="11" s="1"/>
  <c r="AP24" i="9"/>
  <c r="AP25" i="9" s="1"/>
  <c r="AP26" i="9" s="1"/>
  <c r="AP27" i="9" s="1"/>
  <c r="AP28" i="9" s="1"/>
  <c r="AP29" i="9" s="1"/>
  <c r="AP30" i="9" s="1"/>
  <c r="AP31" i="9" s="1"/>
  <c r="AP32" i="9" s="1"/>
  <c r="AJ49" i="11"/>
  <c r="AJ39" i="11"/>
  <c r="AB33" i="11"/>
  <c r="E33" i="11"/>
  <c r="AB32" i="11"/>
  <c r="AB31" i="11"/>
  <c r="AB30" i="11"/>
  <c r="AB29" i="11"/>
  <c r="AB28" i="11"/>
  <c r="AB27" i="11"/>
  <c r="AB26" i="11"/>
  <c r="AB25" i="11"/>
  <c r="AB24" i="11"/>
  <c r="D24" i="11"/>
  <c r="D25" i="11" s="1"/>
  <c r="AC23" i="11"/>
  <c r="AD23" i="11" s="1"/>
  <c r="AB23" i="11"/>
  <c r="AA23" i="11"/>
  <c r="J23" i="11"/>
  <c r="K23" i="11" s="1"/>
  <c r="L23" i="11" s="1"/>
  <c r="M23" i="11" s="1"/>
  <c r="Q23" i="11" s="1"/>
  <c r="AJ47" i="9"/>
  <c r="AL47" i="9" s="1"/>
  <c r="D46" i="9"/>
  <c r="AI47" i="9" s="1"/>
  <c r="F37" i="9"/>
  <c r="F38" i="9" s="1"/>
  <c r="F39" i="9" s="1"/>
  <c r="F40" i="9" s="1"/>
  <c r="F41" i="9" s="1"/>
  <c r="F42" i="9" s="1"/>
  <c r="F43" i="9" s="1"/>
  <c r="F44" i="9" s="1"/>
  <c r="F45" i="9" s="1"/>
  <c r="AM38" i="9"/>
  <c r="AM39" i="9" s="1"/>
  <c r="AM40" i="9" s="1"/>
  <c r="AM41" i="9" s="1"/>
  <c r="AM42" i="9" s="1"/>
  <c r="AM43" i="9" s="1"/>
  <c r="AM44" i="9" s="1"/>
  <c r="AM45" i="9" s="1"/>
  <c r="AM46" i="9" s="1"/>
  <c r="E71" i="9"/>
  <c r="I71" i="9" s="1"/>
  <c r="J71" i="9" s="1"/>
  <c r="K71" i="9" s="1"/>
  <c r="L71" i="9" s="1"/>
  <c r="M71" i="9" s="1"/>
  <c r="D63" i="9"/>
  <c r="D64" i="9" s="1"/>
  <c r="D62" i="9"/>
  <c r="E62" i="9" s="1"/>
  <c r="F62" i="9" s="1"/>
  <c r="E61" i="9"/>
  <c r="I61" i="9" s="1"/>
  <c r="J61" i="9" s="1"/>
  <c r="K61" i="9" s="1"/>
  <c r="L61" i="9" s="1"/>
  <c r="M61" i="9" s="1"/>
  <c r="M56" i="9"/>
  <c r="AJ46" i="9"/>
  <c r="AL45" i="9"/>
  <c r="AJ45" i="9"/>
  <c r="AK45" i="9" s="1"/>
  <c r="AJ44" i="9"/>
  <c r="AK44" i="9" s="1"/>
  <c r="AJ43" i="9"/>
  <c r="AL43" i="9" s="1"/>
  <c r="AJ42" i="9"/>
  <c r="AL42" i="9" s="1"/>
  <c r="AJ41" i="9"/>
  <c r="AK41" i="9" s="1"/>
  <c r="AJ40" i="9"/>
  <c r="AK40" i="9" s="1"/>
  <c r="AK39" i="9"/>
  <c r="AJ39" i="9"/>
  <c r="AL39" i="9" s="1"/>
  <c r="AJ38" i="9"/>
  <c r="AL38" i="9" s="1"/>
  <c r="AK37" i="9"/>
  <c r="AJ37" i="9"/>
  <c r="AL37" i="9" s="1"/>
  <c r="D36" i="9"/>
  <c r="AI37" i="9" s="1"/>
  <c r="AA33" i="9"/>
  <c r="Z33" i="9"/>
  <c r="AB33" i="9" s="1"/>
  <c r="AC33" i="9" s="1"/>
  <c r="E33" i="9"/>
  <c r="F33" i="9" s="1"/>
  <c r="AA32" i="9"/>
  <c r="AA31" i="9"/>
  <c r="AA30" i="9"/>
  <c r="AA29" i="9"/>
  <c r="AA28" i="9"/>
  <c r="AA27" i="9"/>
  <c r="AA26" i="9"/>
  <c r="AA25" i="9"/>
  <c r="AA24" i="9"/>
  <c r="Y24" i="9"/>
  <c r="Z24" i="9" s="1"/>
  <c r="G24" i="9"/>
  <c r="G25" i="9" s="1"/>
  <c r="G26" i="9" s="1"/>
  <c r="G27" i="9" s="1"/>
  <c r="G28" i="9" s="1"/>
  <c r="G29" i="9" s="1"/>
  <c r="G30" i="9" s="1"/>
  <c r="G31" i="9" s="1"/>
  <c r="G32" i="9" s="1"/>
  <c r="E24" i="9"/>
  <c r="I24" i="9" s="1"/>
  <c r="J24" i="9" s="1"/>
  <c r="K24" i="9" s="1"/>
  <c r="L24" i="9" s="1"/>
  <c r="M24" i="9" s="1"/>
  <c r="Q24" i="9" s="1"/>
  <c r="D24" i="9"/>
  <c r="D37" i="9" s="1"/>
  <c r="AI38" i="9" s="1"/>
  <c r="AA23" i="9"/>
  <c r="Z23" i="9"/>
  <c r="E23" i="9"/>
  <c r="I23" i="9" s="1"/>
  <c r="J23" i="9" s="1"/>
  <c r="K23" i="9" s="1"/>
  <c r="L23" i="9" s="1"/>
  <c r="M23" i="9" s="1"/>
  <c r="Q23" i="9" s="1"/>
  <c r="AA24" i="8"/>
  <c r="AA25" i="8"/>
  <c r="AA26" i="8"/>
  <c r="AA27" i="8"/>
  <c r="AA28" i="8"/>
  <c r="AA29" i="8"/>
  <c r="AA30" i="8"/>
  <c r="AA31" i="8"/>
  <c r="AA32" i="8"/>
  <c r="AA33" i="8"/>
  <c r="AA23" i="8"/>
  <c r="R23" i="11" l="1"/>
  <c r="AE23" i="11"/>
  <c r="AF23" i="11" s="1"/>
  <c r="P35" i="11"/>
  <c r="N35" i="11" s="1"/>
  <c r="S35" i="11"/>
  <c r="AE35" i="11"/>
  <c r="AF35" i="11" s="1"/>
  <c r="X35" i="11"/>
  <c r="T35" i="11"/>
  <c r="R35" i="11"/>
  <c r="V35" i="11"/>
  <c r="R34" i="11"/>
  <c r="AE34" i="11"/>
  <c r="AF34" i="11" s="1"/>
  <c r="AL46" i="9"/>
  <c r="AK46" i="9"/>
  <c r="F33" i="11"/>
  <c r="I33" i="11"/>
  <c r="J33" i="11" s="1"/>
  <c r="K33" i="11" s="1"/>
  <c r="L33" i="11" s="1"/>
  <c r="M33" i="11" s="1"/>
  <c r="Q33" i="11" s="1"/>
  <c r="R33" i="11" s="1"/>
  <c r="AL41" i="9"/>
  <c r="AA24" i="11"/>
  <c r="AC24" i="11" s="1"/>
  <c r="AD24" i="11" s="1"/>
  <c r="F35" i="11"/>
  <c r="AB23" i="9"/>
  <c r="AC23" i="9" s="1"/>
  <c r="AD23" i="9" s="1"/>
  <c r="AK47" i="9"/>
  <c r="T34" i="11"/>
  <c r="X34" i="11"/>
  <c r="S34" i="11"/>
  <c r="V34" i="11"/>
  <c r="P34" i="11"/>
  <c r="N34" i="11" s="1"/>
  <c r="F34" i="11"/>
  <c r="AC33" i="11"/>
  <c r="AD33" i="11" s="1"/>
  <c r="AE33" i="11" s="1"/>
  <c r="AF33" i="11" s="1"/>
  <c r="AJ41" i="11"/>
  <c r="D26" i="11"/>
  <c r="E25" i="11"/>
  <c r="P23" i="11"/>
  <c r="N23" i="11" s="1"/>
  <c r="V23" i="11"/>
  <c r="S23" i="11"/>
  <c r="X23" i="11"/>
  <c r="T23" i="11"/>
  <c r="AA25" i="11"/>
  <c r="AC25" i="11" s="1"/>
  <c r="AD25" i="11" s="1"/>
  <c r="X33" i="11"/>
  <c r="T33" i="11"/>
  <c r="P33" i="11"/>
  <c r="N33" i="11" s="1"/>
  <c r="V33" i="11"/>
  <c r="S33" i="11"/>
  <c r="AJ40" i="11"/>
  <c r="E24" i="11"/>
  <c r="AK43" i="9"/>
  <c r="I33" i="9"/>
  <c r="J33" i="9" s="1"/>
  <c r="K33" i="9" s="1"/>
  <c r="L33" i="9" s="1"/>
  <c r="M33" i="9" s="1"/>
  <c r="Q33" i="9" s="1"/>
  <c r="AD33" i="9" s="1"/>
  <c r="AE33" i="9" s="1"/>
  <c r="AL44" i="9"/>
  <c r="F61" i="9"/>
  <c r="I62" i="9"/>
  <c r="J62" i="9" s="1"/>
  <c r="K62" i="9" s="1"/>
  <c r="L62" i="9" s="1"/>
  <c r="M62" i="9" s="1"/>
  <c r="W23" i="9"/>
  <c r="S23" i="9"/>
  <c r="P23" i="9"/>
  <c r="N23" i="9" s="1"/>
  <c r="U23" i="9"/>
  <c r="R23" i="9"/>
  <c r="R24" i="9"/>
  <c r="W24" i="9"/>
  <c r="S24" i="9"/>
  <c r="P24" i="9"/>
  <c r="N24" i="9" s="1"/>
  <c r="U24" i="9"/>
  <c r="D65" i="9"/>
  <c r="E64" i="9"/>
  <c r="W33" i="9"/>
  <c r="AB24" i="9"/>
  <c r="AC24" i="9" s="1"/>
  <c r="AD24" i="9" s="1"/>
  <c r="AE24" i="9" s="1"/>
  <c r="F23" i="9"/>
  <c r="F24" i="9"/>
  <c r="D25" i="9"/>
  <c r="AK38" i="9"/>
  <c r="AK42" i="9"/>
  <c r="E63" i="9"/>
  <c r="F71" i="9"/>
  <c r="AL40" i="9"/>
  <c r="Y25" i="9"/>
  <c r="Z33" i="8"/>
  <c r="AB33" i="8" s="1"/>
  <c r="AC33" i="8" s="1"/>
  <c r="E33" i="8"/>
  <c r="I33" i="8" s="1"/>
  <c r="J33" i="8" s="1"/>
  <c r="K33" i="8" s="1"/>
  <c r="L33" i="8" s="1"/>
  <c r="M33" i="8" s="1"/>
  <c r="Q33" i="8" s="1"/>
  <c r="Z24" i="8"/>
  <c r="AB24" i="8" s="1"/>
  <c r="AC24" i="8" s="1"/>
  <c r="Y24" i="8"/>
  <c r="Y25" i="8" s="1"/>
  <c r="D24" i="8"/>
  <c r="Z23" i="8"/>
  <c r="AB23" i="8" s="1"/>
  <c r="AC23" i="8" s="1"/>
  <c r="E23" i="8"/>
  <c r="F23" i="8" s="1"/>
  <c r="Z33" i="6"/>
  <c r="AB33" i="6" s="1"/>
  <c r="AC33" i="6" s="1"/>
  <c r="Z23" i="6"/>
  <c r="E33" i="6"/>
  <c r="F33" i="6" s="1"/>
  <c r="Y24" i="6"/>
  <c r="Y25" i="6" s="1"/>
  <c r="Z25" i="6" s="1"/>
  <c r="G24" i="6"/>
  <c r="G25" i="6" s="1"/>
  <c r="G26" i="6" s="1"/>
  <c r="G27" i="6" s="1"/>
  <c r="G28" i="6" s="1"/>
  <c r="G29" i="6" s="1"/>
  <c r="G30" i="6" s="1"/>
  <c r="G31" i="6" s="1"/>
  <c r="G32" i="6" s="1"/>
  <c r="D24" i="6"/>
  <c r="D25" i="6" s="1"/>
  <c r="E23" i="6"/>
  <c r="I23" i="6" s="1"/>
  <c r="J23" i="6" s="1"/>
  <c r="K23" i="6" s="1"/>
  <c r="L23" i="6" s="1"/>
  <c r="Y35" i="11" l="1"/>
  <c r="AN35" i="11"/>
  <c r="AP35" i="11" s="1"/>
  <c r="U33" i="9"/>
  <c r="Y34" i="11"/>
  <c r="AN34" i="11"/>
  <c r="AP34" i="11" s="1"/>
  <c r="W35" i="11"/>
  <c r="AJ35" i="11"/>
  <c r="AK35" i="11" s="1"/>
  <c r="D25" i="8"/>
  <c r="U34" i="11"/>
  <c r="AG34" i="11"/>
  <c r="AH34" i="11" s="1"/>
  <c r="P33" i="9"/>
  <c r="N33" i="9" s="1"/>
  <c r="W34" i="11"/>
  <c r="AJ34" i="11"/>
  <c r="AK34" i="11" s="1"/>
  <c r="U35" i="11"/>
  <c r="AG35" i="11"/>
  <c r="AH35" i="11" s="1"/>
  <c r="AG33" i="11"/>
  <c r="AH33" i="11" s="1"/>
  <c r="U33" i="11"/>
  <c r="U23" i="11"/>
  <c r="AG23" i="11"/>
  <c r="AH23" i="11" s="1"/>
  <c r="I24" i="11"/>
  <c r="J24" i="11" s="1"/>
  <c r="K24" i="11" s="1"/>
  <c r="L24" i="11" s="1"/>
  <c r="M24" i="11" s="1"/>
  <c r="Q24" i="11" s="1"/>
  <c r="R24" i="11" s="1"/>
  <c r="F24" i="11"/>
  <c r="AA26" i="11"/>
  <c r="AC26" i="11" s="1"/>
  <c r="AD26" i="11" s="1"/>
  <c r="AJ23" i="11"/>
  <c r="AK23" i="11" s="1"/>
  <c r="W23" i="11"/>
  <c r="D27" i="11"/>
  <c r="AJ42" i="11"/>
  <c r="E26" i="11"/>
  <c r="I25" i="11"/>
  <c r="J25" i="11" s="1"/>
  <c r="K25" i="11" s="1"/>
  <c r="L25" i="11" s="1"/>
  <c r="M25" i="11" s="1"/>
  <c r="Q25" i="11" s="1"/>
  <c r="R25" i="11" s="1"/>
  <c r="F25" i="11"/>
  <c r="AJ33" i="11"/>
  <c r="AK33" i="11" s="1"/>
  <c r="W33" i="11"/>
  <c r="AN33" i="11"/>
  <c r="AP33" i="11" s="1"/>
  <c r="Y33" i="11"/>
  <c r="Y23" i="11"/>
  <c r="AN23" i="11"/>
  <c r="AP23" i="11" s="1"/>
  <c r="R33" i="9"/>
  <c r="S33" i="9"/>
  <c r="T33" i="9" s="1"/>
  <c r="AI24" i="9"/>
  <c r="AJ24" i="9" s="1"/>
  <c r="V24" i="9"/>
  <c r="E65" i="9"/>
  <c r="D66" i="9"/>
  <c r="AM24" i="9"/>
  <c r="AO24" i="9" s="1"/>
  <c r="X24" i="9"/>
  <c r="V23" i="9"/>
  <c r="AI23" i="9"/>
  <c r="AJ23" i="9" s="1"/>
  <c r="AM23" i="9"/>
  <c r="AO23" i="9" s="1"/>
  <c r="X23" i="9"/>
  <c r="D26" i="9"/>
  <c r="D38" i="9"/>
  <c r="AI39" i="9" s="1"/>
  <c r="E25" i="9"/>
  <c r="AI33" i="9"/>
  <c r="AJ33" i="9" s="1"/>
  <c r="V33" i="9"/>
  <c r="Y26" i="9"/>
  <c r="Z25" i="9"/>
  <c r="AB25" i="9" s="1"/>
  <c r="AC25" i="9" s="1"/>
  <c r="AM33" i="9"/>
  <c r="AO33" i="9" s="1"/>
  <c r="X33" i="9"/>
  <c r="I64" i="9"/>
  <c r="J64" i="9" s="1"/>
  <c r="K64" i="9" s="1"/>
  <c r="L64" i="9" s="1"/>
  <c r="M64" i="9" s="1"/>
  <c r="F64" i="9"/>
  <c r="AF24" i="9"/>
  <c r="AG24" i="9" s="1"/>
  <c r="T24" i="9"/>
  <c r="AF23" i="9"/>
  <c r="AG23" i="9" s="1"/>
  <c r="T23" i="9"/>
  <c r="F63" i="9"/>
  <c r="I63" i="9"/>
  <c r="J63" i="9" s="1"/>
  <c r="K63" i="9" s="1"/>
  <c r="L63" i="9" s="1"/>
  <c r="M63" i="9" s="1"/>
  <c r="AF33" i="9"/>
  <c r="AG33" i="9" s="1"/>
  <c r="F33" i="8"/>
  <c r="U33" i="8"/>
  <c r="S33" i="8"/>
  <c r="W33" i="8"/>
  <c r="Z25" i="8"/>
  <c r="AB25" i="8" s="1"/>
  <c r="AC25" i="8" s="1"/>
  <c r="Y26" i="8"/>
  <c r="E25" i="8"/>
  <c r="D26" i="8"/>
  <c r="AD33" i="8"/>
  <c r="P33" i="8"/>
  <c r="N33" i="8" s="1"/>
  <c r="I23" i="8"/>
  <c r="J23" i="8" s="1"/>
  <c r="K23" i="8" s="1"/>
  <c r="L23" i="8" s="1"/>
  <c r="M23" i="8" s="1"/>
  <c r="Q23" i="8" s="1"/>
  <c r="E24" i="8"/>
  <c r="Z24" i="6"/>
  <c r="AB24" i="6" s="1"/>
  <c r="AC24" i="6" s="1"/>
  <c r="AB23" i="6"/>
  <c r="AC23" i="6" s="1"/>
  <c r="F23" i="6"/>
  <c r="I33" i="6"/>
  <c r="J33" i="6" s="1"/>
  <c r="K33" i="6" s="1"/>
  <c r="L33" i="6" s="1"/>
  <c r="E25" i="6"/>
  <c r="I25" i="6" s="1"/>
  <c r="D26" i="6"/>
  <c r="E26" i="6" s="1"/>
  <c r="M23" i="6"/>
  <c r="Q23" i="6" s="1"/>
  <c r="AB25" i="6"/>
  <c r="AC25" i="6" s="1"/>
  <c r="Y26" i="6"/>
  <c r="Z26" i="6" s="1"/>
  <c r="E24" i="6"/>
  <c r="I24" i="6" s="1"/>
  <c r="AD23" i="6" l="1"/>
  <c r="W23" i="8"/>
  <c r="S23" i="8"/>
  <c r="U23" i="8"/>
  <c r="AJ23" i="8" s="1"/>
  <c r="I26" i="11"/>
  <c r="J26" i="11" s="1"/>
  <c r="K26" i="11" s="1"/>
  <c r="L26" i="11" s="1"/>
  <c r="M26" i="11" s="1"/>
  <c r="Q26" i="11" s="1"/>
  <c r="R26" i="11" s="1"/>
  <c r="F26" i="11"/>
  <c r="V24" i="11"/>
  <c r="AE24" i="11"/>
  <c r="AF24" i="11" s="1"/>
  <c r="S24" i="11"/>
  <c r="X24" i="11"/>
  <c r="T24" i="11"/>
  <c r="P24" i="11"/>
  <c r="N24" i="11" s="1"/>
  <c r="V25" i="11"/>
  <c r="AE25" i="11"/>
  <c r="AF25" i="11" s="1"/>
  <c r="S25" i="11"/>
  <c r="X25" i="11"/>
  <c r="T25" i="11"/>
  <c r="P25" i="11"/>
  <c r="N25" i="11" s="1"/>
  <c r="AJ43" i="11"/>
  <c r="D28" i="11"/>
  <c r="E27" i="11"/>
  <c r="AA27" i="11"/>
  <c r="AC27" i="11" s="1"/>
  <c r="AD27" i="11" s="1"/>
  <c r="Z26" i="9"/>
  <c r="AB26" i="9" s="1"/>
  <c r="AC26" i="9" s="1"/>
  <c r="Y27" i="9"/>
  <c r="E66" i="9"/>
  <c r="D67" i="9"/>
  <c r="F25" i="9"/>
  <c r="I25" i="9"/>
  <c r="J25" i="9" s="1"/>
  <c r="K25" i="9" s="1"/>
  <c r="L25" i="9" s="1"/>
  <c r="M25" i="9" s="1"/>
  <c r="Q25" i="9" s="1"/>
  <c r="D39" i="9"/>
  <c r="AI40" i="9" s="1"/>
  <c r="E26" i="9"/>
  <c r="D27" i="9"/>
  <c r="F65" i="9"/>
  <c r="I65" i="9"/>
  <c r="J65" i="9" s="1"/>
  <c r="K65" i="9" s="1"/>
  <c r="L65" i="9" s="1"/>
  <c r="M65" i="9" s="1"/>
  <c r="AD23" i="8"/>
  <c r="P23" i="8"/>
  <c r="N23" i="8" s="1"/>
  <c r="AN33" i="8"/>
  <c r="AP33" i="8" s="1"/>
  <c r="AQ33" i="8" s="1"/>
  <c r="AF33" i="8"/>
  <c r="Y27" i="8"/>
  <c r="Z26" i="8"/>
  <c r="AB26" i="8" s="1"/>
  <c r="AC26" i="8" s="1"/>
  <c r="AJ33" i="8"/>
  <c r="AK33" i="8" s="1"/>
  <c r="AL33" i="8" s="1"/>
  <c r="I25" i="8"/>
  <c r="J25" i="8" s="1"/>
  <c r="K25" i="8" s="1"/>
  <c r="L25" i="8" s="1"/>
  <c r="M25" i="8" s="1"/>
  <c r="Q25" i="8" s="1"/>
  <c r="F25" i="8"/>
  <c r="I24" i="8"/>
  <c r="J24" i="8" s="1"/>
  <c r="K24" i="8" s="1"/>
  <c r="L24" i="8" s="1"/>
  <c r="M24" i="8" s="1"/>
  <c r="Q24" i="8" s="1"/>
  <c r="F24" i="8"/>
  <c r="E26" i="8"/>
  <c r="D27" i="8"/>
  <c r="W23" i="6"/>
  <c r="U23" i="6"/>
  <c r="S23" i="6"/>
  <c r="M33" i="6"/>
  <c r="Q33" i="6" s="1"/>
  <c r="J25" i="6"/>
  <c r="K25" i="6" s="1"/>
  <c r="L25" i="6" s="1"/>
  <c r="F25" i="6"/>
  <c r="I26" i="6"/>
  <c r="D27" i="6"/>
  <c r="F24" i="6"/>
  <c r="J24" i="6"/>
  <c r="K24" i="6" s="1"/>
  <c r="L24" i="6" s="1"/>
  <c r="AE23" i="6"/>
  <c r="P23" i="6"/>
  <c r="N23" i="6" s="1"/>
  <c r="AB26" i="6"/>
  <c r="AC26" i="6" s="1"/>
  <c r="Y27" i="6"/>
  <c r="Z27" i="6" s="1"/>
  <c r="W25" i="8" l="1"/>
  <c r="S25" i="8"/>
  <c r="U25" i="8"/>
  <c r="U24" i="8"/>
  <c r="W24" i="8"/>
  <c r="S24" i="8"/>
  <c r="AG24" i="11"/>
  <c r="AH24" i="11" s="1"/>
  <c r="U24" i="11"/>
  <c r="AJ24" i="11"/>
  <c r="AK24" i="11" s="1"/>
  <c r="W24" i="11"/>
  <c r="D29" i="11"/>
  <c r="AJ44" i="11"/>
  <c r="E28" i="11"/>
  <c r="AN25" i="11"/>
  <c r="AP25" i="11" s="1"/>
  <c r="Y25" i="11"/>
  <c r="I27" i="11"/>
  <c r="J27" i="11" s="1"/>
  <c r="K27" i="11" s="1"/>
  <c r="L27" i="11" s="1"/>
  <c r="M27" i="11" s="1"/>
  <c r="Q27" i="11" s="1"/>
  <c r="R27" i="11" s="1"/>
  <c r="F27" i="11"/>
  <c r="AG25" i="11"/>
  <c r="AH25" i="11" s="1"/>
  <c r="U25" i="11"/>
  <c r="AJ25" i="11"/>
  <c r="AK25" i="11" s="1"/>
  <c r="W25" i="11"/>
  <c r="V26" i="11"/>
  <c r="AE26" i="11"/>
  <c r="AF26" i="11" s="1"/>
  <c r="S26" i="11"/>
  <c r="X26" i="11"/>
  <c r="T26" i="11"/>
  <c r="P26" i="11"/>
  <c r="N26" i="11" s="1"/>
  <c r="AA28" i="11"/>
  <c r="AC28" i="11" s="1"/>
  <c r="AD28" i="11" s="1"/>
  <c r="AN24" i="11"/>
  <c r="AP24" i="11" s="1"/>
  <c r="Y24" i="11"/>
  <c r="W25" i="9"/>
  <c r="P25" i="9"/>
  <c r="N25" i="9" s="1"/>
  <c r="U25" i="9"/>
  <c r="AD25" i="9"/>
  <c r="AE25" i="9" s="1"/>
  <c r="R25" i="9"/>
  <c r="S25" i="9"/>
  <c r="F66" i="9"/>
  <c r="I66" i="9"/>
  <c r="J66" i="9" s="1"/>
  <c r="K66" i="9" s="1"/>
  <c r="L66" i="9" s="1"/>
  <c r="M66" i="9" s="1"/>
  <c r="Y28" i="9"/>
  <c r="Z27" i="9"/>
  <c r="AB27" i="9" s="1"/>
  <c r="AC27" i="9" s="1"/>
  <c r="I26" i="9"/>
  <c r="J26" i="9" s="1"/>
  <c r="K26" i="9" s="1"/>
  <c r="L26" i="9" s="1"/>
  <c r="M26" i="9" s="1"/>
  <c r="Q26" i="9" s="1"/>
  <c r="F26" i="9"/>
  <c r="D68" i="9"/>
  <c r="E67" i="9"/>
  <c r="D40" i="9"/>
  <c r="AI41" i="9" s="1"/>
  <c r="D28" i="9"/>
  <c r="E27" i="9"/>
  <c r="AG33" i="8"/>
  <c r="AH33" i="8" s="1"/>
  <c r="P25" i="8"/>
  <c r="N25" i="8" s="1"/>
  <c r="AD25" i="8"/>
  <c r="AD24" i="8"/>
  <c r="P24" i="8"/>
  <c r="N24" i="8" s="1"/>
  <c r="AN23" i="8"/>
  <c r="F26" i="8"/>
  <c r="I26" i="8"/>
  <c r="J26" i="8" s="1"/>
  <c r="K26" i="8" s="1"/>
  <c r="L26" i="8" s="1"/>
  <c r="M26" i="8" s="1"/>
  <c r="Q26" i="8" s="1"/>
  <c r="Y28" i="8"/>
  <c r="Z27" i="8"/>
  <c r="AB27" i="8" s="1"/>
  <c r="AC27" i="8" s="1"/>
  <c r="D28" i="8"/>
  <c r="E27" i="8"/>
  <c r="AF23" i="8"/>
  <c r="AG23" i="8" s="1"/>
  <c r="AH23" i="6"/>
  <c r="AJ23" i="6"/>
  <c r="AF23" i="6"/>
  <c r="AB27" i="6"/>
  <c r="AC27" i="6" s="1"/>
  <c r="Y28" i="6"/>
  <c r="Z28" i="6" s="1"/>
  <c r="F26" i="6"/>
  <c r="J26" i="6"/>
  <c r="K26" i="6" s="1"/>
  <c r="L26" i="6" s="1"/>
  <c r="D28" i="6"/>
  <c r="E27" i="6"/>
  <c r="I27" i="6" s="1"/>
  <c r="AD33" i="6"/>
  <c r="AE33" i="6" s="1"/>
  <c r="W33" i="6"/>
  <c r="P33" i="6"/>
  <c r="N33" i="6" s="1"/>
  <c r="S33" i="6"/>
  <c r="AF33" i="6" s="1"/>
  <c r="U33" i="6"/>
  <c r="M25" i="6"/>
  <c r="Q25" i="6" s="1"/>
  <c r="M24" i="6"/>
  <c r="Q24" i="6" s="1"/>
  <c r="W26" i="8" l="1"/>
  <c r="S26" i="8"/>
  <c r="U26" i="8"/>
  <c r="AH23" i="8"/>
  <c r="I28" i="11"/>
  <c r="J28" i="11" s="1"/>
  <c r="K28" i="11" s="1"/>
  <c r="L28" i="11" s="1"/>
  <c r="M28" i="11" s="1"/>
  <c r="Q28" i="11" s="1"/>
  <c r="R28" i="11" s="1"/>
  <c r="F28" i="11"/>
  <c r="AA29" i="11"/>
  <c r="AC29" i="11" s="1"/>
  <c r="AD29" i="11" s="1"/>
  <c r="V27" i="11"/>
  <c r="AE27" i="11"/>
  <c r="AF27" i="11" s="1"/>
  <c r="S27" i="11"/>
  <c r="X27" i="11"/>
  <c r="T27" i="11"/>
  <c r="P27" i="11"/>
  <c r="N27" i="11" s="1"/>
  <c r="AJ45" i="11"/>
  <c r="D30" i="11"/>
  <c r="E29" i="11"/>
  <c r="AN26" i="11"/>
  <c r="AP26" i="11" s="1"/>
  <c r="Y26" i="11"/>
  <c r="AG26" i="11"/>
  <c r="AH26" i="11" s="1"/>
  <c r="U26" i="11"/>
  <c r="AJ26" i="11"/>
  <c r="AK26" i="11" s="1"/>
  <c r="W26" i="11"/>
  <c r="E28" i="9"/>
  <c r="D41" i="9"/>
  <c r="AI42" i="9" s="1"/>
  <c r="D29" i="9"/>
  <c r="F27" i="9"/>
  <c r="I27" i="9"/>
  <c r="J27" i="9" s="1"/>
  <c r="K27" i="9" s="1"/>
  <c r="L27" i="9" s="1"/>
  <c r="M27" i="9" s="1"/>
  <c r="Q27" i="9" s="1"/>
  <c r="D69" i="9"/>
  <c r="E68" i="9"/>
  <c r="Z28" i="9"/>
  <c r="AB28" i="9" s="1"/>
  <c r="AC28" i="9" s="1"/>
  <c r="Y29" i="9"/>
  <c r="X25" i="9"/>
  <c r="AM25" i="9"/>
  <c r="AO25" i="9" s="1"/>
  <c r="F67" i="9"/>
  <c r="I67" i="9"/>
  <c r="J67" i="9" s="1"/>
  <c r="K67" i="9" s="1"/>
  <c r="L67" i="9" s="1"/>
  <c r="M67" i="9" s="1"/>
  <c r="AF25" i="9"/>
  <c r="AG25" i="9" s="1"/>
  <c r="T25" i="9"/>
  <c r="AD26" i="9"/>
  <c r="AE26" i="9" s="1"/>
  <c r="R26" i="9"/>
  <c r="W26" i="9"/>
  <c r="S26" i="9"/>
  <c r="P26" i="9"/>
  <c r="N26" i="9" s="1"/>
  <c r="U26" i="9"/>
  <c r="AI25" i="9"/>
  <c r="AJ25" i="9" s="1"/>
  <c r="V25" i="9"/>
  <c r="AK23" i="8"/>
  <c r="AP23" i="8"/>
  <c r="D29" i="8"/>
  <c r="E28" i="8"/>
  <c r="F27" i="8"/>
  <c r="I27" i="8"/>
  <c r="J27" i="8" s="1"/>
  <c r="K27" i="8" s="1"/>
  <c r="L27" i="8" s="1"/>
  <c r="M27" i="8" s="1"/>
  <c r="Q27" i="8" s="1"/>
  <c r="AN25" i="8"/>
  <c r="Z28" i="8"/>
  <c r="AB28" i="8" s="1"/>
  <c r="AC28" i="8" s="1"/>
  <c r="Y29" i="8"/>
  <c r="AF24" i="8"/>
  <c r="AG24" i="8" s="1"/>
  <c r="AF25" i="8"/>
  <c r="AG25" i="8" s="1"/>
  <c r="P26" i="8"/>
  <c r="N26" i="8" s="1"/>
  <c r="AD26" i="8"/>
  <c r="AN24" i="8"/>
  <c r="AJ25" i="8"/>
  <c r="AJ24" i="8"/>
  <c r="AJ33" i="6"/>
  <c r="AH33" i="6"/>
  <c r="S24" i="6"/>
  <c r="U24" i="6"/>
  <c r="AD24" i="6"/>
  <c r="AE24" i="6" s="1"/>
  <c r="W24" i="6"/>
  <c r="P24" i="6"/>
  <c r="N24" i="6" s="1"/>
  <c r="S25" i="6"/>
  <c r="AD25" i="6"/>
  <c r="AE25" i="6" s="1"/>
  <c r="U25" i="6"/>
  <c r="W25" i="6"/>
  <c r="P25" i="6"/>
  <c r="N25" i="6" s="1"/>
  <c r="Y29" i="6"/>
  <c r="Z29" i="6" s="1"/>
  <c r="AB28" i="6"/>
  <c r="AC28" i="6" s="1"/>
  <c r="E28" i="6"/>
  <c r="I28" i="6" s="1"/>
  <c r="D29" i="6"/>
  <c r="F27" i="6"/>
  <c r="J27" i="6"/>
  <c r="K27" i="6" s="1"/>
  <c r="L27" i="6" s="1"/>
  <c r="M26" i="6"/>
  <c r="Q26" i="6" s="1"/>
  <c r="AQ23" i="8" l="1"/>
  <c r="AL23" i="8"/>
  <c r="U27" i="8"/>
  <c r="W27" i="8"/>
  <c r="S27" i="8"/>
  <c r="AH25" i="8"/>
  <c r="AH24" i="8"/>
  <c r="AG27" i="11"/>
  <c r="AH27" i="11" s="1"/>
  <c r="U27" i="11"/>
  <c r="AJ27" i="11"/>
  <c r="AK27" i="11" s="1"/>
  <c r="W27" i="11"/>
  <c r="V28" i="11"/>
  <c r="AE28" i="11"/>
  <c r="AF28" i="11" s="1"/>
  <c r="S28" i="11"/>
  <c r="X28" i="11"/>
  <c r="T28" i="11"/>
  <c r="P28" i="11"/>
  <c r="N28" i="11" s="1"/>
  <c r="D31" i="11"/>
  <c r="AJ46" i="11"/>
  <c r="E30" i="11"/>
  <c r="I29" i="11"/>
  <c r="J29" i="11" s="1"/>
  <c r="K29" i="11" s="1"/>
  <c r="L29" i="11" s="1"/>
  <c r="M29" i="11" s="1"/>
  <c r="Q29" i="11" s="1"/>
  <c r="R29" i="11" s="1"/>
  <c r="F29" i="11"/>
  <c r="AA30" i="11"/>
  <c r="AC30" i="11" s="1"/>
  <c r="AD30" i="11" s="1"/>
  <c r="AN27" i="11"/>
  <c r="AP27" i="11" s="1"/>
  <c r="Y27" i="11"/>
  <c r="AI26" i="9"/>
  <c r="AJ26" i="9" s="1"/>
  <c r="V26" i="9"/>
  <c r="Y30" i="9"/>
  <c r="Z29" i="9"/>
  <c r="AB29" i="9" s="1"/>
  <c r="AC29" i="9" s="1"/>
  <c r="W27" i="9"/>
  <c r="P27" i="9"/>
  <c r="N27" i="9" s="1"/>
  <c r="U27" i="9"/>
  <c r="AD27" i="9"/>
  <c r="AE27" i="9" s="1"/>
  <c r="R27" i="9"/>
  <c r="S27" i="9"/>
  <c r="I28" i="9"/>
  <c r="J28" i="9" s="1"/>
  <c r="K28" i="9" s="1"/>
  <c r="L28" i="9" s="1"/>
  <c r="M28" i="9" s="1"/>
  <c r="Q28" i="9" s="1"/>
  <c r="F28" i="9"/>
  <c r="AM26" i="9"/>
  <c r="AO26" i="9" s="1"/>
  <c r="X26" i="9"/>
  <c r="E69" i="9"/>
  <c r="D70" i="9"/>
  <c r="E70" i="9" s="1"/>
  <c r="AF26" i="9"/>
  <c r="AG26" i="9" s="1"/>
  <c r="T26" i="9"/>
  <c r="I68" i="9"/>
  <c r="J68" i="9" s="1"/>
  <c r="K68" i="9" s="1"/>
  <c r="L68" i="9" s="1"/>
  <c r="M68" i="9" s="1"/>
  <c r="F68" i="9"/>
  <c r="E29" i="9"/>
  <c r="D30" i="9"/>
  <c r="D42" i="9"/>
  <c r="AI43" i="9" s="1"/>
  <c r="AK24" i="8"/>
  <c r="AK25" i="8"/>
  <c r="AP24" i="8"/>
  <c r="AP25" i="8"/>
  <c r="E29" i="8"/>
  <c r="D30" i="8"/>
  <c r="I28" i="8"/>
  <c r="J28" i="8" s="1"/>
  <c r="K28" i="8" s="1"/>
  <c r="L28" i="8" s="1"/>
  <c r="M28" i="8" s="1"/>
  <c r="Q28" i="8" s="1"/>
  <c r="F28" i="8"/>
  <c r="AJ26" i="8"/>
  <c r="AN26" i="8"/>
  <c r="AF26" i="8"/>
  <c r="AG26" i="8" s="1"/>
  <c r="Z29" i="8"/>
  <c r="AB29" i="8" s="1"/>
  <c r="AC29" i="8" s="1"/>
  <c r="Y30" i="8"/>
  <c r="P27" i="8"/>
  <c r="N27" i="8" s="1"/>
  <c r="AD27" i="8"/>
  <c r="AH25" i="6"/>
  <c r="AJ24" i="6"/>
  <c r="AJ25" i="6"/>
  <c r="AF24" i="6"/>
  <c r="AF25" i="6"/>
  <c r="AH24" i="6"/>
  <c r="F28" i="6"/>
  <c r="J28" i="6"/>
  <c r="K28" i="6" s="1"/>
  <c r="L28" i="6" s="1"/>
  <c r="E29" i="6"/>
  <c r="I29" i="6" s="1"/>
  <c r="D30" i="6"/>
  <c r="Y30" i="6"/>
  <c r="Z30" i="6" s="1"/>
  <c r="AB29" i="6"/>
  <c r="AC29" i="6" s="1"/>
  <c r="S26" i="6"/>
  <c r="U26" i="6"/>
  <c r="W26" i="6"/>
  <c r="P26" i="6"/>
  <c r="N26" i="6" s="1"/>
  <c r="AD26" i="6"/>
  <c r="AE26" i="6" s="1"/>
  <c r="M27" i="6"/>
  <c r="Q27" i="6" s="1"/>
  <c r="AL24" i="8" l="1"/>
  <c r="AL25" i="8"/>
  <c r="AH26" i="8"/>
  <c r="AQ25" i="8"/>
  <c r="U28" i="8"/>
  <c r="W28" i="8"/>
  <c r="S28" i="8"/>
  <c r="AQ24" i="8"/>
  <c r="AG28" i="11"/>
  <c r="AH28" i="11" s="1"/>
  <c r="U28" i="11"/>
  <c r="AJ28" i="11"/>
  <c r="AK28" i="11" s="1"/>
  <c r="W28" i="11"/>
  <c r="AA32" i="11"/>
  <c r="AC32" i="11" s="1"/>
  <c r="AD32" i="11" s="1"/>
  <c r="AA31" i="11"/>
  <c r="AC31" i="11" s="1"/>
  <c r="AD31" i="11" s="1"/>
  <c r="V29" i="11"/>
  <c r="AE29" i="11"/>
  <c r="AF29" i="11" s="1"/>
  <c r="S29" i="11"/>
  <c r="X29" i="11"/>
  <c r="T29" i="11"/>
  <c r="P29" i="11"/>
  <c r="N29" i="11" s="1"/>
  <c r="AJ47" i="11"/>
  <c r="D32" i="11"/>
  <c r="E31" i="11"/>
  <c r="I30" i="11"/>
  <c r="J30" i="11" s="1"/>
  <c r="K30" i="11" s="1"/>
  <c r="L30" i="11" s="1"/>
  <c r="M30" i="11" s="1"/>
  <c r="Q30" i="11" s="1"/>
  <c r="R30" i="11" s="1"/>
  <c r="F30" i="11"/>
  <c r="AN28" i="11"/>
  <c r="AP28" i="11" s="1"/>
  <c r="Y28" i="11"/>
  <c r="F69" i="9"/>
  <c r="I69" i="9"/>
  <c r="J69" i="9" s="1"/>
  <c r="K69" i="9" s="1"/>
  <c r="L69" i="9" s="1"/>
  <c r="M69" i="9" s="1"/>
  <c r="X27" i="9"/>
  <c r="AM27" i="9"/>
  <c r="AO27" i="9" s="1"/>
  <c r="F29" i="9"/>
  <c r="I29" i="9"/>
  <c r="J29" i="9" s="1"/>
  <c r="K29" i="9" s="1"/>
  <c r="L29" i="9" s="1"/>
  <c r="M29" i="9" s="1"/>
  <c r="Q29" i="9" s="1"/>
  <c r="F70" i="9"/>
  <c r="I70" i="9"/>
  <c r="J70" i="9" s="1"/>
  <c r="K70" i="9" s="1"/>
  <c r="L70" i="9" s="1"/>
  <c r="M70" i="9" s="1"/>
  <c r="AF27" i="9"/>
  <c r="AG27" i="9" s="1"/>
  <c r="T27" i="9"/>
  <c r="D43" i="9"/>
  <c r="AI44" i="9" s="1"/>
  <c r="E30" i="9"/>
  <c r="D31" i="9"/>
  <c r="AD28" i="9"/>
  <c r="AE28" i="9" s="1"/>
  <c r="R28" i="9"/>
  <c r="W28" i="9"/>
  <c r="S28" i="9"/>
  <c r="P28" i="9"/>
  <c r="N28" i="9" s="1"/>
  <c r="U28" i="9"/>
  <c r="AI27" i="9"/>
  <c r="AJ27" i="9" s="1"/>
  <c r="V27" i="9"/>
  <c r="Z30" i="9"/>
  <c r="AB30" i="9" s="1"/>
  <c r="AC30" i="9" s="1"/>
  <c r="Y31" i="9"/>
  <c r="AP26" i="8"/>
  <c r="AK26" i="8"/>
  <c r="AN27" i="8"/>
  <c r="I29" i="8"/>
  <c r="J29" i="8" s="1"/>
  <c r="K29" i="8" s="1"/>
  <c r="L29" i="8" s="1"/>
  <c r="M29" i="8" s="1"/>
  <c r="Q29" i="8" s="1"/>
  <c r="F29" i="8"/>
  <c r="AD28" i="8"/>
  <c r="P28" i="8"/>
  <c r="N28" i="8" s="1"/>
  <c r="AF27" i="8"/>
  <c r="AG27" i="8" s="1"/>
  <c r="E30" i="8"/>
  <c r="D31" i="8"/>
  <c r="AJ27" i="8"/>
  <c r="Y31" i="8"/>
  <c r="Z30" i="8"/>
  <c r="AB30" i="8" s="1"/>
  <c r="AC30" i="8" s="1"/>
  <c r="AH26" i="6"/>
  <c r="AJ26" i="6"/>
  <c r="AF26" i="6"/>
  <c r="AB30" i="6"/>
  <c r="AC30" i="6" s="1"/>
  <c r="Y31" i="6"/>
  <c r="Z31" i="6" s="1"/>
  <c r="M28" i="6"/>
  <c r="Q28" i="6" s="1"/>
  <c r="J29" i="6"/>
  <c r="K29" i="6" s="1"/>
  <c r="L29" i="6" s="1"/>
  <c r="F29" i="6"/>
  <c r="S27" i="6"/>
  <c r="AD27" i="6"/>
  <c r="AE27" i="6" s="1"/>
  <c r="U27" i="6"/>
  <c r="W27" i="6"/>
  <c r="P27" i="6"/>
  <c r="N27" i="6" s="1"/>
  <c r="E30" i="6"/>
  <c r="I30" i="6" s="1"/>
  <c r="D31" i="6"/>
  <c r="AH27" i="8" l="1"/>
  <c r="AL26" i="8"/>
  <c r="W29" i="8"/>
  <c r="S29" i="8"/>
  <c r="U29" i="8"/>
  <c r="AQ26" i="8"/>
  <c r="I31" i="11"/>
  <c r="J31" i="11" s="1"/>
  <c r="K31" i="11" s="1"/>
  <c r="L31" i="11" s="1"/>
  <c r="M31" i="11" s="1"/>
  <c r="Q31" i="11" s="1"/>
  <c r="R31" i="11" s="1"/>
  <c r="F31" i="11"/>
  <c r="AG29" i="11"/>
  <c r="AH29" i="11" s="1"/>
  <c r="U29" i="11"/>
  <c r="AJ29" i="11"/>
  <c r="AK29" i="11" s="1"/>
  <c r="W29" i="11"/>
  <c r="V30" i="11"/>
  <c r="AE30" i="11"/>
  <c r="AF30" i="11" s="1"/>
  <c r="S30" i="11"/>
  <c r="X30" i="11"/>
  <c r="T30" i="11"/>
  <c r="P30" i="11"/>
  <c r="N30" i="11" s="1"/>
  <c r="AJ48" i="11"/>
  <c r="E32" i="11"/>
  <c r="AN29" i="11"/>
  <c r="AP29" i="11" s="1"/>
  <c r="Y29" i="11"/>
  <c r="Y32" i="9"/>
  <c r="Z32" i="9" s="1"/>
  <c r="AB32" i="9" s="1"/>
  <c r="AC32" i="9" s="1"/>
  <c r="Z31" i="9"/>
  <c r="AB31" i="9" s="1"/>
  <c r="AC31" i="9" s="1"/>
  <c r="AI28" i="9"/>
  <c r="AJ28" i="9" s="1"/>
  <c r="V28" i="9"/>
  <c r="W29" i="9"/>
  <c r="P29" i="9"/>
  <c r="N29" i="9" s="1"/>
  <c r="U29" i="9"/>
  <c r="AD29" i="9"/>
  <c r="AE29" i="9" s="1"/>
  <c r="R29" i="9"/>
  <c r="S29" i="9"/>
  <c r="X28" i="9"/>
  <c r="AM28" i="9"/>
  <c r="AO28" i="9" s="1"/>
  <c r="AF28" i="9"/>
  <c r="AG28" i="9" s="1"/>
  <c r="T28" i="9"/>
  <c r="I30" i="9"/>
  <c r="J30" i="9" s="1"/>
  <c r="K30" i="9" s="1"/>
  <c r="L30" i="9" s="1"/>
  <c r="M30" i="9" s="1"/>
  <c r="Q30" i="9" s="1"/>
  <c r="F30" i="9"/>
  <c r="D44" i="9"/>
  <c r="AI45" i="9" s="1"/>
  <c r="E31" i="9"/>
  <c r="D32" i="9"/>
  <c r="AK27" i="8"/>
  <c r="AP27" i="8"/>
  <c r="AJ28" i="8"/>
  <c r="F30" i="8"/>
  <c r="I30" i="8"/>
  <c r="J30" i="8" s="1"/>
  <c r="K30" i="8" s="1"/>
  <c r="L30" i="8" s="1"/>
  <c r="M30" i="8" s="1"/>
  <c r="Q30" i="8" s="1"/>
  <c r="AF28" i="8"/>
  <c r="AG28" i="8" s="1"/>
  <c r="P29" i="8"/>
  <c r="N29" i="8" s="1"/>
  <c r="AD29" i="8"/>
  <c r="Y32" i="8"/>
  <c r="Z32" i="8" s="1"/>
  <c r="AB32" i="8" s="1"/>
  <c r="AC32" i="8" s="1"/>
  <c r="Z31" i="8"/>
  <c r="AB31" i="8" s="1"/>
  <c r="AC31" i="8" s="1"/>
  <c r="D32" i="8"/>
  <c r="E31" i="8"/>
  <c r="AN28" i="8"/>
  <c r="AF27" i="6"/>
  <c r="AH27" i="6"/>
  <c r="AJ27" i="6"/>
  <c r="M29" i="6"/>
  <c r="Q29" i="6" s="1"/>
  <c r="Y32" i="6"/>
  <c r="Z32" i="6" s="1"/>
  <c r="AB31" i="6"/>
  <c r="AC31" i="6" s="1"/>
  <c r="F30" i="6"/>
  <c r="J30" i="6"/>
  <c r="K30" i="6" s="1"/>
  <c r="L30" i="6" s="1"/>
  <c r="D32" i="6"/>
  <c r="E32" i="6" s="1"/>
  <c r="I32" i="6" s="1"/>
  <c r="E31" i="6"/>
  <c r="I31" i="6" s="1"/>
  <c r="S28" i="6"/>
  <c r="U28" i="6"/>
  <c r="W28" i="6"/>
  <c r="P28" i="6"/>
  <c r="N28" i="6" s="1"/>
  <c r="AD28" i="6"/>
  <c r="AE28" i="6" s="1"/>
  <c r="AH28" i="8" l="1"/>
  <c r="AL27" i="8"/>
  <c r="AQ27" i="8"/>
  <c r="W30" i="8"/>
  <c r="S30" i="8"/>
  <c r="U30" i="8"/>
  <c r="E32" i="8"/>
  <c r="I32" i="11"/>
  <c r="J32" i="11" s="1"/>
  <c r="K32" i="11" s="1"/>
  <c r="L32" i="11" s="1"/>
  <c r="M32" i="11" s="1"/>
  <c r="Q32" i="11" s="1"/>
  <c r="R32" i="11" s="1"/>
  <c r="F32" i="11"/>
  <c r="AG30" i="11"/>
  <c r="AH30" i="11" s="1"/>
  <c r="U30" i="11"/>
  <c r="AJ30" i="11"/>
  <c r="AK30" i="11" s="1"/>
  <c r="W30" i="11"/>
  <c r="V31" i="11"/>
  <c r="AE31" i="11"/>
  <c r="AF31" i="11" s="1"/>
  <c r="S31" i="11"/>
  <c r="X31" i="11"/>
  <c r="T31" i="11"/>
  <c r="P31" i="11"/>
  <c r="N31" i="11" s="1"/>
  <c r="AN30" i="11"/>
  <c r="AP30" i="11" s="1"/>
  <c r="Y30" i="11"/>
  <c r="F31" i="9"/>
  <c r="I31" i="9"/>
  <c r="J31" i="9" s="1"/>
  <c r="K31" i="9" s="1"/>
  <c r="L31" i="9" s="1"/>
  <c r="M31" i="9" s="1"/>
  <c r="Q31" i="9" s="1"/>
  <c r="X29" i="9"/>
  <c r="AM29" i="9"/>
  <c r="AO29" i="9" s="1"/>
  <c r="E32" i="9"/>
  <c r="D45" i="9"/>
  <c r="AI46" i="9" s="1"/>
  <c r="U30" i="9"/>
  <c r="AD30" i="9"/>
  <c r="AE30" i="9" s="1"/>
  <c r="R30" i="9"/>
  <c r="W30" i="9"/>
  <c r="S30" i="9"/>
  <c r="P30" i="9"/>
  <c r="N30" i="9" s="1"/>
  <c r="T29" i="9"/>
  <c r="AF29" i="9"/>
  <c r="AG29" i="9" s="1"/>
  <c r="AI29" i="9"/>
  <c r="AJ29" i="9" s="1"/>
  <c r="V29" i="9"/>
  <c r="AP28" i="8"/>
  <c r="AK28" i="8"/>
  <c r="AJ29" i="8"/>
  <c r="P30" i="8"/>
  <c r="N30" i="8" s="1"/>
  <c r="AD30" i="8"/>
  <c r="AN29" i="8"/>
  <c r="I32" i="8"/>
  <c r="J32" i="8" s="1"/>
  <c r="K32" i="8" s="1"/>
  <c r="L32" i="8" s="1"/>
  <c r="M32" i="8" s="1"/>
  <c r="Q32" i="8" s="1"/>
  <c r="F32" i="8"/>
  <c r="AF29" i="8"/>
  <c r="AG29" i="8" s="1"/>
  <c r="F31" i="8"/>
  <c r="I31" i="8"/>
  <c r="J31" i="8" s="1"/>
  <c r="K31" i="8" s="1"/>
  <c r="L31" i="8" s="1"/>
  <c r="M31" i="8" s="1"/>
  <c r="Q31" i="8" s="1"/>
  <c r="AJ28" i="6"/>
  <c r="AF28" i="6"/>
  <c r="AH28" i="6"/>
  <c r="AB32" i="6"/>
  <c r="AC32" i="6" s="1"/>
  <c r="M30" i="6"/>
  <c r="Q30" i="6" s="1"/>
  <c r="S29" i="6"/>
  <c r="U29" i="6"/>
  <c r="W29" i="6"/>
  <c r="P29" i="6"/>
  <c r="N29" i="6" s="1"/>
  <c r="AD29" i="6"/>
  <c r="AE29" i="6" s="1"/>
  <c r="F32" i="6"/>
  <c r="J32" i="6"/>
  <c r="K32" i="6" s="1"/>
  <c r="L32" i="6" s="1"/>
  <c r="F31" i="6"/>
  <c r="J31" i="6"/>
  <c r="K31" i="6" s="1"/>
  <c r="L31" i="6" s="1"/>
  <c r="AQ28" i="8" l="1"/>
  <c r="AH29" i="8"/>
  <c r="U31" i="8"/>
  <c r="S31" i="8"/>
  <c r="W31" i="8"/>
  <c r="U32" i="8"/>
  <c r="S32" i="8"/>
  <c r="W32" i="8"/>
  <c r="AL28" i="8"/>
  <c r="V32" i="11"/>
  <c r="AE32" i="11"/>
  <c r="AF32" i="11" s="1"/>
  <c r="S32" i="11"/>
  <c r="X32" i="11"/>
  <c r="T32" i="11"/>
  <c r="P32" i="11"/>
  <c r="N32" i="11" s="1"/>
  <c r="AG31" i="11"/>
  <c r="AH31" i="11" s="1"/>
  <c r="U31" i="11"/>
  <c r="AN31" i="11"/>
  <c r="AP31" i="11" s="1"/>
  <c r="Y31" i="11"/>
  <c r="AJ31" i="11"/>
  <c r="AK31" i="11" s="1"/>
  <c r="W31" i="11"/>
  <c r="I32" i="9"/>
  <c r="J32" i="9" s="1"/>
  <c r="K32" i="9" s="1"/>
  <c r="L32" i="9" s="1"/>
  <c r="M32" i="9" s="1"/>
  <c r="Q32" i="9" s="1"/>
  <c r="F32" i="9"/>
  <c r="AM30" i="9"/>
  <c r="AO30" i="9" s="1"/>
  <c r="X30" i="9"/>
  <c r="W31" i="9"/>
  <c r="S31" i="9"/>
  <c r="P31" i="9"/>
  <c r="N31" i="9" s="1"/>
  <c r="U31" i="9"/>
  <c r="AD31" i="9"/>
  <c r="AE31" i="9" s="1"/>
  <c r="R31" i="9"/>
  <c r="AF30" i="9"/>
  <c r="AG30" i="9" s="1"/>
  <c r="T30" i="9"/>
  <c r="AI30" i="9"/>
  <c r="AJ30" i="9" s="1"/>
  <c r="V30" i="9"/>
  <c r="AK29" i="8"/>
  <c r="AP29" i="8"/>
  <c r="AD32" i="8"/>
  <c r="P32" i="8"/>
  <c r="N32" i="8" s="1"/>
  <c r="AJ30" i="8"/>
  <c r="AN30" i="8"/>
  <c r="P31" i="8"/>
  <c r="N31" i="8" s="1"/>
  <c r="AD31" i="8"/>
  <c r="AF30" i="8"/>
  <c r="AG30" i="8" s="1"/>
  <c r="AF29" i="6"/>
  <c r="AH29" i="6"/>
  <c r="AJ29" i="6"/>
  <c r="S30" i="6"/>
  <c r="U30" i="6"/>
  <c r="AD30" i="6"/>
  <c r="AE30" i="6" s="1"/>
  <c r="W30" i="6"/>
  <c r="P30" i="6"/>
  <c r="N30" i="6" s="1"/>
  <c r="M31" i="6"/>
  <c r="Q31" i="6" s="1"/>
  <c r="M32" i="6"/>
  <c r="Q32" i="6" s="1"/>
  <c r="AH30" i="8" l="1"/>
  <c r="AQ29" i="8"/>
  <c r="AL29" i="8"/>
  <c r="AG32" i="11"/>
  <c r="AH32" i="11" s="1"/>
  <c r="U32" i="11"/>
  <c r="AJ32" i="11"/>
  <c r="AK32" i="11" s="1"/>
  <c r="W32" i="11"/>
  <c r="AN32" i="11"/>
  <c r="AP32" i="11" s="1"/>
  <c r="Y32" i="11"/>
  <c r="AF31" i="9"/>
  <c r="AG31" i="9" s="1"/>
  <c r="T31" i="9"/>
  <c r="U32" i="9"/>
  <c r="AD32" i="9"/>
  <c r="AE32" i="9" s="1"/>
  <c r="R32" i="9"/>
  <c r="W32" i="9"/>
  <c r="S32" i="9"/>
  <c r="P32" i="9"/>
  <c r="N32" i="9" s="1"/>
  <c r="AI31" i="9"/>
  <c r="AJ31" i="9" s="1"/>
  <c r="V31" i="9"/>
  <c r="X31" i="9"/>
  <c r="AM31" i="9"/>
  <c r="AO31" i="9" s="1"/>
  <c r="AP30" i="8"/>
  <c r="AK30" i="8"/>
  <c r="AJ31" i="8"/>
  <c r="AN32" i="8"/>
  <c r="AN31" i="8"/>
  <c r="AF32" i="8"/>
  <c r="AG32" i="8" s="1"/>
  <c r="AF31" i="8"/>
  <c r="AG31" i="8" s="1"/>
  <c r="AJ32" i="8"/>
  <c r="AJ30" i="6"/>
  <c r="AH30" i="6"/>
  <c r="AF30" i="6"/>
  <c r="S32" i="6"/>
  <c r="U32" i="6"/>
  <c r="W32" i="6"/>
  <c r="P32" i="6"/>
  <c r="N32" i="6" s="1"/>
  <c r="AD32" i="6"/>
  <c r="AE32" i="6" s="1"/>
  <c r="S31" i="6"/>
  <c r="U31" i="6"/>
  <c r="W31" i="6"/>
  <c r="P31" i="6"/>
  <c r="N31" i="6" s="1"/>
  <c r="AD31" i="6"/>
  <c r="AE31" i="6" s="1"/>
  <c r="AL30" i="8" l="1"/>
  <c r="AH32" i="8"/>
  <c r="AQ30" i="8"/>
  <c r="AH31" i="8"/>
  <c r="AM32" i="9"/>
  <c r="AO32" i="9" s="1"/>
  <c r="X32" i="9"/>
  <c r="AF32" i="9"/>
  <c r="AG32" i="9" s="1"/>
  <c r="T32" i="9"/>
  <c r="AI32" i="9"/>
  <c r="AJ32" i="9" s="1"/>
  <c r="V32" i="9"/>
  <c r="AK31" i="8"/>
  <c r="AP32" i="8"/>
  <c r="AK32" i="8"/>
  <c r="AP31" i="8"/>
  <c r="AJ31" i="6"/>
  <c r="AF31" i="6"/>
  <c r="AH32" i="6"/>
  <c r="AH31" i="6"/>
  <c r="AJ32" i="6"/>
  <c r="AF32" i="6"/>
  <c r="AQ31" i="8" l="1"/>
  <c r="AL32" i="8"/>
  <c r="AQ32" i="8"/>
  <c r="AL31" i="8"/>
</calcChain>
</file>

<file path=xl/sharedStrings.xml><?xml version="1.0" encoding="utf-8"?>
<sst xmlns="http://schemas.openxmlformats.org/spreadsheetml/2006/main" count="342" uniqueCount="114">
  <si>
    <t>torque</t>
  </si>
  <si>
    <t>Acceleration</t>
  </si>
  <si>
    <t>Power HP</t>
  </si>
  <si>
    <t>Pressure</t>
  </si>
  <si>
    <t>Sr. No.</t>
  </si>
  <si>
    <t>speed</t>
  </si>
  <si>
    <t>Power (KW)</t>
  </si>
  <si>
    <r>
      <t xml:space="preserve">fuel Consumption 
(bsfc*output power) </t>
    </r>
    <r>
      <rPr>
        <b/>
        <sz val="11"/>
        <color rgb="FFFF0000"/>
        <rFont val="Calibri"/>
        <family val="2"/>
        <scheme val="minor"/>
      </rPr>
      <t>kg/hr {4 Cyl}</t>
    </r>
  </si>
  <si>
    <r>
      <t xml:space="preserve">Fuel Consumption per cyl
</t>
    </r>
    <r>
      <rPr>
        <b/>
        <sz val="11"/>
        <color rgb="FFFF0000"/>
        <rFont val="Calibri"/>
        <family val="2"/>
        <scheme val="minor"/>
      </rPr>
      <t>Kg/min</t>
    </r>
  </si>
  <si>
    <r>
      <t>Fuel Consumption Per Cycle
(</t>
    </r>
    <r>
      <rPr>
        <b/>
        <sz val="11"/>
        <color rgb="FFFF0000"/>
        <rFont val="Calibri"/>
        <family val="2"/>
        <scheme val="minor"/>
      </rPr>
      <t>Kg)</t>
    </r>
    <r>
      <rPr>
        <sz val="11"/>
        <color theme="1"/>
        <rFont val="Calibri"/>
        <family val="2"/>
        <scheme val="minor"/>
      </rPr>
      <t xml:space="preserve">
=Fuel Consumption per cyl/RPM</t>
    </r>
  </si>
  <si>
    <r>
      <t xml:space="preserve">Fuel Consumption Per Cycle
</t>
    </r>
    <r>
      <rPr>
        <b/>
        <sz val="11"/>
        <color rgb="FFFF0000"/>
        <rFont val="Calibri"/>
        <family val="2"/>
        <scheme val="minor"/>
      </rPr>
      <t>(gram)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</si>
  <si>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Fuel Consumption Per Cycle
</t>
    </r>
    <r>
      <rPr>
        <b/>
        <sz val="11"/>
        <color rgb="FFFF0000"/>
        <rFont val="Calibri"/>
        <family val="2"/>
        <scheme val="minor"/>
      </rPr>
      <t>(Lit)</t>
    </r>
  </si>
  <si>
    <t>BSFC= 0.2 kg/kw.hr
specific gravity of fuel = 0.85</t>
  </si>
  <si>
    <r>
      <t xml:space="preserve">Fuel Consumption per cyl
</t>
    </r>
    <r>
      <rPr>
        <b/>
        <sz val="11"/>
        <color rgb="FFFF0000"/>
        <rFont val="Calibri"/>
        <family val="2"/>
        <scheme val="minor"/>
      </rPr>
      <t>kg/hr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</si>
  <si>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Total Time for Injection
</t>
    </r>
    <r>
      <rPr>
        <b/>
        <sz val="11"/>
        <color rgb="FFFF0000"/>
        <rFont val="Calibri"/>
        <family val="2"/>
        <scheme val="minor"/>
      </rPr>
      <t>Sec</t>
    </r>
  </si>
  <si>
    <r>
      <t xml:space="preserve">Time for Pre injection
</t>
    </r>
    <r>
      <rPr>
        <b/>
        <sz val="11"/>
        <color rgb="FFFF0000"/>
        <rFont val="Calibri"/>
        <family val="2"/>
        <scheme val="minor"/>
      </rPr>
      <t>Sec</t>
    </r>
  </si>
  <si>
    <r>
      <t xml:space="preserve">Time for Main 
Injection
</t>
    </r>
    <r>
      <rPr>
        <b/>
        <sz val="11"/>
        <color rgb="FFFF0000"/>
        <rFont val="Calibri"/>
        <family val="2"/>
        <scheme val="minor"/>
      </rPr>
      <t>Sec</t>
    </r>
  </si>
  <si>
    <r>
      <t xml:space="preserve">Time for post Injection
</t>
    </r>
    <r>
      <rPr>
        <b/>
        <sz val="11"/>
        <color rgb="FFFF0000"/>
        <rFont val="Calibri"/>
        <family val="2"/>
        <scheme val="minor"/>
      </rPr>
      <t>Sec</t>
    </r>
  </si>
  <si>
    <r>
      <t xml:space="preserve">Fuel Consumption Per Cycle in post Injection
</t>
    </r>
    <r>
      <rPr>
        <b/>
        <sz val="11"/>
        <color rgb="FFFF0000"/>
        <rFont val="Calibri"/>
        <family val="2"/>
        <scheme val="minor"/>
      </rPr>
      <t>(Lit)</t>
    </r>
  </si>
  <si>
    <r>
      <t xml:space="preserve">Fuel Consumption Per Cycle in main Injection
</t>
    </r>
    <r>
      <rPr>
        <b/>
        <sz val="11"/>
        <color rgb="FFFF0000"/>
        <rFont val="Calibri"/>
        <family val="2"/>
        <scheme val="minor"/>
      </rPr>
      <t>(Lit)</t>
    </r>
  </si>
  <si>
    <r>
      <t xml:space="preserve">Fuel Consumption Per Cycle in pre Injection
</t>
    </r>
    <r>
      <rPr>
        <b/>
        <sz val="11"/>
        <color rgb="FFFF0000"/>
        <rFont val="Calibri"/>
        <family val="2"/>
        <scheme val="minor"/>
      </rPr>
      <t>(Lit)</t>
    </r>
  </si>
  <si>
    <r>
      <t xml:space="preserve">Pressure
</t>
    </r>
    <r>
      <rPr>
        <b/>
        <sz val="11"/>
        <color rgb="FFFF0000"/>
        <rFont val="Calibri"/>
        <family val="2"/>
        <scheme val="minor"/>
      </rPr>
      <t>Bar</t>
    </r>
  </si>
  <si>
    <r>
      <t xml:space="preserve">Velocity
</t>
    </r>
    <r>
      <rPr>
        <b/>
        <sz val="11"/>
        <color rgb="FFFF0000"/>
        <rFont val="Calibri"/>
        <family val="2"/>
        <scheme val="minor"/>
      </rPr>
      <t>m/s</t>
    </r>
  </si>
  <si>
    <r>
      <t xml:space="preserve">Area of oriface
</t>
    </r>
    <r>
      <rPr>
        <b/>
        <sz val="11"/>
        <color rgb="FFFF0000"/>
        <rFont val="Calibri"/>
        <family val="2"/>
        <scheme val="minor"/>
      </rPr>
      <t>m2</t>
    </r>
  </si>
  <si>
    <r>
      <t xml:space="preserve">Flow rate 
</t>
    </r>
    <r>
      <rPr>
        <b/>
        <sz val="11"/>
        <color rgb="FFFF0000"/>
        <rFont val="Calibri"/>
        <family val="2"/>
        <scheme val="minor"/>
      </rPr>
      <t>Lit/sec</t>
    </r>
  </si>
  <si>
    <r>
      <t xml:space="preserve">Flow rate 
</t>
    </r>
    <r>
      <rPr>
        <b/>
        <sz val="11"/>
        <color rgb="FFFF0000"/>
        <rFont val="Calibri"/>
        <family val="2"/>
        <scheme val="minor"/>
      </rPr>
      <t>m3/sec</t>
    </r>
  </si>
  <si>
    <r>
      <t xml:space="preserve">Engine Specification:
Maximum Speed &amp; RPM: 104kw </t>
    </r>
    <r>
      <rPr>
        <b/>
        <sz val="11"/>
        <color theme="1"/>
        <rFont val="Calibri"/>
        <family val="2"/>
        <scheme val="minor"/>
      </rPr>
      <t>(139.5 HP)</t>
    </r>
    <r>
      <rPr>
        <sz val="11"/>
        <color theme="1"/>
        <rFont val="Calibri"/>
        <family val="2"/>
        <scheme val="minor"/>
      </rPr>
      <t xml:space="preserve"> @3200 rpm
Maximum Torque &amp; RPM :- 400 nm @2500 rpm
Idle Speed- 800 RPM
Idle Torque- 220 nm</t>
    </r>
  </si>
  <si>
    <t>Table1:- Where pressure vary wrt power and find flow rate, timing of injection</t>
  </si>
  <si>
    <t>Table2:- Where pressure keep constant in common rail and find time and flow rate</t>
  </si>
  <si>
    <t>lit per sec</t>
  </si>
  <si>
    <t>lit per min</t>
  </si>
  <si>
    <t>3.5 ml</t>
  </si>
  <si>
    <t>3.3 ml</t>
  </si>
  <si>
    <t>3.0 ml</t>
  </si>
  <si>
    <t>2.7 ml</t>
  </si>
  <si>
    <t>2.5 ml</t>
  </si>
  <si>
    <t>2.2 ml</t>
  </si>
  <si>
    <t>1.9 ml</t>
  </si>
  <si>
    <t>1.7 ml</t>
  </si>
  <si>
    <t>1.4 ml</t>
  </si>
  <si>
    <t>1.1 ml</t>
  </si>
  <si>
    <t>0.8 ml</t>
  </si>
  <si>
    <t>4.1 ms</t>
  </si>
  <si>
    <t>3.8 ms</t>
  </si>
  <si>
    <t>3.6 ms</t>
  </si>
  <si>
    <t>3.5 ms</t>
  </si>
  <si>
    <t>3.3 ms</t>
  </si>
  <si>
    <t>0.23 ms</t>
  </si>
  <si>
    <t>0.22 ms</t>
  </si>
  <si>
    <t>0.21 ms</t>
  </si>
  <si>
    <t>0.20 ms</t>
  </si>
  <si>
    <t>0.19 ms</t>
  </si>
  <si>
    <t>0.18 ms</t>
  </si>
  <si>
    <t>0.17 ms</t>
  </si>
  <si>
    <t>0.16 ms</t>
  </si>
  <si>
    <t>0.15 ms</t>
  </si>
  <si>
    <t>3.9 ms</t>
  </si>
  <si>
    <t>3.2 ms</t>
  </si>
  <si>
    <t>3.0 ms</t>
  </si>
  <si>
    <t>2.9 ms</t>
  </si>
  <si>
    <t>2.79 ms</t>
  </si>
  <si>
    <t>2.71 ms</t>
  </si>
  <si>
    <t>0.3 ms</t>
  </si>
  <si>
    <t>0.32 ms</t>
  </si>
  <si>
    <t>0.31 ms</t>
  </si>
  <si>
    <t>0.27 ms</t>
  </si>
  <si>
    <t>0.25 ms</t>
  </si>
  <si>
    <t>0.24 ms</t>
  </si>
  <si>
    <t>0.29 ms</t>
  </si>
  <si>
    <t>0.28 ms</t>
  </si>
  <si>
    <t>ml/sec</t>
  </si>
  <si>
    <t>μL</t>
  </si>
  <si>
    <t>10^-6</t>
  </si>
  <si>
    <t>p=T*speed</t>
  </si>
  <si>
    <t>time to cmpl one degree</t>
  </si>
  <si>
    <t>sec</t>
  </si>
  <si>
    <t>msec</t>
  </si>
  <si>
    <t>0.05ml ==&gt;5%</t>
  </si>
  <si>
    <t>0.88ml</t>
  </si>
  <si>
    <t>0.07ml</t>
  </si>
  <si>
    <t>1 ml</t>
  </si>
  <si>
    <t>0.05ml</t>
  </si>
  <si>
    <t>Pre Injection</t>
  </si>
  <si>
    <t xml:space="preserve">Main Injection </t>
  </si>
  <si>
    <t>Post Injection</t>
  </si>
  <si>
    <t xml:space="preserve">Firing of fuel 
wrt crank Position
</t>
  </si>
  <si>
    <t>6 Degree BTDC</t>
  </si>
  <si>
    <t>(0 degre)at TDC</t>
  </si>
  <si>
    <t>20 Degree ATDC</t>
  </si>
  <si>
    <t xml:space="preserve">Amount of fuel </t>
  </si>
  <si>
    <t>1-3% of fuel amount is injected in this
 wrt  main Injection</t>
  </si>
  <si>
    <t>0-7%</t>
  </si>
  <si>
    <t>Total Amount of Fuel required as per power</t>
  </si>
  <si>
    <t>Cylinder 1</t>
  </si>
  <si>
    <t>Cylinder 2</t>
  </si>
  <si>
    <t>Cylinder 3</t>
  </si>
  <si>
    <t>Cylinder 4</t>
  </si>
  <si>
    <t>Main Injection</t>
  </si>
  <si>
    <t>BSFC= 0.5 kg/kw.hr
specific gravity of fuel = 0.85</t>
  </si>
  <si>
    <t>mlsec</t>
  </si>
  <si>
    <t>subsystem</t>
  </si>
  <si>
    <t xml:space="preserve">input </t>
  </si>
  <si>
    <t>output</t>
  </si>
  <si>
    <t>crank angle</t>
  </si>
  <si>
    <t>engine speed(0-3200)</t>
  </si>
  <si>
    <t>crank angle(0-720)</t>
  </si>
  <si>
    <t>time of revolution</t>
  </si>
  <si>
    <t>injector</t>
  </si>
  <si>
    <t>injection time</t>
  </si>
  <si>
    <t>injector on off</t>
  </si>
  <si>
    <t>time for injection=fuel consumption/flow rate</t>
  </si>
  <si>
    <t>flow rate=velocity*area</t>
  </si>
  <si>
    <t>velocity=0.7*sqrt(2*pressure/density)</t>
  </si>
  <si>
    <t>fuel consumption=bsfc*power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</si>
</sst>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/>
    <xf numFmtId="0" fontId="0" fillId="4" borderId="0" xfId="0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ill="1" applyAlignment="1">
      <alignment horizontal="center"/>
    </xf>
    <xf numFmtId="0" fontId="0" fillId="7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 wrapText="1"/>
    </xf>
    <xf numFmtId="0" fontId="3" fillId="0" borderId="0" xfId="0" applyFont="1" applyBorder="1"/>
    <xf numFmtId="2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2" fontId="0" fillId="10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11" borderId="0" xfId="0" applyFill="1" applyBorder="1" applyAlignment="1">
      <alignment horizontal="center" vertical="center" wrapText="1"/>
    </xf>
    <xf numFmtId="0" fontId="0" fillId="11" borderId="0" xfId="0" applyFill="1" applyBorder="1"/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3" borderId="4" xfId="0" applyNumberFormat="1" applyFill="1" applyBorder="1"/>
    <xf numFmtId="0" fontId="0" fillId="8" borderId="4" xfId="0" applyFill="1" applyBorder="1"/>
    <xf numFmtId="2" fontId="0" fillId="0" borderId="4" xfId="0" applyNumberFormat="1" applyFill="1" applyBorder="1" applyAlignment="1">
      <alignment horizontal="center"/>
    </xf>
    <xf numFmtId="0" fontId="0" fillId="2" borderId="4" xfId="0" applyNumberFormat="1" applyFill="1" applyBorder="1"/>
    <xf numFmtId="2" fontId="0" fillId="0" borderId="0" xfId="0" applyNumberFormat="1"/>
    <xf numFmtId="0" fontId="0" fillId="12" borderId="0" xfId="0" applyFill="1" applyBorder="1"/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4" borderId="1" xfId="0" applyFill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0" xfId="0" applyAlignment="1">
      <alignment wrapText="1"/>
    </xf>
    <xf numFmtId="0" fontId="0" fillId="15" borderId="1" xfId="0" applyFill="1" applyBorder="1"/>
    <xf numFmtId="0" fontId="0" fillId="16" borderId="1" xfId="0" applyFill="1" applyBorder="1"/>
    <xf numFmtId="0" fontId="0" fillId="15" borderId="1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16" borderId="5" xfId="0" applyFill="1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10" borderId="0" xfId="0" applyFill="1" applyAlignment="1">
      <alignment horizontal="right"/>
    </xf>
    <xf numFmtId="9" fontId="0" fillId="10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CC"/>
      <color rgb="FFFFCCFF"/>
      <color rgb="FF66FFFF"/>
      <color rgb="FFFF9999"/>
      <color rgb="FFCCFF66"/>
      <color rgb="FFCCFFFF"/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3"/>
  <sheetViews>
    <sheetView topLeftCell="U18" zoomScale="75" zoomScaleNormal="75" workbookViewId="0">
      <selection activeCell="AF35" sqref="AF35"/>
    </sheetView>
  </sheetViews>
  <sheetFormatPr defaultRowHeight="14.4" x14ac:dyDescent="0.3"/>
  <cols>
    <col min="2" max="2" width="9.109375" style="1"/>
    <col min="5" max="5" width="11.5546875" bestFit="1" customWidth="1"/>
    <col min="8" max="8" width="12.109375" bestFit="1" customWidth="1"/>
    <col min="9" max="9" width="21.6640625" customWidth="1"/>
    <col min="10" max="10" width="24.109375" customWidth="1"/>
    <col min="11" max="11" width="23.88671875" bestFit="1" customWidth="1"/>
    <col min="12" max="13" width="26.33203125" bestFit="1" customWidth="1"/>
    <col min="14" max="14" width="26.33203125" customWidth="1"/>
    <col min="15" max="15" width="26.33203125" style="7" customWidth="1"/>
    <col min="16" max="24" width="26.33203125" customWidth="1"/>
    <col min="26" max="26" width="12.88671875" customWidth="1"/>
    <col min="27" max="27" width="16.6640625" style="1" customWidth="1"/>
    <col min="28" max="28" width="16.109375" style="1" customWidth="1"/>
    <col min="29" max="29" width="17.33203125" customWidth="1"/>
    <col min="30" max="31" width="15" customWidth="1"/>
    <col min="32" max="32" width="20.44140625" bestFit="1" customWidth="1"/>
    <col min="33" max="33" width="20.44140625" customWidth="1"/>
    <col min="34" max="35" width="15" customWidth="1"/>
    <col min="36" max="36" width="21.44140625" style="1" bestFit="1" customWidth="1"/>
    <col min="37" max="37" width="13.44140625" customWidth="1"/>
  </cols>
  <sheetData>
    <row r="2" spans="1:25" x14ac:dyDescent="0.3">
      <c r="A2" s="75" t="s">
        <v>26</v>
      </c>
      <c r="B2" s="76"/>
      <c r="C2" s="76"/>
      <c r="D2" s="76"/>
      <c r="E2" s="76"/>
      <c r="F2" s="76"/>
      <c r="G2" s="76"/>
      <c r="H2" s="76"/>
      <c r="J2" s="77" t="s">
        <v>98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3">
      <c r="A3" s="76"/>
      <c r="B3" s="76"/>
      <c r="C3" s="76"/>
      <c r="D3" s="76"/>
      <c r="E3" s="76"/>
      <c r="F3" s="76"/>
      <c r="G3" s="76"/>
      <c r="H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x14ac:dyDescent="0.3">
      <c r="A4" s="76"/>
      <c r="B4" s="76"/>
      <c r="C4" s="76"/>
      <c r="D4" s="76"/>
      <c r="E4" s="76"/>
      <c r="F4" s="76"/>
      <c r="G4" s="76"/>
      <c r="H4" s="76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 x14ac:dyDescent="0.3">
      <c r="A5" s="76"/>
      <c r="B5" s="76"/>
      <c r="C5" s="76"/>
      <c r="D5" s="76"/>
      <c r="E5" s="76"/>
      <c r="F5" s="76"/>
      <c r="G5" s="76"/>
      <c r="H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x14ac:dyDescent="0.3">
      <c r="A6" s="76"/>
      <c r="B6" s="76"/>
      <c r="C6" s="76"/>
      <c r="D6" s="76"/>
      <c r="E6" s="76"/>
      <c r="F6" s="76"/>
      <c r="G6" s="76"/>
      <c r="H6" s="76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 x14ac:dyDescent="0.3">
      <c r="A7" s="76"/>
      <c r="B7" s="76"/>
      <c r="C7" s="76"/>
      <c r="D7" s="76"/>
      <c r="E7" s="76"/>
      <c r="F7" s="76"/>
      <c r="G7" s="76"/>
      <c r="H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x14ac:dyDescent="0.3">
      <c r="A8" s="76"/>
      <c r="B8" s="76"/>
      <c r="C8" s="76"/>
      <c r="D8" s="76"/>
      <c r="E8" s="76"/>
      <c r="F8" s="76"/>
      <c r="G8" s="76"/>
      <c r="H8" s="76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x14ac:dyDescent="0.3">
      <c r="A9" s="76"/>
      <c r="B9" s="76"/>
      <c r="C9" s="76"/>
      <c r="D9" s="76"/>
      <c r="E9" s="76"/>
      <c r="F9" s="76"/>
      <c r="G9" s="76"/>
      <c r="H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x14ac:dyDescent="0.3">
      <c r="A10" s="76"/>
      <c r="B10" s="76"/>
      <c r="C10" s="76"/>
      <c r="D10" s="76"/>
      <c r="E10" s="76"/>
      <c r="F10" s="76"/>
      <c r="G10" s="76"/>
      <c r="H10" s="76"/>
    </row>
    <row r="11" spans="1:25" x14ac:dyDescent="0.3">
      <c r="A11" s="76"/>
      <c r="B11" s="76"/>
      <c r="C11" s="76"/>
      <c r="D11" s="76"/>
      <c r="E11" s="76"/>
      <c r="F11" s="76"/>
      <c r="G11" s="76"/>
      <c r="H11" s="76"/>
    </row>
    <row r="12" spans="1:25" x14ac:dyDescent="0.3">
      <c r="A12" s="76"/>
      <c r="B12" s="76"/>
      <c r="C12" s="76"/>
      <c r="D12" s="76"/>
      <c r="E12" s="76"/>
      <c r="F12" s="76"/>
      <c r="G12" s="76"/>
      <c r="H12" s="76"/>
    </row>
    <row r="13" spans="1:25" x14ac:dyDescent="0.3">
      <c r="A13" s="76"/>
      <c r="B13" s="76"/>
      <c r="C13" s="76"/>
      <c r="D13" s="76"/>
      <c r="E13" s="76"/>
      <c r="F13" s="76"/>
      <c r="G13" s="76"/>
      <c r="H13" s="76"/>
    </row>
    <row r="16" spans="1:25" x14ac:dyDescent="0.3"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2:37" x14ac:dyDescent="0.3">
      <c r="B17" s="86"/>
      <c r="C17" s="86"/>
      <c r="D17" s="86"/>
      <c r="E17" s="86"/>
      <c r="F17" s="86"/>
      <c r="G17" s="86"/>
      <c r="H17" s="86"/>
      <c r="I17" s="86"/>
      <c r="J17" s="86"/>
      <c r="K17" s="86"/>
    </row>
    <row r="18" spans="2:37" x14ac:dyDescent="0.3"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2:37" x14ac:dyDescent="0.3">
      <c r="AF19" s="1"/>
      <c r="AG19" s="1"/>
    </row>
    <row r="21" spans="2:37" x14ac:dyDescent="0.3">
      <c r="AD21" s="4"/>
      <c r="AE21" s="4"/>
      <c r="AF21" s="4"/>
      <c r="AG21" s="4"/>
      <c r="AH21" s="4"/>
      <c r="AJ21" s="5"/>
    </row>
    <row r="22" spans="2:37" s="10" customFormat="1" ht="57.6" x14ac:dyDescent="0.3">
      <c r="B22" s="10" t="s">
        <v>4</v>
      </c>
      <c r="C22" s="10" t="s">
        <v>0</v>
      </c>
      <c r="D22" s="10" t="s">
        <v>5</v>
      </c>
      <c r="E22" s="27" t="s">
        <v>6</v>
      </c>
      <c r="F22" s="29" t="s">
        <v>2</v>
      </c>
      <c r="G22" s="10" t="s">
        <v>3</v>
      </c>
      <c r="H22" s="10" t="s">
        <v>1</v>
      </c>
      <c r="I22" s="3" t="s">
        <v>7</v>
      </c>
      <c r="J22" s="3" t="s">
        <v>13</v>
      </c>
      <c r="K22" s="3" t="s">
        <v>8</v>
      </c>
      <c r="L22" s="3" t="s">
        <v>9</v>
      </c>
      <c r="M22" s="3" t="s">
        <v>10</v>
      </c>
      <c r="N22" s="35" t="s">
        <v>29</v>
      </c>
      <c r="O22" s="35" t="s">
        <v>70</v>
      </c>
      <c r="P22" s="32" t="s">
        <v>30</v>
      </c>
      <c r="Q22" s="6" t="s">
        <v>11</v>
      </c>
      <c r="R22"/>
      <c r="S22" s="18" t="s">
        <v>20</v>
      </c>
      <c r="T22"/>
      <c r="U22" s="18" t="s">
        <v>19</v>
      </c>
      <c r="V22"/>
      <c r="W22" s="18" t="s">
        <v>18</v>
      </c>
      <c r="X22"/>
      <c r="Y22" s="19" t="s">
        <v>21</v>
      </c>
      <c r="Z22" s="19" t="s">
        <v>22</v>
      </c>
      <c r="AA22" s="26" t="s">
        <v>23</v>
      </c>
      <c r="AB22" s="19" t="s">
        <v>25</v>
      </c>
      <c r="AC22" s="19" t="s">
        <v>24</v>
      </c>
      <c r="AD22" s="20" t="s">
        <v>14</v>
      </c>
      <c r="AE22" s="20"/>
      <c r="AF22" s="21" t="s">
        <v>15</v>
      </c>
      <c r="AG22"/>
      <c r="AH22" s="21" t="s">
        <v>16</v>
      </c>
      <c r="AI22"/>
      <c r="AJ22" s="21" t="s">
        <v>17</v>
      </c>
      <c r="AK22"/>
    </row>
    <row r="23" spans="2:37" x14ac:dyDescent="0.3">
      <c r="B23" s="1">
        <v>1</v>
      </c>
      <c r="C23">
        <v>310.5</v>
      </c>
      <c r="D23">
        <v>3200</v>
      </c>
      <c r="E23" s="28">
        <f>(C23*6.25*D23)/60000</f>
        <v>103.5</v>
      </c>
      <c r="F23" s="8">
        <f>E23*1.341</f>
        <v>138.79349999999999</v>
      </c>
      <c r="G23" s="12">
        <v>1800</v>
      </c>
      <c r="H23" s="2">
        <v>1</v>
      </c>
      <c r="I23">
        <f>0.5*E23</f>
        <v>51.75</v>
      </c>
      <c r="J23">
        <f>I23/4</f>
        <v>12.9375</v>
      </c>
      <c r="K23">
        <f>J23/60</f>
        <v>0.21562500000000001</v>
      </c>
      <c r="L23">
        <f>K23/3200</f>
        <v>6.7382812500000006E-5</v>
      </c>
      <c r="M23">
        <f>L23*1000</f>
        <v>6.73828125E-2</v>
      </c>
      <c r="N23" s="36">
        <f>P23/60</f>
        <v>3.5937500000000002E-3</v>
      </c>
      <c r="O23" s="37" t="s">
        <v>31</v>
      </c>
      <c r="P23" s="7">
        <f>3200*Q23</f>
        <v>0.21562500000000001</v>
      </c>
      <c r="Q23" s="24">
        <f>0.001*M23</f>
        <v>6.7382812500000006E-5</v>
      </c>
      <c r="S23" s="25">
        <f>0.05*Q23</f>
        <v>3.3691406250000004E-6</v>
      </c>
      <c r="U23" s="25">
        <f>0.88*Q23</f>
        <v>5.9296875000000003E-5</v>
      </c>
      <c r="W23" s="25">
        <f>0.07*Q23</f>
        <v>4.7167968750000009E-6</v>
      </c>
      <c r="Y23" s="12">
        <v>1800</v>
      </c>
      <c r="Z23" s="12">
        <f>0.7*SQRT(((Y23-0)*100000*2)/875)</f>
        <v>448.99888641287293</v>
      </c>
      <c r="AA23" s="13">
        <f>0.0000000326*8</f>
        <v>2.6080000000000001E-7</v>
      </c>
      <c r="AB23" s="11">
        <f>AA23*Z23</f>
        <v>1.1709890957647727E-4</v>
      </c>
      <c r="AC23" s="12">
        <f>1000*AB23</f>
        <v>0.11709890957647727</v>
      </c>
      <c r="AD23" s="14">
        <f>Q23/AC23</f>
        <v>5.7543501253521333E-4</v>
      </c>
      <c r="AE23" s="38">
        <f>AD23*1000</f>
        <v>0.57543501253521334</v>
      </c>
      <c r="AF23" s="15">
        <f>S23/AC23</f>
        <v>2.8771750626760665E-5</v>
      </c>
      <c r="AH23" s="15">
        <f>U23/AC23</f>
        <v>5.0638281103098769E-4</v>
      </c>
      <c r="AJ23" s="16">
        <f t="shared" ref="AJ23:AJ33" si="0">W23/AC23</f>
        <v>4.0280450877464935E-5</v>
      </c>
    </row>
    <row r="24" spans="2:37" x14ac:dyDescent="0.3">
      <c r="B24" s="1">
        <v>2</v>
      </c>
      <c r="C24">
        <v>310.5</v>
      </c>
      <c r="D24">
        <f>D23-240</f>
        <v>2960</v>
      </c>
      <c r="E24" s="28">
        <f t="shared" ref="E24:E33" si="1">(C24*6.25*D24)/60000</f>
        <v>95.737499999999997</v>
      </c>
      <c r="F24" s="8">
        <f t="shared" ref="F24:F33" si="2">E24*1.341</f>
        <v>128.38398749999999</v>
      </c>
      <c r="G24" s="12">
        <f>G23-150</f>
        <v>1650</v>
      </c>
      <c r="H24" s="2">
        <v>0.9</v>
      </c>
      <c r="I24">
        <f t="shared" ref="I24:I33" si="3">0.5*E24</f>
        <v>47.868749999999999</v>
      </c>
      <c r="J24">
        <f t="shared" ref="J24:J33" si="4">I24/4</f>
        <v>11.9671875</v>
      </c>
      <c r="K24">
        <f t="shared" ref="K24:K33" si="5">J24/60</f>
        <v>0.19945312499999998</v>
      </c>
      <c r="L24">
        <f t="shared" ref="L24:L33" si="6">K24/3200</f>
        <v>6.2329101562499993E-5</v>
      </c>
      <c r="M24">
        <f t="shared" ref="M24:M33" si="7">L24*1000</f>
        <v>6.2329101562499996E-2</v>
      </c>
      <c r="N24" s="36">
        <f t="shared" ref="N24:N33" si="8">P24/60</f>
        <v>3.3242187499999995E-3</v>
      </c>
      <c r="O24" s="37" t="s">
        <v>32</v>
      </c>
      <c r="P24" s="7">
        <f t="shared" ref="P24:P33" si="9">3200*Q24</f>
        <v>0.19945312499999998</v>
      </c>
      <c r="Q24" s="24">
        <f t="shared" ref="Q24:Q33" si="10">0.001*M24</f>
        <v>6.2329101562499993E-5</v>
      </c>
      <c r="S24" s="25">
        <f t="shared" ref="S24:S33" si="11">0.05*Q24</f>
        <v>3.1164550781249997E-6</v>
      </c>
      <c r="U24" s="25">
        <f t="shared" ref="U24:U33" si="12">0.88*Q24</f>
        <v>5.4849609374999994E-5</v>
      </c>
      <c r="W24" s="25">
        <f t="shared" ref="W24:W33" si="13">0.07*Q24</f>
        <v>4.3630371093749995E-6</v>
      </c>
      <c r="Y24" s="12">
        <f>Y23-150</f>
        <v>1650</v>
      </c>
      <c r="Z24" s="12">
        <f t="shared" ref="Z24:Z33" si="14">0.7*SQRT(((Y24-0)*100000*2)/875)</f>
        <v>429.88370520409353</v>
      </c>
      <c r="AA24" s="13">
        <f t="shared" ref="AA24:AA33" si="15">0.0000000326*8</f>
        <v>2.6080000000000001E-7</v>
      </c>
      <c r="AB24" s="11">
        <f t="shared" ref="AB24:AB33" si="16">AA24*Z24</f>
        <v>1.1211367031722759E-4</v>
      </c>
      <c r="AC24" s="12">
        <f t="shared" ref="AC24:AC33" si="17">1000*AB24</f>
        <v>0.11211367031722759</v>
      </c>
      <c r="AD24" s="14">
        <f t="shared" ref="AD24:AD33" si="18">Q24/AC24</f>
        <v>5.5594559866016969E-4</v>
      </c>
      <c r="AE24" s="38">
        <f t="shared" ref="AE24:AE33" si="19">AD24*1000</f>
        <v>0.55594559866016968</v>
      </c>
      <c r="AF24" s="15">
        <f t="shared" ref="AF24:AF32" si="20">S24/AC24</f>
        <v>2.7797279933008487E-5</v>
      </c>
      <c r="AH24" s="15">
        <f t="shared" ref="AH24:AH33" si="21">U24/AC24</f>
        <v>4.8923212682094939E-4</v>
      </c>
      <c r="AJ24" s="16">
        <f t="shared" si="0"/>
        <v>3.891619190621188E-5</v>
      </c>
    </row>
    <row r="25" spans="2:37" x14ac:dyDescent="0.3">
      <c r="B25" s="1">
        <v>3</v>
      </c>
      <c r="C25">
        <v>310.5</v>
      </c>
      <c r="D25">
        <f t="shared" ref="D25:D32" si="22">D24-240</f>
        <v>2720</v>
      </c>
      <c r="E25" s="28">
        <f t="shared" si="1"/>
        <v>87.974999999999994</v>
      </c>
      <c r="F25" s="8">
        <f t="shared" si="2"/>
        <v>117.97447499999998</v>
      </c>
      <c r="G25" s="12">
        <f t="shared" ref="G25:G32" si="23">G24-150</f>
        <v>1500</v>
      </c>
      <c r="H25" s="2">
        <v>0.8</v>
      </c>
      <c r="I25">
        <f t="shared" si="3"/>
        <v>43.987499999999997</v>
      </c>
      <c r="J25">
        <f t="shared" si="4"/>
        <v>10.996874999999999</v>
      </c>
      <c r="K25">
        <f t="shared" si="5"/>
        <v>0.18328124999999998</v>
      </c>
      <c r="L25">
        <f>K25/3200</f>
        <v>5.7275390624999994E-5</v>
      </c>
      <c r="M25">
        <f t="shared" si="7"/>
        <v>5.7275390624999992E-2</v>
      </c>
      <c r="N25" s="36">
        <f t="shared" si="8"/>
        <v>3.0546874999999997E-3</v>
      </c>
      <c r="O25" s="37" t="s">
        <v>33</v>
      </c>
      <c r="P25" s="7">
        <f t="shared" si="9"/>
        <v>0.18328124999999998</v>
      </c>
      <c r="Q25" s="24">
        <f t="shared" si="10"/>
        <v>5.7275390624999994E-5</v>
      </c>
      <c r="S25" s="25">
        <f t="shared" si="11"/>
        <v>2.8637695312499998E-6</v>
      </c>
      <c r="U25" s="25">
        <f t="shared" si="12"/>
        <v>5.0402343749999998E-5</v>
      </c>
      <c r="W25" s="25">
        <f t="shared" si="13"/>
        <v>4.0092773437499998E-6</v>
      </c>
      <c r="Y25" s="12">
        <f t="shared" ref="Y25:Y32" si="24">Y24-150</f>
        <v>1500</v>
      </c>
      <c r="Z25" s="12">
        <f t="shared" si="14"/>
        <v>409.87803063838385</v>
      </c>
      <c r="AA25" s="13">
        <f t="shared" si="15"/>
        <v>2.6080000000000001E-7</v>
      </c>
      <c r="AB25" s="11">
        <f t="shared" si="16"/>
        <v>1.0689619039049051E-4</v>
      </c>
      <c r="AC25" s="12">
        <f t="shared" si="17"/>
        <v>0.10689619039049052</v>
      </c>
      <c r="AD25" s="14">
        <f t="shared" si="18"/>
        <v>5.3580385246446735E-4</v>
      </c>
      <c r="AE25" s="38">
        <f t="shared" si="19"/>
        <v>0.53580385246446738</v>
      </c>
      <c r="AF25" s="15">
        <f t="shared" si="20"/>
        <v>2.6790192623223367E-5</v>
      </c>
      <c r="AH25" s="15">
        <f t="shared" si="21"/>
        <v>4.7150739016873133E-4</v>
      </c>
      <c r="AJ25" s="16">
        <f t="shared" si="0"/>
        <v>3.7506269672512717E-5</v>
      </c>
    </row>
    <row r="26" spans="2:37" x14ac:dyDescent="0.3">
      <c r="B26" s="1">
        <v>4</v>
      </c>
      <c r="C26">
        <v>310.5</v>
      </c>
      <c r="D26">
        <f t="shared" si="22"/>
        <v>2480</v>
      </c>
      <c r="E26" s="28">
        <f>(C26*6.25*D26)/60000</f>
        <v>80.212500000000006</v>
      </c>
      <c r="F26" s="8">
        <f t="shared" si="2"/>
        <v>107.56496250000001</v>
      </c>
      <c r="G26" s="12">
        <f t="shared" si="23"/>
        <v>1350</v>
      </c>
      <c r="H26" s="2">
        <v>0.7</v>
      </c>
      <c r="I26">
        <f t="shared" si="3"/>
        <v>40.106250000000003</v>
      </c>
      <c r="J26">
        <f t="shared" si="4"/>
        <v>10.026562500000001</v>
      </c>
      <c r="K26">
        <f t="shared" si="5"/>
        <v>0.167109375</v>
      </c>
      <c r="L26">
        <f t="shared" si="6"/>
        <v>5.2221679687500002E-5</v>
      </c>
      <c r="M26">
        <f t="shared" si="7"/>
        <v>5.2221679687500001E-2</v>
      </c>
      <c r="N26" s="36">
        <f t="shared" si="8"/>
        <v>2.7851562499999999E-3</v>
      </c>
      <c r="O26" s="37" t="s">
        <v>34</v>
      </c>
      <c r="P26" s="7">
        <f t="shared" si="9"/>
        <v>0.167109375</v>
      </c>
      <c r="Q26" s="24">
        <f t="shared" si="10"/>
        <v>5.2221679687500002E-5</v>
      </c>
      <c r="S26" s="25">
        <f t="shared" si="11"/>
        <v>2.6110839843750003E-6</v>
      </c>
      <c r="U26" s="25">
        <f t="shared" si="12"/>
        <v>4.5955078125000003E-5</v>
      </c>
      <c r="W26" s="25">
        <f t="shared" si="13"/>
        <v>3.6555175781250005E-6</v>
      </c>
      <c r="Y26" s="12">
        <f t="shared" si="24"/>
        <v>1350</v>
      </c>
      <c r="Z26" s="12">
        <f t="shared" si="14"/>
        <v>388.84444190447164</v>
      </c>
      <c r="AA26" s="13">
        <f t="shared" si="15"/>
        <v>2.6080000000000001E-7</v>
      </c>
      <c r="AB26" s="11">
        <f t="shared" si="16"/>
        <v>1.0141063044868621E-4</v>
      </c>
      <c r="AC26" s="12">
        <f t="shared" si="17"/>
        <v>0.10141063044868621</v>
      </c>
      <c r="AD26" s="14">
        <f t="shared" si="18"/>
        <v>5.1495271705192852E-4</v>
      </c>
      <c r="AE26" s="38">
        <f t="shared" si="19"/>
        <v>0.51495271705192847</v>
      </c>
      <c r="AF26" s="15">
        <f t="shared" si="20"/>
        <v>2.5747635852596429E-5</v>
      </c>
      <c r="AH26" s="15">
        <f t="shared" si="21"/>
        <v>4.5315839100569711E-4</v>
      </c>
      <c r="AJ26" s="16">
        <f t="shared" si="0"/>
        <v>3.6046690193634999E-5</v>
      </c>
    </row>
    <row r="27" spans="2:37" x14ac:dyDescent="0.3">
      <c r="B27" s="1">
        <v>5</v>
      </c>
      <c r="C27">
        <v>310.5</v>
      </c>
      <c r="D27">
        <f t="shared" si="22"/>
        <v>2240</v>
      </c>
      <c r="E27" s="28">
        <f t="shared" si="1"/>
        <v>72.45</v>
      </c>
      <c r="F27" s="8">
        <f t="shared" si="2"/>
        <v>97.155450000000002</v>
      </c>
      <c r="G27" s="12">
        <f t="shared" si="23"/>
        <v>1200</v>
      </c>
      <c r="H27" s="2">
        <v>0.6</v>
      </c>
      <c r="I27">
        <f t="shared" si="3"/>
        <v>36.225000000000001</v>
      </c>
      <c r="J27">
        <f t="shared" si="4"/>
        <v>9.0562500000000004</v>
      </c>
      <c r="K27">
        <f t="shared" si="5"/>
        <v>0.1509375</v>
      </c>
      <c r="L27">
        <f t="shared" si="6"/>
        <v>4.7167968750000003E-5</v>
      </c>
      <c r="M27">
        <f t="shared" si="7"/>
        <v>4.7167968750000004E-2</v>
      </c>
      <c r="N27" s="36">
        <f t="shared" si="8"/>
        <v>2.5156250000000001E-3</v>
      </c>
      <c r="O27" s="37" t="s">
        <v>35</v>
      </c>
      <c r="P27" s="7">
        <f t="shared" si="9"/>
        <v>0.1509375</v>
      </c>
      <c r="Q27" s="24">
        <f t="shared" si="10"/>
        <v>4.7167968750000003E-5</v>
      </c>
      <c r="S27" s="25">
        <f t="shared" si="11"/>
        <v>2.3583984375000005E-6</v>
      </c>
      <c r="U27" s="25">
        <f t="shared" si="12"/>
        <v>4.15078125E-5</v>
      </c>
      <c r="W27" s="25">
        <f t="shared" si="13"/>
        <v>3.3017578125000003E-6</v>
      </c>
      <c r="Y27" s="12">
        <f t="shared" si="24"/>
        <v>1200</v>
      </c>
      <c r="Z27" s="12">
        <f t="shared" si="14"/>
        <v>366.60605559646717</v>
      </c>
      <c r="AA27" s="13">
        <f t="shared" si="15"/>
        <v>2.6080000000000001E-7</v>
      </c>
      <c r="AB27" s="11">
        <f t="shared" si="16"/>
        <v>9.5610859299558647E-5</v>
      </c>
      <c r="AC27" s="12">
        <f t="shared" si="17"/>
        <v>9.5610859299558648E-2</v>
      </c>
      <c r="AD27" s="14">
        <f t="shared" si="18"/>
        <v>4.9333275629516004E-4</v>
      </c>
      <c r="AE27" s="38">
        <f t="shared" si="19"/>
        <v>0.49333275629516005</v>
      </c>
      <c r="AF27" s="15">
        <f t="shared" si="20"/>
        <v>2.4666637814758007E-5</v>
      </c>
      <c r="AH27" s="15">
        <f t="shared" si="21"/>
        <v>4.3413282553974084E-4</v>
      </c>
      <c r="AJ27" s="16">
        <f t="shared" si="0"/>
        <v>3.4533292940661206E-5</v>
      </c>
    </row>
    <row r="28" spans="2:37" x14ac:dyDescent="0.3">
      <c r="B28" s="1">
        <v>6</v>
      </c>
      <c r="C28">
        <v>310.5</v>
      </c>
      <c r="D28">
        <f t="shared" si="22"/>
        <v>2000</v>
      </c>
      <c r="E28" s="28">
        <f t="shared" si="1"/>
        <v>64.6875</v>
      </c>
      <c r="F28" s="8">
        <f t="shared" si="2"/>
        <v>86.745937499999997</v>
      </c>
      <c r="G28" s="12">
        <f t="shared" si="23"/>
        <v>1050</v>
      </c>
      <c r="H28" s="2">
        <v>0.5</v>
      </c>
      <c r="I28">
        <f t="shared" si="3"/>
        <v>32.34375</v>
      </c>
      <c r="J28">
        <f t="shared" si="4"/>
        <v>8.0859375</v>
      </c>
      <c r="K28">
        <f t="shared" si="5"/>
        <v>0.134765625</v>
      </c>
      <c r="L28">
        <f t="shared" si="6"/>
        <v>4.2114257812499997E-5</v>
      </c>
      <c r="M28">
        <f t="shared" si="7"/>
        <v>4.21142578125E-2</v>
      </c>
      <c r="N28" s="36">
        <f t="shared" si="8"/>
        <v>2.2460937499999998E-3</v>
      </c>
      <c r="O28" s="37" t="s">
        <v>36</v>
      </c>
      <c r="P28" s="7">
        <f t="shared" si="9"/>
        <v>0.134765625</v>
      </c>
      <c r="Q28" s="24">
        <f t="shared" si="10"/>
        <v>4.2114257812500004E-5</v>
      </c>
      <c r="S28" s="25">
        <f t="shared" si="11"/>
        <v>2.1057128906250002E-6</v>
      </c>
      <c r="U28" s="25">
        <f t="shared" si="12"/>
        <v>3.7060546875000004E-5</v>
      </c>
      <c r="W28" s="25">
        <f t="shared" si="13"/>
        <v>2.9479980468750006E-6</v>
      </c>
      <c r="Y28" s="12">
        <f t="shared" si="24"/>
        <v>1050</v>
      </c>
      <c r="Z28" s="12">
        <f t="shared" si="14"/>
        <v>342.92856398964494</v>
      </c>
      <c r="AA28" s="13">
        <f t="shared" si="15"/>
        <v>2.6080000000000001E-7</v>
      </c>
      <c r="AB28" s="11">
        <f t="shared" si="16"/>
        <v>8.9435769488499408E-5</v>
      </c>
      <c r="AC28" s="12">
        <f t="shared" si="17"/>
        <v>8.9435769488499406E-2</v>
      </c>
      <c r="AD28" s="14">
        <f t="shared" si="18"/>
        <v>4.7088830401258522E-4</v>
      </c>
      <c r="AE28" s="38">
        <f t="shared" si="19"/>
        <v>0.47088830401258519</v>
      </c>
      <c r="AF28" s="15">
        <f t="shared" si="20"/>
        <v>2.3544415200629263E-5</v>
      </c>
      <c r="AH28" s="15">
        <f t="shared" si="21"/>
        <v>4.1438170753107503E-4</v>
      </c>
      <c r="AJ28" s="16">
        <f t="shared" si="0"/>
        <v>3.2962181280880973E-5</v>
      </c>
    </row>
    <row r="29" spans="2:37" x14ac:dyDescent="0.3">
      <c r="B29" s="1">
        <v>7</v>
      </c>
      <c r="C29">
        <v>310.5</v>
      </c>
      <c r="D29">
        <f t="shared" si="22"/>
        <v>1760</v>
      </c>
      <c r="E29" s="28">
        <f t="shared" si="1"/>
        <v>56.924999999999997</v>
      </c>
      <c r="F29" s="8">
        <f t="shared" si="2"/>
        <v>76.336424999999991</v>
      </c>
      <c r="G29" s="12">
        <f t="shared" si="23"/>
        <v>900</v>
      </c>
      <c r="H29" s="2">
        <v>0.4</v>
      </c>
      <c r="I29">
        <f t="shared" si="3"/>
        <v>28.462499999999999</v>
      </c>
      <c r="J29">
        <f t="shared" si="4"/>
        <v>7.1156249999999996</v>
      </c>
      <c r="K29">
        <f t="shared" si="5"/>
        <v>0.11859375</v>
      </c>
      <c r="L29">
        <f t="shared" si="6"/>
        <v>3.7060546874999998E-5</v>
      </c>
      <c r="M29">
        <f t="shared" si="7"/>
        <v>3.7060546874999996E-2</v>
      </c>
      <c r="N29" s="36">
        <f t="shared" si="8"/>
        <v>1.9765625E-3</v>
      </c>
      <c r="O29" s="37" t="s">
        <v>37</v>
      </c>
      <c r="P29" s="7">
        <f t="shared" si="9"/>
        <v>0.11859375</v>
      </c>
      <c r="Q29" s="24">
        <f t="shared" si="10"/>
        <v>3.7060546874999998E-5</v>
      </c>
      <c r="S29" s="25">
        <f t="shared" si="11"/>
        <v>1.8530273437499999E-6</v>
      </c>
      <c r="U29" s="25">
        <f t="shared" si="12"/>
        <v>3.2613281249999995E-5</v>
      </c>
      <c r="W29" s="25">
        <f t="shared" si="13"/>
        <v>2.59423828125E-6</v>
      </c>
      <c r="Y29" s="12">
        <f t="shared" si="24"/>
        <v>900</v>
      </c>
      <c r="Z29" s="12">
        <f t="shared" si="14"/>
        <v>317.49015732775086</v>
      </c>
      <c r="AA29" s="13">
        <f t="shared" si="15"/>
        <v>2.6080000000000001E-7</v>
      </c>
      <c r="AB29" s="11">
        <f t="shared" si="16"/>
        <v>8.2801433031077422E-5</v>
      </c>
      <c r="AC29" s="12">
        <f t="shared" si="17"/>
        <v>8.2801433031077426E-2</v>
      </c>
      <c r="AD29" s="14">
        <f t="shared" si="18"/>
        <v>4.4758339944539678E-4</v>
      </c>
      <c r="AE29" s="38">
        <f t="shared" si="19"/>
        <v>0.44758339944539677</v>
      </c>
      <c r="AF29" s="15">
        <f t="shared" si="20"/>
        <v>2.2379169972269837E-5</v>
      </c>
      <c r="AH29" s="15">
        <f t="shared" si="21"/>
        <v>3.9387339151194915E-4</v>
      </c>
      <c r="AJ29" s="16">
        <f t="shared" si="0"/>
        <v>3.1330837961177775E-5</v>
      </c>
    </row>
    <row r="30" spans="2:37" x14ac:dyDescent="0.3">
      <c r="B30" s="1">
        <v>8</v>
      </c>
      <c r="C30">
        <v>310.5</v>
      </c>
      <c r="D30">
        <f t="shared" si="22"/>
        <v>1520</v>
      </c>
      <c r="E30" s="28">
        <f t="shared" si="1"/>
        <v>49.162500000000001</v>
      </c>
      <c r="F30" s="8">
        <f t="shared" si="2"/>
        <v>65.9269125</v>
      </c>
      <c r="G30" s="12">
        <f t="shared" si="23"/>
        <v>750</v>
      </c>
      <c r="H30" s="2">
        <v>0.3</v>
      </c>
      <c r="I30">
        <f t="shared" si="3"/>
        <v>24.581250000000001</v>
      </c>
      <c r="J30">
        <f t="shared" si="4"/>
        <v>6.1453125000000002</v>
      </c>
      <c r="K30">
        <f t="shared" si="5"/>
        <v>0.10242187500000001</v>
      </c>
      <c r="L30">
        <f t="shared" si="6"/>
        <v>3.2006835937500005E-5</v>
      </c>
      <c r="M30">
        <f t="shared" si="7"/>
        <v>3.2006835937500006E-2</v>
      </c>
      <c r="N30" s="36">
        <f t="shared" si="8"/>
        <v>1.7070312500000004E-3</v>
      </c>
      <c r="O30" s="37" t="s">
        <v>38</v>
      </c>
      <c r="P30" s="7">
        <f t="shared" si="9"/>
        <v>0.10242187500000002</v>
      </c>
      <c r="Q30" s="24">
        <f t="shared" si="10"/>
        <v>3.2006835937500005E-5</v>
      </c>
      <c r="S30" s="25">
        <f t="shared" si="11"/>
        <v>1.6003417968750004E-6</v>
      </c>
      <c r="U30" s="25">
        <f t="shared" si="12"/>
        <v>2.8166015625000006E-5</v>
      </c>
      <c r="W30" s="25">
        <f t="shared" si="13"/>
        <v>2.2404785156250007E-6</v>
      </c>
      <c r="Y30" s="12">
        <f t="shared" si="24"/>
        <v>750</v>
      </c>
      <c r="Z30" s="12">
        <f t="shared" si="14"/>
        <v>289.82753492378873</v>
      </c>
      <c r="AA30" s="13">
        <f t="shared" si="15"/>
        <v>2.6080000000000001E-7</v>
      </c>
      <c r="AB30" s="11">
        <f t="shared" si="16"/>
        <v>7.5587021108124099E-5</v>
      </c>
      <c r="AC30" s="12">
        <f t="shared" si="17"/>
        <v>7.5587021108124097E-2</v>
      </c>
      <c r="AD30" s="14">
        <f t="shared" si="18"/>
        <v>4.2344354187097221E-4</v>
      </c>
      <c r="AE30" s="38">
        <f t="shared" si="19"/>
        <v>0.42344354187097222</v>
      </c>
      <c r="AF30" s="15">
        <f t="shared" si="20"/>
        <v>2.1172177093548613E-5</v>
      </c>
      <c r="AH30" s="15">
        <f t="shared" si="21"/>
        <v>3.7263031684645553E-4</v>
      </c>
      <c r="AJ30" s="16">
        <f t="shared" si="0"/>
        <v>2.9641047930968059E-5</v>
      </c>
    </row>
    <row r="31" spans="2:37" x14ac:dyDescent="0.3">
      <c r="B31" s="1">
        <v>9</v>
      </c>
      <c r="C31">
        <v>310.5</v>
      </c>
      <c r="D31">
        <f t="shared" si="22"/>
        <v>1280</v>
      </c>
      <c r="E31" s="28">
        <f t="shared" si="1"/>
        <v>41.4</v>
      </c>
      <c r="F31" s="8">
        <f t="shared" si="2"/>
        <v>55.517399999999995</v>
      </c>
      <c r="G31" s="12">
        <f t="shared" si="23"/>
        <v>600</v>
      </c>
      <c r="H31" s="2">
        <v>0.2</v>
      </c>
      <c r="I31">
        <f t="shared" si="3"/>
        <v>20.7</v>
      </c>
      <c r="J31">
        <f t="shared" si="4"/>
        <v>5.1749999999999998</v>
      </c>
      <c r="K31">
        <f t="shared" si="5"/>
        <v>8.6249999999999993E-2</v>
      </c>
      <c r="L31">
        <f t="shared" si="6"/>
        <v>2.6953125E-5</v>
      </c>
      <c r="M31">
        <f t="shared" si="7"/>
        <v>2.6953124999999998E-2</v>
      </c>
      <c r="N31" s="36">
        <f t="shared" si="8"/>
        <v>1.4375E-3</v>
      </c>
      <c r="O31" s="37" t="s">
        <v>39</v>
      </c>
      <c r="P31" s="7">
        <f t="shared" si="9"/>
        <v>8.6249999999999993E-2</v>
      </c>
      <c r="Q31" s="24">
        <f t="shared" si="10"/>
        <v>2.6953125E-5</v>
      </c>
      <c r="S31" s="25">
        <f t="shared" si="11"/>
        <v>1.3476562500000001E-6</v>
      </c>
      <c r="U31" s="25">
        <f t="shared" si="12"/>
        <v>2.3718750000000001E-5</v>
      </c>
      <c r="W31" s="25">
        <f t="shared" si="13"/>
        <v>1.8867187500000001E-6</v>
      </c>
      <c r="Y31" s="12">
        <f t="shared" si="24"/>
        <v>600</v>
      </c>
      <c r="Z31" s="12">
        <f t="shared" si="14"/>
        <v>259.22962793631439</v>
      </c>
      <c r="AA31" s="13">
        <f t="shared" si="15"/>
        <v>2.6080000000000001E-7</v>
      </c>
      <c r="AB31" s="11">
        <f t="shared" si="16"/>
        <v>6.7607086965790789E-5</v>
      </c>
      <c r="AC31" s="12">
        <f t="shared" si="17"/>
        <v>6.7607086965790791E-2</v>
      </c>
      <c r="AD31" s="14">
        <f t="shared" si="18"/>
        <v>3.9867307126600926E-4</v>
      </c>
      <c r="AE31" s="38">
        <f t="shared" si="19"/>
        <v>0.39867307126600926</v>
      </c>
      <c r="AF31" s="15">
        <f t="shared" si="20"/>
        <v>1.9933653563300468E-5</v>
      </c>
      <c r="AH31" s="15">
        <f t="shared" si="21"/>
        <v>3.508323027140882E-4</v>
      </c>
      <c r="AJ31" s="16">
        <f t="shared" si="0"/>
        <v>2.7907114988620651E-5</v>
      </c>
    </row>
    <row r="32" spans="2:37" x14ac:dyDescent="0.3">
      <c r="B32" s="1">
        <v>10</v>
      </c>
      <c r="C32">
        <v>310.5</v>
      </c>
      <c r="D32">
        <f t="shared" si="22"/>
        <v>1040</v>
      </c>
      <c r="E32" s="28">
        <f t="shared" si="1"/>
        <v>33.637500000000003</v>
      </c>
      <c r="F32" s="8">
        <f t="shared" si="2"/>
        <v>45.107887500000004</v>
      </c>
      <c r="G32" s="12">
        <f t="shared" si="23"/>
        <v>450</v>
      </c>
      <c r="H32" s="2">
        <v>0.1</v>
      </c>
      <c r="I32">
        <f t="shared" si="3"/>
        <v>16.818750000000001</v>
      </c>
      <c r="J32">
        <f t="shared" si="4"/>
        <v>4.2046875000000004</v>
      </c>
      <c r="K32">
        <f t="shared" si="5"/>
        <v>7.0078125000000005E-2</v>
      </c>
      <c r="L32">
        <f t="shared" si="6"/>
        <v>2.18994140625E-5</v>
      </c>
      <c r="M32">
        <f t="shared" si="7"/>
        <v>2.1899414062500001E-2</v>
      </c>
      <c r="N32" s="36">
        <f t="shared" si="8"/>
        <v>1.1679687500000002E-3</v>
      </c>
      <c r="O32" s="37" t="s">
        <v>40</v>
      </c>
      <c r="P32" s="7">
        <f t="shared" si="9"/>
        <v>7.0078125000000005E-2</v>
      </c>
      <c r="Q32" s="24">
        <f t="shared" si="10"/>
        <v>2.18994140625E-5</v>
      </c>
      <c r="S32" s="25">
        <f t="shared" si="11"/>
        <v>1.0949707031250001E-6</v>
      </c>
      <c r="U32" s="25">
        <f t="shared" si="12"/>
        <v>1.9271484375000002E-5</v>
      </c>
      <c r="W32" s="25">
        <f t="shared" si="13"/>
        <v>1.5329589843750002E-6</v>
      </c>
      <c r="Y32" s="12">
        <f t="shared" si="24"/>
        <v>450</v>
      </c>
      <c r="Z32" s="12">
        <f t="shared" si="14"/>
        <v>224.49944320643647</v>
      </c>
      <c r="AA32" s="13">
        <f t="shared" si="15"/>
        <v>2.6080000000000001E-7</v>
      </c>
      <c r="AB32" s="11">
        <f t="shared" si="16"/>
        <v>5.8549454788238635E-5</v>
      </c>
      <c r="AC32" s="12">
        <f t="shared" si="17"/>
        <v>5.8549454788238635E-2</v>
      </c>
      <c r="AD32" s="14">
        <f t="shared" si="18"/>
        <v>3.740327581478886E-4</v>
      </c>
      <c r="AE32" s="38">
        <f t="shared" si="19"/>
        <v>0.37403275814788861</v>
      </c>
      <c r="AF32" s="15">
        <f t="shared" si="20"/>
        <v>1.8701637907394431E-5</v>
      </c>
      <c r="AH32" s="15">
        <f t="shared" si="21"/>
        <v>3.2914882717014198E-4</v>
      </c>
      <c r="AJ32" s="16">
        <f t="shared" si="0"/>
        <v>2.6182293070352204E-5</v>
      </c>
    </row>
    <row r="33" spans="2:38" x14ac:dyDescent="0.3">
      <c r="B33" s="1">
        <v>11</v>
      </c>
      <c r="C33">
        <v>310.5</v>
      </c>
      <c r="D33">
        <v>800</v>
      </c>
      <c r="E33" s="28">
        <f t="shared" si="1"/>
        <v>25.875</v>
      </c>
      <c r="F33" s="8">
        <f t="shared" si="2"/>
        <v>34.698374999999999</v>
      </c>
      <c r="G33" s="12">
        <v>300</v>
      </c>
      <c r="H33" s="2">
        <v>0</v>
      </c>
      <c r="I33">
        <f t="shared" si="3"/>
        <v>12.9375</v>
      </c>
      <c r="J33">
        <f t="shared" si="4"/>
        <v>3.234375</v>
      </c>
      <c r="K33">
        <f t="shared" si="5"/>
        <v>5.3906250000000003E-2</v>
      </c>
      <c r="L33">
        <f t="shared" si="6"/>
        <v>1.6845703125000001E-5</v>
      </c>
      <c r="M33">
        <f t="shared" si="7"/>
        <v>1.6845703125E-2</v>
      </c>
      <c r="N33" s="36">
        <f t="shared" si="8"/>
        <v>8.9843750000000004E-4</v>
      </c>
      <c r="O33" s="37" t="s">
        <v>41</v>
      </c>
      <c r="P33" s="7">
        <f t="shared" si="9"/>
        <v>5.3906250000000003E-2</v>
      </c>
      <c r="Q33" s="24">
        <f t="shared" si="10"/>
        <v>1.6845703125000001E-5</v>
      </c>
      <c r="S33" s="25">
        <f t="shared" si="11"/>
        <v>8.4228515625000009E-7</v>
      </c>
      <c r="U33" s="25">
        <f t="shared" si="12"/>
        <v>1.4824218750000001E-5</v>
      </c>
      <c r="W33" s="25">
        <f t="shared" si="13"/>
        <v>1.1791992187500002E-6</v>
      </c>
      <c r="Y33" s="12">
        <v>300</v>
      </c>
      <c r="Z33" s="12">
        <f t="shared" si="14"/>
        <v>183.30302779823359</v>
      </c>
      <c r="AA33" s="13">
        <f t="shared" si="15"/>
        <v>2.6080000000000001E-7</v>
      </c>
      <c r="AB33" s="11">
        <f t="shared" si="16"/>
        <v>4.7805429649779324E-5</v>
      </c>
      <c r="AC33" s="12">
        <f t="shared" si="17"/>
        <v>4.7805429649779324E-2</v>
      </c>
      <c r="AD33" s="14">
        <f t="shared" si="18"/>
        <v>3.5238054021082861E-4</v>
      </c>
      <c r="AE33" s="38">
        <f t="shared" si="19"/>
        <v>0.3523805402108286</v>
      </c>
      <c r="AF33" s="15">
        <f>S33/AC33</f>
        <v>1.7619027010541432E-5</v>
      </c>
      <c r="AH33" s="15">
        <f t="shared" si="21"/>
        <v>3.1009487538552916E-4</v>
      </c>
      <c r="AJ33" s="16">
        <f t="shared" si="0"/>
        <v>2.4666637814758007E-5</v>
      </c>
    </row>
    <row r="34" spans="2:38" x14ac:dyDescent="0.3">
      <c r="Y34" s="12"/>
      <c r="Z34" s="12"/>
      <c r="AA34" s="11"/>
      <c r="AB34" s="11"/>
      <c r="AC34" s="12"/>
      <c r="AD34" s="17"/>
      <c r="AE34" s="17"/>
      <c r="AF34" s="4"/>
      <c r="AH34" s="4"/>
      <c r="AJ34" s="5"/>
    </row>
    <row r="35" spans="2:38" x14ac:dyDescent="0.3">
      <c r="Y35" s="12"/>
      <c r="Z35" s="12"/>
      <c r="AA35" s="11"/>
      <c r="AB35" s="11"/>
      <c r="AC35" s="12"/>
      <c r="AD35" s="12"/>
      <c r="AE35" s="12"/>
    </row>
    <row r="36" spans="2:38" x14ac:dyDescent="0.3">
      <c r="Y36" s="12"/>
      <c r="Z36" s="12"/>
      <c r="AA36" s="11"/>
      <c r="AB36" s="11"/>
      <c r="AC36" s="12"/>
      <c r="AD36" s="12"/>
      <c r="AE36" s="12"/>
    </row>
    <row r="37" spans="2:38" x14ac:dyDescent="0.3">
      <c r="Y37" s="12"/>
      <c r="Z37" s="12"/>
      <c r="AA37" s="11"/>
      <c r="AB37" s="11"/>
      <c r="AC37" s="12"/>
      <c r="AD37" s="12"/>
      <c r="AE37" s="12"/>
    </row>
    <row r="38" spans="2:38" x14ac:dyDescent="0.3">
      <c r="B38" s="86"/>
      <c r="C38" s="86"/>
      <c r="D38" s="86"/>
      <c r="E38" s="86"/>
      <c r="F38" s="86"/>
      <c r="G38" s="86"/>
      <c r="H38" s="86"/>
      <c r="I38" s="86"/>
      <c r="J38" s="86"/>
      <c r="Y38" s="12"/>
      <c r="Z38" s="12"/>
      <c r="AA38" s="11"/>
      <c r="AB38" s="11"/>
      <c r="AC38" s="12"/>
      <c r="AD38" s="12"/>
      <c r="AE38" s="12"/>
    </row>
    <row r="39" spans="2:38" x14ac:dyDescent="0.3">
      <c r="B39" s="86"/>
      <c r="C39" s="86"/>
      <c r="D39" s="86"/>
      <c r="E39" s="86"/>
      <c r="F39" s="86"/>
      <c r="G39" s="86"/>
      <c r="H39" s="86"/>
      <c r="I39" s="86"/>
      <c r="J39" s="86"/>
      <c r="Y39" s="12"/>
      <c r="Z39" s="12"/>
      <c r="AA39" s="11"/>
      <c r="AB39" s="11"/>
      <c r="AC39" s="12"/>
      <c r="AD39" s="12"/>
      <c r="AE39" s="12"/>
    </row>
    <row r="40" spans="2:38" x14ac:dyDescent="0.3">
      <c r="B40" s="86"/>
      <c r="C40" s="86"/>
      <c r="D40" s="86"/>
      <c r="E40" s="86"/>
      <c r="F40" s="86"/>
      <c r="G40" s="86"/>
      <c r="H40" s="86"/>
      <c r="I40" s="86"/>
      <c r="J40" s="86"/>
      <c r="Y40" s="12"/>
      <c r="Z40" s="12"/>
      <c r="AA40" s="11"/>
      <c r="AB40" s="11"/>
      <c r="AC40" s="12"/>
      <c r="AD40" s="12"/>
      <c r="AE40" s="12"/>
    </row>
    <row r="41" spans="2:38" x14ac:dyDescent="0.3">
      <c r="O41"/>
      <c r="AA41"/>
      <c r="AB41"/>
      <c r="AJ41"/>
    </row>
    <row r="42" spans="2:38" x14ac:dyDescent="0.3">
      <c r="O42"/>
      <c r="AA42"/>
      <c r="AB42"/>
      <c r="AJ42"/>
    </row>
    <row r="43" spans="2:38" s="22" customFormat="1" x14ac:dyDescent="0.3">
      <c r="D43"/>
      <c r="E43"/>
      <c r="F43"/>
      <c r="G43"/>
      <c r="I43" s="23"/>
      <c r="J43" s="23"/>
      <c r="K43" s="23"/>
      <c r="L43" s="23"/>
      <c r="M43" s="23"/>
      <c r="N43" s="2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2:38" x14ac:dyDescent="0.3">
      <c r="H44" s="2"/>
      <c r="O44"/>
      <c r="AA44"/>
      <c r="AB44"/>
      <c r="AJ44"/>
    </row>
    <row r="45" spans="2:38" x14ac:dyDescent="0.3">
      <c r="H45" s="2"/>
      <c r="O45"/>
      <c r="AA45"/>
      <c r="AB45"/>
      <c r="AJ45"/>
    </row>
    <row r="46" spans="2:38" x14ac:dyDescent="0.3">
      <c r="H46" s="2"/>
      <c r="O46"/>
      <c r="AA46"/>
      <c r="AB46"/>
      <c r="AJ46"/>
    </row>
    <row r="47" spans="2:38" x14ac:dyDescent="0.3">
      <c r="H47" s="2"/>
      <c r="O47"/>
      <c r="AA47"/>
      <c r="AB47"/>
      <c r="AJ47"/>
    </row>
    <row r="48" spans="2:38" x14ac:dyDescent="0.3">
      <c r="H48" s="2"/>
      <c r="O48"/>
      <c r="AA48"/>
      <c r="AB48"/>
      <c r="AJ48"/>
    </row>
    <row r="49" spans="8:36" x14ac:dyDescent="0.3">
      <c r="H49" s="2"/>
      <c r="O49"/>
      <c r="AA49"/>
      <c r="AB49"/>
      <c r="AJ49"/>
    </row>
    <row r="50" spans="8:36" x14ac:dyDescent="0.3">
      <c r="H50" s="2"/>
      <c r="O50"/>
      <c r="AA50"/>
      <c r="AB50"/>
      <c r="AJ50"/>
    </row>
    <row r="51" spans="8:36" x14ac:dyDescent="0.3">
      <c r="H51" s="2"/>
      <c r="O51"/>
      <c r="AA51"/>
      <c r="AB51"/>
      <c r="AJ51"/>
    </row>
    <row r="52" spans="8:36" x14ac:dyDescent="0.3">
      <c r="H52" s="2"/>
      <c r="O52"/>
      <c r="AA52"/>
      <c r="AB52"/>
      <c r="AJ52"/>
    </row>
    <row r="53" spans="8:36" x14ac:dyDescent="0.3">
      <c r="H53" s="2"/>
      <c r="O53"/>
      <c r="AA53"/>
      <c r="AB53"/>
      <c r="AJ53"/>
    </row>
    <row r="54" spans="8:36" x14ac:dyDescent="0.3">
      <c r="H54" s="2"/>
      <c r="O54"/>
      <c r="AA54"/>
      <c r="AB54"/>
      <c r="AJ54"/>
    </row>
    <row r="55" spans="8:36" x14ac:dyDescent="0.3">
      <c r="O55"/>
      <c r="AA55"/>
      <c r="AB55"/>
      <c r="AJ55"/>
    </row>
    <row r="56" spans="8:36" x14ac:dyDescent="0.3">
      <c r="O56"/>
      <c r="AA56"/>
      <c r="AB56"/>
      <c r="AJ56"/>
    </row>
    <row r="57" spans="8:36" x14ac:dyDescent="0.3">
      <c r="O57"/>
      <c r="AA57"/>
      <c r="AB57"/>
      <c r="AJ57"/>
    </row>
    <row r="58" spans="8:36" x14ac:dyDescent="0.3">
      <c r="O58"/>
      <c r="AA58"/>
      <c r="AB58"/>
      <c r="AJ58"/>
    </row>
    <row r="59" spans="8:36" x14ac:dyDescent="0.3">
      <c r="O59"/>
      <c r="AA59"/>
      <c r="AB59"/>
      <c r="AJ59"/>
    </row>
    <row r="60" spans="8:36" x14ac:dyDescent="0.3">
      <c r="O60"/>
      <c r="AA60"/>
      <c r="AB60"/>
      <c r="AJ60"/>
    </row>
    <row r="61" spans="8:36" x14ac:dyDescent="0.3">
      <c r="O61"/>
      <c r="AA61"/>
      <c r="AB61"/>
      <c r="AJ61"/>
    </row>
    <row r="62" spans="8:36" x14ac:dyDescent="0.3">
      <c r="O62"/>
      <c r="AA62"/>
      <c r="AB62"/>
      <c r="AJ62"/>
    </row>
    <row r="63" spans="8:36" x14ac:dyDescent="0.3">
      <c r="M63" s="7"/>
      <c r="N63" s="7"/>
      <c r="O63"/>
      <c r="AA63"/>
      <c r="AB63"/>
      <c r="AJ63"/>
    </row>
    <row r="64" spans="8:36" x14ac:dyDescent="0.3">
      <c r="M64" s="7"/>
      <c r="N64" s="7"/>
      <c r="O64"/>
      <c r="AA64"/>
      <c r="AB64"/>
      <c r="AJ64"/>
    </row>
    <row r="65" spans="13:36" x14ac:dyDescent="0.3">
      <c r="M65" s="7"/>
      <c r="N65" s="7"/>
      <c r="O65"/>
      <c r="AA65"/>
      <c r="AB65"/>
      <c r="AJ65"/>
    </row>
    <row r="66" spans="13:36" x14ac:dyDescent="0.3">
      <c r="M66" s="7"/>
      <c r="N66" s="7"/>
      <c r="O66"/>
      <c r="AA66"/>
      <c r="AB66"/>
      <c r="AJ66"/>
    </row>
    <row r="67" spans="13:36" x14ac:dyDescent="0.3">
      <c r="M67" s="7"/>
      <c r="N67" s="7"/>
      <c r="O67"/>
      <c r="AA67"/>
      <c r="AB67"/>
      <c r="AJ67"/>
    </row>
    <row r="68" spans="13:36" x14ac:dyDescent="0.3">
      <c r="M68" s="7"/>
      <c r="N68" s="7"/>
      <c r="O68"/>
      <c r="AA68"/>
      <c r="AB68"/>
      <c r="AJ68"/>
    </row>
    <row r="69" spans="13:36" x14ac:dyDescent="0.3">
      <c r="M69" s="7"/>
      <c r="N69" s="7"/>
      <c r="O69"/>
      <c r="AA69"/>
      <c r="AB69"/>
      <c r="AJ69"/>
    </row>
    <row r="70" spans="13:36" x14ac:dyDescent="0.3">
      <c r="M70" s="7"/>
      <c r="N70" s="7"/>
      <c r="P70" s="7"/>
      <c r="AF70" s="1"/>
    </row>
    <row r="71" spans="13:36" x14ac:dyDescent="0.3">
      <c r="M71" s="7"/>
      <c r="N71" s="7"/>
      <c r="P71" s="7"/>
    </row>
    <row r="72" spans="13:36" x14ac:dyDescent="0.3">
      <c r="M72" s="7"/>
      <c r="N72" s="7"/>
      <c r="P72" s="7"/>
    </row>
    <row r="73" spans="13:36" x14ac:dyDescent="0.3">
      <c r="M73" s="7"/>
      <c r="N73" s="7"/>
      <c r="P73" s="7"/>
    </row>
  </sheetData>
  <mergeCells count="4">
    <mergeCell ref="A2:H13"/>
    <mergeCell ref="J2:Y9"/>
    <mergeCell ref="B16:K18"/>
    <mergeCell ref="B38:J40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0"/>
  <sheetViews>
    <sheetView topLeftCell="AB19" zoomScale="76" zoomScaleNormal="76" workbookViewId="0">
      <selection activeCell="AC53" sqref="AC53"/>
    </sheetView>
  </sheetViews>
  <sheetFormatPr defaultRowHeight="14.4" x14ac:dyDescent="0.3"/>
  <cols>
    <col min="2" max="2" width="9.109375" style="1"/>
    <col min="4" max="4" width="20.5546875" customWidth="1"/>
    <col min="5" max="5" width="11.5546875" bestFit="1" customWidth="1"/>
    <col min="8" max="8" width="12.109375" bestFit="1" customWidth="1"/>
    <col min="9" max="9" width="21.6640625" customWidth="1"/>
    <col min="10" max="10" width="24.109375" customWidth="1"/>
    <col min="11" max="11" width="23.88671875" bestFit="1" customWidth="1"/>
    <col min="12" max="13" width="26.33203125" bestFit="1" customWidth="1"/>
    <col min="14" max="14" width="26.33203125" customWidth="1"/>
    <col min="15" max="15" width="26.33203125" style="7" customWidth="1"/>
    <col min="16" max="24" width="26.33203125" customWidth="1"/>
    <col min="26" max="26" width="12.88671875" customWidth="1"/>
    <col min="27" max="27" width="16.6640625" style="1" customWidth="1"/>
    <col min="28" max="28" width="16.109375" style="1" customWidth="1"/>
    <col min="29" max="29" width="17.33203125" customWidth="1"/>
    <col min="30" max="31" width="15" customWidth="1"/>
    <col min="32" max="32" width="20.44140625" bestFit="1" customWidth="1"/>
    <col min="33" max="35" width="20.44140625" customWidth="1"/>
    <col min="36" max="39" width="15" customWidth="1"/>
    <col min="40" max="40" width="21.44140625" style="1" bestFit="1" customWidth="1"/>
    <col min="41" max="41" width="13.44140625" customWidth="1"/>
    <col min="42" max="43" width="11.5546875" bestFit="1" customWidth="1"/>
  </cols>
  <sheetData>
    <row r="2" spans="1:25" x14ac:dyDescent="0.3">
      <c r="A2" s="75" t="s">
        <v>26</v>
      </c>
      <c r="B2" s="76"/>
      <c r="C2" s="76"/>
      <c r="D2" s="76"/>
      <c r="E2" s="76"/>
      <c r="F2" s="76"/>
      <c r="G2" s="76"/>
      <c r="H2" s="76"/>
      <c r="J2" s="77" t="s">
        <v>12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3">
      <c r="A3" s="76"/>
      <c r="B3" s="76"/>
      <c r="C3" s="76"/>
      <c r="D3" s="76"/>
      <c r="E3" s="76"/>
      <c r="F3" s="76"/>
      <c r="G3" s="76"/>
      <c r="H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x14ac:dyDescent="0.3">
      <c r="A4" s="76"/>
      <c r="B4" s="76"/>
      <c r="C4" s="76"/>
      <c r="D4" s="76"/>
      <c r="E4" s="76"/>
      <c r="F4" s="76"/>
      <c r="G4" s="76"/>
      <c r="H4" s="76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 x14ac:dyDescent="0.3">
      <c r="A5" s="76"/>
      <c r="B5" s="76"/>
      <c r="C5" s="76"/>
      <c r="D5" s="76"/>
      <c r="E5" s="76"/>
      <c r="F5" s="76"/>
      <c r="G5" s="76"/>
      <c r="H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x14ac:dyDescent="0.3">
      <c r="A6" s="76"/>
      <c r="B6" s="76"/>
      <c r="C6" s="76"/>
      <c r="D6" s="76"/>
      <c r="E6" s="76"/>
      <c r="F6" s="76"/>
      <c r="G6" s="76"/>
      <c r="H6" s="76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 x14ac:dyDescent="0.3">
      <c r="A7" s="76"/>
      <c r="B7" s="76"/>
      <c r="C7" s="76"/>
      <c r="D7" s="76"/>
      <c r="E7" s="76"/>
      <c r="F7" s="76"/>
      <c r="G7" s="76"/>
      <c r="H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x14ac:dyDescent="0.3">
      <c r="A8" s="76"/>
      <c r="B8" s="76"/>
      <c r="C8" s="76"/>
      <c r="D8" s="76"/>
      <c r="E8" s="76"/>
      <c r="F8" s="76"/>
      <c r="G8" s="76"/>
      <c r="H8" s="76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x14ac:dyDescent="0.3">
      <c r="A9" s="76"/>
      <c r="B9" s="76"/>
      <c r="C9" s="76"/>
      <c r="D9" s="76"/>
      <c r="E9" s="76"/>
      <c r="F9" s="76"/>
      <c r="G9" s="76"/>
      <c r="H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x14ac:dyDescent="0.3">
      <c r="A10" s="76"/>
      <c r="B10" s="76"/>
      <c r="C10" s="76"/>
      <c r="D10" s="76"/>
      <c r="E10" s="76"/>
      <c r="F10" s="76"/>
      <c r="G10" s="76"/>
      <c r="H10" s="76"/>
    </row>
    <row r="11" spans="1:25" x14ac:dyDescent="0.3">
      <c r="A11" s="76"/>
      <c r="B11" s="76"/>
      <c r="C11" s="76"/>
      <c r="D11" s="76"/>
      <c r="E11" s="76"/>
      <c r="F11" s="76"/>
      <c r="G11" s="76"/>
      <c r="H11" s="76"/>
    </row>
    <row r="12" spans="1:25" x14ac:dyDescent="0.3">
      <c r="A12" s="76"/>
      <c r="B12" s="76"/>
      <c r="C12" s="76"/>
      <c r="D12" s="76"/>
      <c r="E12" s="76"/>
      <c r="F12" s="76"/>
      <c r="G12" s="76"/>
      <c r="H12" s="76"/>
    </row>
    <row r="13" spans="1:25" x14ac:dyDescent="0.3">
      <c r="A13" s="76"/>
      <c r="B13" s="76"/>
      <c r="C13" s="76"/>
      <c r="D13" s="76"/>
      <c r="E13" s="76"/>
      <c r="F13" s="76"/>
      <c r="G13" s="76"/>
      <c r="H13" s="76"/>
    </row>
    <row r="16" spans="1:25" x14ac:dyDescent="0.3">
      <c r="B16" s="79" t="s">
        <v>27</v>
      </c>
      <c r="C16" s="79"/>
      <c r="D16" s="79"/>
      <c r="E16" s="79"/>
      <c r="F16" s="79"/>
      <c r="G16" s="79"/>
      <c r="H16" s="79"/>
      <c r="I16" s="79"/>
      <c r="J16" s="79"/>
      <c r="K16" s="79"/>
    </row>
    <row r="17" spans="2:43" x14ac:dyDescent="0.3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43" x14ac:dyDescent="0.3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43" x14ac:dyDescent="0.3">
      <c r="AF19" s="1"/>
      <c r="AG19" s="1"/>
      <c r="AH19" s="1"/>
      <c r="AI19" s="1"/>
    </row>
    <row r="21" spans="2:43" x14ac:dyDescent="0.3"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5"/>
    </row>
    <row r="22" spans="2:43" s="10" customFormat="1" ht="57.6" x14ac:dyDescent="0.3">
      <c r="B22" s="10" t="s">
        <v>4</v>
      </c>
      <c r="C22" s="10" t="s">
        <v>0</v>
      </c>
      <c r="D22" s="10" t="s">
        <v>5</v>
      </c>
      <c r="E22" s="27" t="s">
        <v>6</v>
      </c>
      <c r="F22" s="29" t="s">
        <v>2</v>
      </c>
      <c r="G22" s="10" t="s">
        <v>3</v>
      </c>
      <c r="H22" s="10" t="s">
        <v>1</v>
      </c>
      <c r="I22" s="3" t="s">
        <v>7</v>
      </c>
      <c r="J22" s="3" t="s">
        <v>13</v>
      </c>
      <c r="K22" s="3" t="s">
        <v>8</v>
      </c>
      <c r="L22" s="3" t="s">
        <v>9</v>
      </c>
      <c r="M22" s="3" t="s">
        <v>10</v>
      </c>
      <c r="N22" s="35" t="s">
        <v>29</v>
      </c>
      <c r="O22" s="35" t="s">
        <v>70</v>
      </c>
      <c r="P22" s="32" t="s">
        <v>30</v>
      </c>
      <c r="Q22" s="6" t="s">
        <v>11</v>
      </c>
      <c r="R22" s="6"/>
      <c r="S22" s="18" t="s">
        <v>20</v>
      </c>
      <c r="T22" s="18"/>
      <c r="U22" s="18" t="s">
        <v>19</v>
      </c>
      <c r="V22" s="18"/>
      <c r="W22" s="18" t="s">
        <v>18</v>
      </c>
      <c r="X22"/>
      <c r="Y22" s="19" t="s">
        <v>21</v>
      </c>
      <c r="Z22" s="19" t="s">
        <v>22</v>
      </c>
      <c r="AA22" s="26" t="s">
        <v>23</v>
      </c>
      <c r="AB22" s="19" t="s">
        <v>25</v>
      </c>
      <c r="AC22" s="19" t="s">
        <v>24</v>
      </c>
      <c r="AD22" s="20" t="s">
        <v>14</v>
      </c>
      <c r="AE22" s="20"/>
      <c r="AF22" s="21" t="s">
        <v>15</v>
      </c>
      <c r="AG22" s="41" t="s">
        <v>75</v>
      </c>
      <c r="AH22" s="44"/>
      <c r="AI22" s="21"/>
      <c r="AJ22" s="21" t="s">
        <v>16</v>
      </c>
      <c r="AK22" s="41" t="s">
        <v>75</v>
      </c>
      <c r="AL22" s="44"/>
      <c r="AM22" s="21"/>
      <c r="AN22" s="21" t="s">
        <v>17</v>
      </c>
      <c r="AO22" s="21"/>
      <c r="AP22" s="41"/>
      <c r="AQ22" s="44"/>
    </row>
    <row r="23" spans="2:43" x14ac:dyDescent="0.3">
      <c r="B23" s="1">
        <v>1</v>
      </c>
      <c r="C23">
        <v>310.5</v>
      </c>
      <c r="D23">
        <v>3200</v>
      </c>
      <c r="E23" s="28">
        <f>(C23*6.25*D23)/60000</f>
        <v>103.5</v>
      </c>
      <c r="F23" s="8">
        <f>E23*1.341</f>
        <v>138.79349999999999</v>
      </c>
      <c r="G23" s="12">
        <v>1800</v>
      </c>
      <c r="H23" s="2">
        <v>1</v>
      </c>
      <c r="I23">
        <f>0.5*E23</f>
        <v>51.75</v>
      </c>
      <c r="J23">
        <f>I23/4</f>
        <v>12.9375</v>
      </c>
      <c r="K23">
        <f>J23/60</f>
        <v>0.21562500000000001</v>
      </c>
      <c r="L23">
        <f>K23/3200</f>
        <v>6.7382812500000006E-5</v>
      </c>
      <c r="M23">
        <f>L23*1000</f>
        <v>6.73828125E-2</v>
      </c>
      <c r="N23" s="36">
        <f>P23/60</f>
        <v>3.5937500000000002E-3</v>
      </c>
      <c r="O23" s="37" t="s">
        <v>31</v>
      </c>
      <c r="P23" s="7">
        <f>3200*Q23</f>
        <v>0.21562500000000001</v>
      </c>
      <c r="Q23" s="24">
        <f>0.001*M23</f>
        <v>6.7382812500000006E-5</v>
      </c>
      <c r="R23" s="34"/>
      <c r="S23" s="25">
        <f>0.05*Q23</f>
        <v>3.3691406250000004E-6</v>
      </c>
      <c r="T23" s="34"/>
      <c r="U23" s="25">
        <f>0.88*Q23</f>
        <v>5.9296875000000003E-5</v>
      </c>
      <c r="V23" s="34"/>
      <c r="W23" s="25">
        <f>0.07*Q23</f>
        <v>4.7167968750000009E-6</v>
      </c>
      <c r="Y23" s="12">
        <v>1800</v>
      </c>
      <c r="Z23" s="12">
        <f>0.7*SQRT(((Y23-0)*100000*2)/875)</f>
        <v>448.99888641287293</v>
      </c>
      <c r="AA23" s="13">
        <f>0.0000000326*8</f>
        <v>2.6080000000000001E-7</v>
      </c>
      <c r="AB23" s="11">
        <f>AA23*Z23</f>
        <v>1.1709890957647727E-4</v>
      </c>
      <c r="AC23" s="12">
        <f>1000*AB23</f>
        <v>0.11709890957647727</v>
      </c>
      <c r="AD23" s="14">
        <f t="shared" ref="AD23:AD33" si="0">Q23/AC23</f>
        <v>5.7543501253521333E-4</v>
      </c>
      <c r="AE23" s="38">
        <f>AD23*1000</f>
        <v>0.57543501253521334</v>
      </c>
      <c r="AF23" s="15">
        <f>S23/AC23</f>
        <v>2.8771750626760665E-5</v>
      </c>
      <c r="AG23" s="46">
        <f>1000*AF23</f>
        <v>2.8771750626760666E-2</v>
      </c>
      <c r="AH23" s="43">
        <f>AG23/0.01</f>
        <v>2.8771750626760664</v>
      </c>
      <c r="AI23" s="37" t="s">
        <v>47</v>
      </c>
      <c r="AJ23" s="15">
        <f>U23/AC23</f>
        <v>5.0638281103098769E-4</v>
      </c>
      <c r="AK23" s="46">
        <f>1000*AJ23</f>
        <v>0.5063828110309877</v>
      </c>
      <c r="AL23" s="43">
        <f>AK23/0.01</f>
        <v>50.63828110309877</v>
      </c>
      <c r="AM23" s="37" t="s">
        <v>42</v>
      </c>
      <c r="AN23" s="16">
        <f t="shared" ref="AN23:AN33" si="1">W23/AC23</f>
        <v>4.0280450877464935E-5</v>
      </c>
      <c r="AO23" s="39" t="s">
        <v>63</v>
      </c>
      <c r="AP23" s="47">
        <f>1000*AN23</f>
        <v>4.0280450877464936E-2</v>
      </c>
      <c r="AQ23" s="44">
        <f>AP23/0.01</f>
        <v>4.0280450877464933</v>
      </c>
    </row>
    <row r="24" spans="2:43" x14ac:dyDescent="0.3">
      <c r="B24" s="1">
        <v>2</v>
      </c>
      <c r="C24">
        <v>310.5</v>
      </c>
      <c r="D24">
        <f>D23-240</f>
        <v>2960</v>
      </c>
      <c r="E24" s="28">
        <f t="shared" ref="E24:E33" si="2">(C24*6.25*D24)/60000</f>
        <v>95.737499999999997</v>
      </c>
      <c r="F24" s="8">
        <f t="shared" ref="F24:F33" si="3">E24*1.341</f>
        <v>128.38398749999999</v>
      </c>
      <c r="G24" s="12">
        <v>1800</v>
      </c>
      <c r="H24" s="2">
        <v>0.9</v>
      </c>
      <c r="I24">
        <f t="shared" ref="I24:I33" si="4">0.5*E24</f>
        <v>47.868749999999999</v>
      </c>
      <c r="J24">
        <f t="shared" ref="J24:J33" si="5">I24/4</f>
        <v>11.9671875</v>
      </c>
      <c r="K24">
        <f t="shared" ref="K24:K33" si="6">J24/60</f>
        <v>0.19945312499999998</v>
      </c>
      <c r="L24">
        <f t="shared" ref="L24:L33" si="7">K24/3200</f>
        <v>6.2329101562499993E-5</v>
      </c>
      <c r="M24">
        <f t="shared" ref="M24:M33" si="8">L24*1000</f>
        <v>6.2329101562499996E-2</v>
      </c>
      <c r="N24" s="36">
        <f t="shared" ref="N24:N33" si="9">P24/60</f>
        <v>3.3242187499999995E-3</v>
      </c>
      <c r="O24" s="37" t="s">
        <v>32</v>
      </c>
      <c r="P24" s="7">
        <f t="shared" ref="P24:P33" si="10">3200*Q24</f>
        <v>0.19945312499999998</v>
      </c>
      <c r="Q24" s="24">
        <f t="shared" ref="Q24:Q33" si="11">0.001*M24</f>
        <v>6.2329101562499993E-5</v>
      </c>
      <c r="R24" s="34"/>
      <c r="S24" s="25">
        <f t="shared" ref="S24:S33" si="12">0.05*Q24</f>
        <v>3.1164550781249997E-6</v>
      </c>
      <c r="T24" s="34"/>
      <c r="U24" s="25">
        <f t="shared" ref="U24:U33" si="13">0.88*Q24</f>
        <v>5.4849609374999994E-5</v>
      </c>
      <c r="V24" s="34"/>
      <c r="W24" s="25">
        <f t="shared" ref="W24:W33" si="14">0.07*Q24</f>
        <v>4.3630371093749995E-6</v>
      </c>
      <c r="Y24" s="12">
        <f>Y23-150</f>
        <v>1650</v>
      </c>
      <c r="Z24" s="12">
        <f t="shared" ref="Z24:Z33" si="15">0.7*SQRT(((Y24-0)*100000*2)/875)</f>
        <v>429.88370520409353</v>
      </c>
      <c r="AA24" s="13">
        <f t="shared" ref="AA24:AA33" si="16">0.0000000326*8</f>
        <v>2.6080000000000001E-7</v>
      </c>
      <c r="AB24" s="11">
        <f t="shared" ref="AB24:AB33" si="17">AA24*Z24</f>
        <v>1.1211367031722759E-4</v>
      </c>
      <c r="AC24" s="12">
        <f t="shared" ref="AC24:AC33" si="18">1000*AB24</f>
        <v>0.11211367031722759</v>
      </c>
      <c r="AD24" s="14">
        <f t="shared" si="0"/>
        <v>5.5594559866016969E-4</v>
      </c>
      <c r="AE24" s="38">
        <f t="shared" ref="AE24:AE33" si="19">AD24*1000</f>
        <v>0.55594559866016968</v>
      </c>
      <c r="AF24" s="15">
        <f t="shared" ref="AF24:AF32" si="20">S24/AC24</f>
        <v>2.7797279933008487E-5</v>
      </c>
      <c r="AG24" s="46">
        <f t="shared" ref="AG24:AG33" si="21">1000*AF24</f>
        <v>2.7797279933008488E-2</v>
      </c>
      <c r="AH24" s="43">
        <f t="shared" ref="AH24:AH33" si="22">AG24/0.01</f>
        <v>2.7797279933008485</v>
      </c>
      <c r="AI24" s="37" t="s">
        <v>48</v>
      </c>
      <c r="AJ24" s="15">
        <f t="shared" ref="AJ24:AJ33" si="23">U24/AC24</f>
        <v>4.8923212682094939E-4</v>
      </c>
      <c r="AK24" s="46">
        <f t="shared" ref="AK24:AK33" si="24">1000*AJ24</f>
        <v>0.48923212682094941</v>
      </c>
      <c r="AL24" s="43">
        <f t="shared" ref="AL24:AL33" si="25">AK24/0.01</f>
        <v>48.923212682094942</v>
      </c>
      <c r="AM24" s="37" t="s">
        <v>56</v>
      </c>
      <c r="AN24" s="16">
        <f t="shared" si="1"/>
        <v>3.891619190621188E-5</v>
      </c>
      <c r="AO24" s="39" t="s">
        <v>64</v>
      </c>
      <c r="AP24" s="47">
        <f t="shared" ref="AP24:AP33" si="26">1000*AN24</f>
        <v>3.8916191906211879E-2</v>
      </c>
      <c r="AQ24" s="44">
        <f t="shared" ref="AQ24:AQ33" si="27">AP24/0.01</f>
        <v>3.8916191906211877</v>
      </c>
    </row>
    <row r="25" spans="2:43" x14ac:dyDescent="0.3">
      <c r="B25" s="1">
        <v>3</v>
      </c>
      <c r="C25">
        <v>310.5</v>
      </c>
      <c r="D25">
        <f t="shared" ref="D25:D32" si="28">D24-240</f>
        <v>2720</v>
      </c>
      <c r="E25" s="28">
        <f t="shared" si="2"/>
        <v>87.974999999999994</v>
      </c>
      <c r="F25" s="8">
        <f t="shared" si="3"/>
        <v>117.97447499999998</v>
      </c>
      <c r="G25" s="12">
        <v>1800</v>
      </c>
      <c r="H25" s="2">
        <v>0.8</v>
      </c>
      <c r="I25">
        <f t="shared" si="4"/>
        <v>43.987499999999997</v>
      </c>
      <c r="J25">
        <f t="shared" si="5"/>
        <v>10.996874999999999</v>
      </c>
      <c r="K25">
        <f t="shared" si="6"/>
        <v>0.18328124999999998</v>
      </c>
      <c r="L25">
        <f t="shared" si="7"/>
        <v>5.7275390624999994E-5</v>
      </c>
      <c r="M25">
        <f t="shared" si="8"/>
        <v>5.7275390624999992E-2</v>
      </c>
      <c r="N25" s="36">
        <f t="shared" si="9"/>
        <v>3.0546874999999997E-3</v>
      </c>
      <c r="O25" s="37" t="s">
        <v>33</v>
      </c>
      <c r="P25" s="7">
        <f t="shared" si="10"/>
        <v>0.18328124999999998</v>
      </c>
      <c r="Q25" s="24">
        <f t="shared" si="11"/>
        <v>5.7275390624999994E-5</v>
      </c>
      <c r="R25" s="34"/>
      <c r="S25" s="25">
        <f t="shared" si="12"/>
        <v>2.8637695312499998E-6</v>
      </c>
      <c r="T25" s="34"/>
      <c r="U25" s="25">
        <f t="shared" si="13"/>
        <v>5.0402343749999998E-5</v>
      </c>
      <c r="V25" s="34"/>
      <c r="W25" s="25">
        <f t="shared" si="14"/>
        <v>4.0092773437499998E-6</v>
      </c>
      <c r="Y25" s="12">
        <f t="shared" ref="Y25:Y32" si="29">Y24-150</f>
        <v>1500</v>
      </c>
      <c r="Z25" s="12">
        <f t="shared" si="15"/>
        <v>409.87803063838385</v>
      </c>
      <c r="AA25" s="13">
        <f t="shared" si="16"/>
        <v>2.6080000000000001E-7</v>
      </c>
      <c r="AB25" s="11">
        <f t="shared" si="17"/>
        <v>1.0689619039049051E-4</v>
      </c>
      <c r="AC25" s="12">
        <f t="shared" si="18"/>
        <v>0.10689619039049052</v>
      </c>
      <c r="AD25" s="14">
        <f t="shared" si="0"/>
        <v>5.3580385246446735E-4</v>
      </c>
      <c r="AE25" s="38">
        <f t="shared" si="19"/>
        <v>0.53580385246446738</v>
      </c>
      <c r="AF25" s="15">
        <f t="shared" si="20"/>
        <v>2.6790192623223367E-5</v>
      </c>
      <c r="AG25" s="46">
        <f t="shared" si="21"/>
        <v>2.6790192623223366E-2</v>
      </c>
      <c r="AH25" s="43">
        <f t="shared" si="22"/>
        <v>2.6790192623223366</v>
      </c>
      <c r="AI25" s="37" t="s">
        <v>49</v>
      </c>
      <c r="AJ25" s="15">
        <f t="shared" si="23"/>
        <v>4.7150739016873133E-4</v>
      </c>
      <c r="AK25" s="46">
        <f t="shared" si="24"/>
        <v>0.47150739016873133</v>
      </c>
      <c r="AL25" s="43">
        <f t="shared" si="25"/>
        <v>47.150739016873132</v>
      </c>
      <c r="AM25" s="37" t="s">
        <v>43</v>
      </c>
      <c r="AN25" s="16">
        <f t="shared" si="1"/>
        <v>3.7506269672512717E-5</v>
      </c>
      <c r="AO25" s="39" t="s">
        <v>62</v>
      </c>
      <c r="AP25" s="47">
        <f t="shared" si="26"/>
        <v>3.7506269672512714E-2</v>
      </c>
      <c r="AQ25" s="44">
        <f t="shared" si="27"/>
        <v>3.7506269672512715</v>
      </c>
    </row>
    <row r="26" spans="2:43" x14ac:dyDescent="0.3">
      <c r="B26" s="1">
        <v>4</v>
      </c>
      <c r="C26">
        <v>310.5</v>
      </c>
      <c r="D26">
        <f t="shared" si="28"/>
        <v>2480</v>
      </c>
      <c r="E26" s="28">
        <f t="shared" si="2"/>
        <v>80.212500000000006</v>
      </c>
      <c r="F26" s="8">
        <f t="shared" si="3"/>
        <v>107.56496250000001</v>
      </c>
      <c r="G26" s="12">
        <v>1800</v>
      </c>
      <c r="H26" s="2">
        <v>0.7</v>
      </c>
      <c r="I26">
        <f t="shared" si="4"/>
        <v>40.106250000000003</v>
      </c>
      <c r="J26">
        <f t="shared" si="5"/>
        <v>10.026562500000001</v>
      </c>
      <c r="K26">
        <f t="shared" si="6"/>
        <v>0.167109375</v>
      </c>
      <c r="L26">
        <f t="shared" si="7"/>
        <v>5.2221679687500002E-5</v>
      </c>
      <c r="M26">
        <f t="shared" si="8"/>
        <v>5.2221679687500001E-2</v>
      </c>
      <c r="N26" s="36">
        <f t="shared" si="9"/>
        <v>2.7851562499999999E-3</v>
      </c>
      <c r="O26" s="37" t="s">
        <v>34</v>
      </c>
      <c r="P26" s="7">
        <f t="shared" si="10"/>
        <v>0.167109375</v>
      </c>
      <c r="Q26" s="24">
        <f t="shared" si="11"/>
        <v>5.2221679687500002E-5</v>
      </c>
      <c r="R26" s="34"/>
      <c r="S26" s="25">
        <f t="shared" si="12"/>
        <v>2.6110839843750003E-6</v>
      </c>
      <c r="T26" s="34"/>
      <c r="U26" s="25">
        <f t="shared" si="13"/>
        <v>4.5955078125000003E-5</v>
      </c>
      <c r="V26" s="34"/>
      <c r="W26" s="25">
        <f t="shared" si="14"/>
        <v>3.6555175781250005E-6</v>
      </c>
      <c r="Y26" s="12">
        <f t="shared" si="29"/>
        <v>1350</v>
      </c>
      <c r="Z26" s="12">
        <f t="shared" si="15"/>
        <v>388.84444190447164</v>
      </c>
      <c r="AA26" s="13">
        <f t="shared" si="16"/>
        <v>2.6080000000000001E-7</v>
      </c>
      <c r="AB26" s="11">
        <f t="shared" si="17"/>
        <v>1.0141063044868621E-4</v>
      </c>
      <c r="AC26" s="12">
        <f t="shared" si="18"/>
        <v>0.10141063044868621</v>
      </c>
      <c r="AD26" s="14">
        <f t="shared" si="0"/>
        <v>5.1495271705192852E-4</v>
      </c>
      <c r="AE26" s="38">
        <f t="shared" si="19"/>
        <v>0.51495271705192847</v>
      </c>
      <c r="AF26" s="15">
        <f t="shared" si="20"/>
        <v>2.5747635852596429E-5</v>
      </c>
      <c r="AG26" s="46">
        <f t="shared" si="21"/>
        <v>2.5747635852596429E-2</v>
      </c>
      <c r="AH26" s="43">
        <f t="shared" si="22"/>
        <v>2.5747635852596429</v>
      </c>
      <c r="AI26" s="37" t="s">
        <v>50</v>
      </c>
      <c r="AJ26" s="15">
        <f t="shared" si="23"/>
        <v>4.5315839100569711E-4</v>
      </c>
      <c r="AK26" s="46">
        <f t="shared" si="24"/>
        <v>0.4531583910056971</v>
      </c>
      <c r="AL26" s="43">
        <f t="shared" si="25"/>
        <v>45.315839100569711</v>
      </c>
      <c r="AM26" s="37" t="s">
        <v>44</v>
      </c>
      <c r="AN26" s="16">
        <f t="shared" si="1"/>
        <v>3.6046690193634999E-5</v>
      </c>
      <c r="AO26" s="39" t="s">
        <v>68</v>
      </c>
      <c r="AP26" s="47">
        <f t="shared" si="26"/>
        <v>3.6046690193634996E-2</v>
      </c>
      <c r="AQ26" s="44">
        <f t="shared" si="27"/>
        <v>3.6046690193634996</v>
      </c>
    </row>
    <row r="27" spans="2:43" x14ac:dyDescent="0.3">
      <c r="B27" s="1">
        <v>5</v>
      </c>
      <c r="C27">
        <v>310.5</v>
      </c>
      <c r="D27">
        <f t="shared" si="28"/>
        <v>2240</v>
      </c>
      <c r="E27" s="28">
        <f t="shared" si="2"/>
        <v>72.45</v>
      </c>
      <c r="F27" s="8">
        <f t="shared" si="3"/>
        <v>97.155450000000002</v>
      </c>
      <c r="G27" s="12">
        <v>1800</v>
      </c>
      <c r="H27" s="2">
        <v>0.6</v>
      </c>
      <c r="I27">
        <f t="shared" si="4"/>
        <v>36.225000000000001</v>
      </c>
      <c r="J27">
        <f t="shared" si="5"/>
        <v>9.0562500000000004</v>
      </c>
      <c r="K27">
        <f t="shared" si="6"/>
        <v>0.1509375</v>
      </c>
      <c r="L27">
        <f t="shared" si="7"/>
        <v>4.7167968750000003E-5</v>
      </c>
      <c r="M27">
        <f t="shared" si="8"/>
        <v>4.7167968750000004E-2</v>
      </c>
      <c r="N27" s="36">
        <f t="shared" si="9"/>
        <v>2.5156250000000001E-3</v>
      </c>
      <c r="O27" s="37" t="s">
        <v>35</v>
      </c>
      <c r="P27" s="7">
        <f t="shared" si="10"/>
        <v>0.1509375</v>
      </c>
      <c r="Q27" s="24">
        <f t="shared" si="11"/>
        <v>4.7167968750000003E-5</v>
      </c>
      <c r="R27" s="34"/>
      <c r="S27" s="25">
        <f t="shared" si="12"/>
        <v>2.3583984375000005E-6</v>
      </c>
      <c r="T27" s="34"/>
      <c r="U27" s="25">
        <f t="shared" si="13"/>
        <v>4.15078125E-5</v>
      </c>
      <c r="V27" s="34"/>
      <c r="W27" s="25">
        <f t="shared" si="14"/>
        <v>3.3017578125000003E-6</v>
      </c>
      <c r="Y27" s="12">
        <f t="shared" si="29"/>
        <v>1200</v>
      </c>
      <c r="Z27" s="12">
        <f t="shared" si="15"/>
        <v>366.60605559646717</v>
      </c>
      <c r="AA27" s="13">
        <f t="shared" si="16"/>
        <v>2.6080000000000001E-7</v>
      </c>
      <c r="AB27" s="11">
        <f t="shared" si="17"/>
        <v>9.5610859299558647E-5</v>
      </c>
      <c r="AC27" s="12">
        <f t="shared" si="18"/>
        <v>9.5610859299558648E-2</v>
      </c>
      <c r="AD27" s="14">
        <f t="shared" si="0"/>
        <v>4.9333275629516004E-4</v>
      </c>
      <c r="AE27" s="38">
        <f t="shared" si="19"/>
        <v>0.49333275629516005</v>
      </c>
      <c r="AF27" s="15">
        <f t="shared" si="20"/>
        <v>2.4666637814758007E-5</v>
      </c>
      <c r="AG27" s="46">
        <f t="shared" si="21"/>
        <v>2.4666637814758006E-2</v>
      </c>
      <c r="AH27" s="43">
        <f t="shared" si="22"/>
        <v>2.4666637814758006</v>
      </c>
      <c r="AI27" s="37" t="s">
        <v>50</v>
      </c>
      <c r="AJ27" s="15">
        <f t="shared" si="23"/>
        <v>4.3413282553974084E-4</v>
      </c>
      <c r="AK27" s="46">
        <f t="shared" si="24"/>
        <v>0.43413282553974086</v>
      </c>
      <c r="AL27" s="43">
        <f t="shared" si="25"/>
        <v>43.413282553974085</v>
      </c>
      <c r="AM27" s="37" t="s">
        <v>45</v>
      </c>
      <c r="AN27" s="16">
        <f t="shared" si="1"/>
        <v>3.4533292940661206E-5</v>
      </c>
      <c r="AO27" s="39" t="s">
        <v>69</v>
      </c>
      <c r="AP27" s="47">
        <f t="shared" si="26"/>
        <v>3.4533292940661209E-2</v>
      </c>
      <c r="AQ27" s="44">
        <f t="shared" si="27"/>
        <v>3.4533292940661209</v>
      </c>
    </row>
    <row r="28" spans="2:43" x14ac:dyDescent="0.3">
      <c r="B28" s="1">
        <v>6</v>
      </c>
      <c r="C28">
        <v>310.5</v>
      </c>
      <c r="D28">
        <f t="shared" si="28"/>
        <v>2000</v>
      </c>
      <c r="E28" s="28">
        <f t="shared" si="2"/>
        <v>64.6875</v>
      </c>
      <c r="F28" s="8">
        <f t="shared" si="3"/>
        <v>86.745937499999997</v>
      </c>
      <c r="G28" s="12">
        <v>1800</v>
      </c>
      <c r="H28" s="2">
        <v>0.5</v>
      </c>
      <c r="I28">
        <f t="shared" si="4"/>
        <v>32.34375</v>
      </c>
      <c r="J28">
        <f t="shared" si="5"/>
        <v>8.0859375</v>
      </c>
      <c r="K28">
        <f t="shared" si="6"/>
        <v>0.134765625</v>
      </c>
      <c r="L28">
        <f t="shared" si="7"/>
        <v>4.2114257812499997E-5</v>
      </c>
      <c r="M28">
        <f t="shared" si="8"/>
        <v>4.21142578125E-2</v>
      </c>
      <c r="N28" s="36">
        <f t="shared" si="9"/>
        <v>2.2460937499999998E-3</v>
      </c>
      <c r="O28" s="37" t="s">
        <v>36</v>
      </c>
      <c r="P28" s="7">
        <f t="shared" si="10"/>
        <v>0.134765625</v>
      </c>
      <c r="Q28" s="24">
        <f t="shared" si="11"/>
        <v>4.2114257812500004E-5</v>
      </c>
      <c r="R28" s="34"/>
      <c r="S28" s="25">
        <f t="shared" si="12"/>
        <v>2.1057128906250002E-6</v>
      </c>
      <c r="T28" s="34"/>
      <c r="U28" s="25">
        <f t="shared" si="13"/>
        <v>3.7060546875000004E-5</v>
      </c>
      <c r="V28" s="34"/>
      <c r="W28" s="25">
        <f t="shared" si="14"/>
        <v>2.9479980468750006E-6</v>
      </c>
      <c r="Y28" s="12">
        <f t="shared" si="29"/>
        <v>1050</v>
      </c>
      <c r="Z28" s="12">
        <f t="shared" si="15"/>
        <v>342.92856398964494</v>
      </c>
      <c r="AA28" s="13">
        <f t="shared" si="16"/>
        <v>2.6080000000000001E-7</v>
      </c>
      <c r="AB28" s="11">
        <f t="shared" si="17"/>
        <v>8.9435769488499408E-5</v>
      </c>
      <c r="AC28" s="12">
        <f t="shared" si="18"/>
        <v>8.9435769488499406E-2</v>
      </c>
      <c r="AD28" s="14">
        <f t="shared" si="0"/>
        <v>4.7088830401258522E-4</v>
      </c>
      <c r="AE28" s="38">
        <f t="shared" si="19"/>
        <v>0.47088830401258519</v>
      </c>
      <c r="AF28" s="15">
        <f t="shared" si="20"/>
        <v>2.3544415200629263E-5</v>
      </c>
      <c r="AG28" s="46">
        <f t="shared" si="21"/>
        <v>2.3544415200629262E-2</v>
      </c>
      <c r="AH28" s="43">
        <f t="shared" si="22"/>
        <v>2.3544415200629261</v>
      </c>
      <c r="AI28" s="37" t="s">
        <v>51</v>
      </c>
      <c r="AJ28" s="15">
        <f t="shared" si="23"/>
        <v>4.1438170753107503E-4</v>
      </c>
      <c r="AK28" s="46">
        <f t="shared" si="24"/>
        <v>0.41438170753107501</v>
      </c>
      <c r="AL28" s="43">
        <f t="shared" si="25"/>
        <v>41.438170753107499</v>
      </c>
      <c r="AM28" s="37" t="s">
        <v>46</v>
      </c>
      <c r="AN28" s="16">
        <f t="shared" si="1"/>
        <v>3.2962181280880973E-5</v>
      </c>
      <c r="AO28" s="39" t="s">
        <v>65</v>
      </c>
      <c r="AP28" s="47">
        <f t="shared" si="26"/>
        <v>3.2962181280880971E-2</v>
      </c>
      <c r="AQ28" s="44">
        <f t="shared" si="27"/>
        <v>3.2962181280880971</v>
      </c>
    </row>
    <row r="29" spans="2:43" x14ac:dyDescent="0.3">
      <c r="B29" s="1">
        <v>7</v>
      </c>
      <c r="C29">
        <v>310.5</v>
      </c>
      <c r="D29">
        <f t="shared" si="28"/>
        <v>1760</v>
      </c>
      <c r="E29" s="28">
        <f t="shared" si="2"/>
        <v>56.924999999999997</v>
      </c>
      <c r="F29" s="8">
        <f t="shared" si="3"/>
        <v>76.336424999999991</v>
      </c>
      <c r="G29" s="12">
        <v>1800</v>
      </c>
      <c r="H29" s="2">
        <v>0.4</v>
      </c>
      <c r="I29">
        <f t="shared" si="4"/>
        <v>28.462499999999999</v>
      </c>
      <c r="J29">
        <f t="shared" si="5"/>
        <v>7.1156249999999996</v>
      </c>
      <c r="K29">
        <f t="shared" si="6"/>
        <v>0.11859375</v>
      </c>
      <c r="L29">
        <f t="shared" si="7"/>
        <v>3.7060546874999998E-5</v>
      </c>
      <c r="M29">
        <f t="shared" si="8"/>
        <v>3.7060546874999996E-2</v>
      </c>
      <c r="N29" s="36">
        <f t="shared" si="9"/>
        <v>1.9765625E-3</v>
      </c>
      <c r="O29" s="37" t="s">
        <v>37</v>
      </c>
      <c r="P29" s="7">
        <f t="shared" si="10"/>
        <v>0.11859375</v>
      </c>
      <c r="Q29" s="24">
        <f t="shared" si="11"/>
        <v>3.7060546874999998E-5</v>
      </c>
      <c r="R29" s="34"/>
      <c r="S29" s="25">
        <f t="shared" si="12"/>
        <v>1.8530273437499999E-6</v>
      </c>
      <c r="T29" s="34"/>
      <c r="U29" s="25">
        <f t="shared" si="13"/>
        <v>3.2613281249999995E-5</v>
      </c>
      <c r="V29" s="34"/>
      <c r="W29" s="25">
        <f t="shared" si="14"/>
        <v>2.59423828125E-6</v>
      </c>
      <c r="Y29" s="12">
        <f t="shared" si="29"/>
        <v>900</v>
      </c>
      <c r="Z29" s="12">
        <f t="shared" si="15"/>
        <v>317.49015732775086</v>
      </c>
      <c r="AA29" s="13">
        <f t="shared" si="16"/>
        <v>2.6080000000000001E-7</v>
      </c>
      <c r="AB29" s="11">
        <f t="shared" si="17"/>
        <v>8.2801433031077422E-5</v>
      </c>
      <c r="AC29" s="12">
        <f t="shared" si="18"/>
        <v>8.2801433031077426E-2</v>
      </c>
      <c r="AD29" s="14">
        <f t="shared" si="0"/>
        <v>4.4758339944539678E-4</v>
      </c>
      <c r="AE29" s="38">
        <f t="shared" si="19"/>
        <v>0.44758339944539677</v>
      </c>
      <c r="AF29" s="15">
        <f t="shared" si="20"/>
        <v>2.2379169972269837E-5</v>
      </c>
      <c r="AG29" s="46">
        <f t="shared" si="21"/>
        <v>2.2379169972269838E-2</v>
      </c>
      <c r="AH29" s="43">
        <f t="shared" si="22"/>
        <v>2.2379169972269839</v>
      </c>
      <c r="AI29" s="37" t="s">
        <v>52</v>
      </c>
      <c r="AJ29" s="15">
        <f t="shared" si="23"/>
        <v>3.9387339151194915E-4</v>
      </c>
      <c r="AK29" s="46">
        <f t="shared" si="24"/>
        <v>0.39387339151194917</v>
      </c>
      <c r="AL29" s="43">
        <f t="shared" si="25"/>
        <v>39.387339151194915</v>
      </c>
      <c r="AM29" s="37" t="s">
        <v>57</v>
      </c>
      <c r="AN29" s="16">
        <f t="shared" si="1"/>
        <v>3.1330837961177775E-5</v>
      </c>
      <c r="AO29" s="39" t="s">
        <v>66</v>
      </c>
      <c r="AP29" s="47">
        <f t="shared" si="26"/>
        <v>3.1330837961177777E-2</v>
      </c>
      <c r="AQ29" s="44">
        <f t="shared" si="27"/>
        <v>3.1330837961177775</v>
      </c>
    </row>
    <row r="30" spans="2:43" x14ac:dyDescent="0.3">
      <c r="B30" s="1">
        <v>8</v>
      </c>
      <c r="C30">
        <v>310.5</v>
      </c>
      <c r="D30">
        <f t="shared" si="28"/>
        <v>1520</v>
      </c>
      <c r="E30" s="28">
        <f t="shared" si="2"/>
        <v>49.162500000000001</v>
      </c>
      <c r="F30" s="8">
        <f t="shared" si="3"/>
        <v>65.9269125</v>
      </c>
      <c r="G30" s="12">
        <v>1800</v>
      </c>
      <c r="H30" s="2">
        <v>0.3</v>
      </c>
      <c r="I30">
        <f t="shared" si="4"/>
        <v>24.581250000000001</v>
      </c>
      <c r="J30">
        <f t="shared" si="5"/>
        <v>6.1453125000000002</v>
      </c>
      <c r="K30">
        <f t="shared" si="6"/>
        <v>0.10242187500000001</v>
      </c>
      <c r="L30">
        <f t="shared" si="7"/>
        <v>3.2006835937500005E-5</v>
      </c>
      <c r="M30">
        <f t="shared" si="8"/>
        <v>3.2006835937500006E-2</v>
      </c>
      <c r="N30" s="36">
        <f t="shared" si="9"/>
        <v>1.7070312500000004E-3</v>
      </c>
      <c r="O30" s="37" t="s">
        <v>38</v>
      </c>
      <c r="P30" s="7">
        <f t="shared" si="10"/>
        <v>0.10242187500000002</v>
      </c>
      <c r="Q30" s="24">
        <f t="shared" si="11"/>
        <v>3.2006835937500005E-5</v>
      </c>
      <c r="R30" s="34"/>
      <c r="S30" s="25">
        <f t="shared" si="12"/>
        <v>1.6003417968750004E-6</v>
      </c>
      <c r="T30" s="34"/>
      <c r="U30" s="25">
        <f t="shared" si="13"/>
        <v>2.8166015625000006E-5</v>
      </c>
      <c r="V30" s="34"/>
      <c r="W30" s="25">
        <f t="shared" si="14"/>
        <v>2.2404785156250007E-6</v>
      </c>
      <c r="Y30" s="12">
        <f t="shared" si="29"/>
        <v>750</v>
      </c>
      <c r="Z30" s="12">
        <f t="shared" si="15"/>
        <v>289.82753492378873</v>
      </c>
      <c r="AA30" s="13">
        <f t="shared" si="16"/>
        <v>2.6080000000000001E-7</v>
      </c>
      <c r="AB30" s="11">
        <f t="shared" si="17"/>
        <v>7.5587021108124099E-5</v>
      </c>
      <c r="AC30" s="12">
        <f t="shared" si="18"/>
        <v>7.5587021108124097E-2</v>
      </c>
      <c r="AD30" s="14">
        <f t="shared" si="0"/>
        <v>4.2344354187097221E-4</v>
      </c>
      <c r="AE30" s="38">
        <f t="shared" si="19"/>
        <v>0.42344354187097222</v>
      </c>
      <c r="AF30" s="15">
        <f t="shared" si="20"/>
        <v>2.1172177093548613E-5</v>
      </c>
      <c r="AG30" s="46">
        <f t="shared" si="21"/>
        <v>2.1172177093548614E-2</v>
      </c>
      <c r="AH30" s="43">
        <f t="shared" si="22"/>
        <v>2.1172177093548612</v>
      </c>
      <c r="AI30" s="37" t="s">
        <v>53</v>
      </c>
      <c r="AJ30" s="15">
        <f t="shared" si="23"/>
        <v>3.7263031684645553E-4</v>
      </c>
      <c r="AK30" s="46">
        <f t="shared" si="24"/>
        <v>0.37263031684645553</v>
      </c>
      <c r="AL30" s="43">
        <f t="shared" si="25"/>
        <v>37.263031684645554</v>
      </c>
      <c r="AM30" s="37" t="s">
        <v>58</v>
      </c>
      <c r="AN30" s="16">
        <f t="shared" si="1"/>
        <v>2.9641047930968059E-5</v>
      </c>
      <c r="AO30" s="39" t="s">
        <v>67</v>
      </c>
      <c r="AP30" s="47">
        <f t="shared" si="26"/>
        <v>2.964104793096806E-2</v>
      </c>
      <c r="AQ30" s="44">
        <f t="shared" si="27"/>
        <v>2.9641047930968059</v>
      </c>
    </row>
    <row r="31" spans="2:43" x14ac:dyDescent="0.3">
      <c r="B31" s="1">
        <v>9</v>
      </c>
      <c r="C31">
        <v>310.5</v>
      </c>
      <c r="D31">
        <f t="shared" si="28"/>
        <v>1280</v>
      </c>
      <c r="E31" s="28">
        <f t="shared" si="2"/>
        <v>41.4</v>
      </c>
      <c r="F31" s="8">
        <f t="shared" si="3"/>
        <v>55.517399999999995</v>
      </c>
      <c r="G31" s="12">
        <v>1800</v>
      </c>
      <c r="H31" s="2">
        <v>0.2</v>
      </c>
      <c r="I31">
        <f t="shared" si="4"/>
        <v>20.7</v>
      </c>
      <c r="J31">
        <f t="shared" si="5"/>
        <v>5.1749999999999998</v>
      </c>
      <c r="K31">
        <f t="shared" si="6"/>
        <v>8.6249999999999993E-2</v>
      </c>
      <c r="L31">
        <f t="shared" si="7"/>
        <v>2.6953125E-5</v>
      </c>
      <c r="M31">
        <f t="shared" si="8"/>
        <v>2.6953124999999998E-2</v>
      </c>
      <c r="N31" s="36">
        <f t="shared" si="9"/>
        <v>1.4375E-3</v>
      </c>
      <c r="O31" s="37" t="s">
        <v>39</v>
      </c>
      <c r="P31" s="7">
        <f t="shared" si="10"/>
        <v>8.6249999999999993E-2</v>
      </c>
      <c r="Q31" s="24">
        <f t="shared" si="11"/>
        <v>2.6953125E-5</v>
      </c>
      <c r="R31" s="34"/>
      <c r="S31" s="25">
        <f t="shared" si="12"/>
        <v>1.3476562500000001E-6</v>
      </c>
      <c r="T31" s="34"/>
      <c r="U31" s="25">
        <f t="shared" si="13"/>
        <v>2.3718750000000001E-5</v>
      </c>
      <c r="V31" s="34"/>
      <c r="W31" s="25">
        <f t="shared" si="14"/>
        <v>1.8867187500000001E-6</v>
      </c>
      <c r="Y31" s="12">
        <f t="shared" si="29"/>
        <v>600</v>
      </c>
      <c r="Z31" s="12">
        <f t="shared" si="15"/>
        <v>259.22962793631439</v>
      </c>
      <c r="AA31" s="13">
        <f t="shared" si="16"/>
        <v>2.6080000000000001E-7</v>
      </c>
      <c r="AB31" s="11">
        <f t="shared" si="17"/>
        <v>6.7607086965790789E-5</v>
      </c>
      <c r="AC31" s="12">
        <f t="shared" si="18"/>
        <v>6.7607086965790791E-2</v>
      </c>
      <c r="AD31" s="14">
        <f t="shared" si="0"/>
        <v>3.9867307126600926E-4</v>
      </c>
      <c r="AE31" s="38">
        <f t="shared" si="19"/>
        <v>0.39867307126600926</v>
      </c>
      <c r="AF31" s="15">
        <f t="shared" si="20"/>
        <v>1.9933653563300468E-5</v>
      </c>
      <c r="AG31" s="46">
        <f t="shared" si="21"/>
        <v>1.9933653563300468E-2</v>
      </c>
      <c r="AH31" s="43">
        <f t="shared" si="22"/>
        <v>1.9933653563300469</v>
      </c>
      <c r="AI31" s="37" t="s">
        <v>54</v>
      </c>
      <c r="AJ31" s="15">
        <f t="shared" si="23"/>
        <v>3.508323027140882E-4</v>
      </c>
      <c r="AK31" s="46">
        <f t="shared" si="24"/>
        <v>0.35083230271408822</v>
      </c>
      <c r="AL31" s="43">
        <f t="shared" si="25"/>
        <v>35.083230271408823</v>
      </c>
      <c r="AM31" s="37" t="s">
        <v>59</v>
      </c>
      <c r="AN31" s="16">
        <f t="shared" si="1"/>
        <v>2.7907114988620651E-5</v>
      </c>
      <c r="AO31" s="39" t="s">
        <v>47</v>
      </c>
      <c r="AP31" s="47">
        <f t="shared" si="26"/>
        <v>2.7907114988620651E-2</v>
      </c>
      <c r="AQ31" s="44">
        <f t="shared" si="27"/>
        <v>2.7907114988620649</v>
      </c>
    </row>
    <row r="32" spans="2:43" x14ac:dyDescent="0.3">
      <c r="B32" s="1">
        <v>10</v>
      </c>
      <c r="C32">
        <v>310.5</v>
      </c>
      <c r="D32">
        <f t="shared" si="28"/>
        <v>1040</v>
      </c>
      <c r="E32" s="28">
        <f t="shared" si="2"/>
        <v>33.637500000000003</v>
      </c>
      <c r="F32" s="8">
        <f t="shared" si="3"/>
        <v>45.107887500000004</v>
      </c>
      <c r="G32" s="12">
        <v>1800</v>
      </c>
      <c r="H32" s="2">
        <v>0.1</v>
      </c>
      <c r="I32">
        <f t="shared" si="4"/>
        <v>16.818750000000001</v>
      </c>
      <c r="J32">
        <f t="shared" si="5"/>
        <v>4.2046875000000004</v>
      </c>
      <c r="K32">
        <f t="shared" si="6"/>
        <v>7.0078125000000005E-2</v>
      </c>
      <c r="L32">
        <f t="shared" si="7"/>
        <v>2.18994140625E-5</v>
      </c>
      <c r="M32">
        <f t="shared" si="8"/>
        <v>2.1899414062500001E-2</v>
      </c>
      <c r="N32" s="36">
        <f t="shared" si="9"/>
        <v>1.1679687500000002E-3</v>
      </c>
      <c r="O32" s="37" t="s">
        <v>40</v>
      </c>
      <c r="P32" s="7">
        <f t="shared" si="10"/>
        <v>7.0078125000000005E-2</v>
      </c>
      <c r="Q32" s="24">
        <f t="shared" si="11"/>
        <v>2.18994140625E-5</v>
      </c>
      <c r="R32" s="34"/>
      <c r="S32" s="25">
        <f t="shared" si="12"/>
        <v>1.0949707031250001E-6</v>
      </c>
      <c r="T32" s="34"/>
      <c r="U32" s="25">
        <f t="shared" si="13"/>
        <v>1.9271484375000002E-5</v>
      </c>
      <c r="V32" s="34"/>
      <c r="W32" s="25">
        <f t="shared" si="14"/>
        <v>1.5329589843750002E-6</v>
      </c>
      <c r="Y32" s="12">
        <f t="shared" si="29"/>
        <v>450</v>
      </c>
      <c r="Z32" s="12">
        <f t="shared" si="15"/>
        <v>224.49944320643647</v>
      </c>
      <c r="AA32" s="13">
        <f t="shared" si="16"/>
        <v>2.6080000000000001E-7</v>
      </c>
      <c r="AB32" s="11">
        <f t="shared" si="17"/>
        <v>5.8549454788238635E-5</v>
      </c>
      <c r="AC32" s="12">
        <f t="shared" si="18"/>
        <v>5.8549454788238635E-2</v>
      </c>
      <c r="AD32" s="14">
        <f t="shared" si="0"/>
        <v>3.740327581478886E-4</v>
      </c>
      <c r="AE32" s="38">
        <f t="shared" si="19"/>
        <v>0.37403275814788861</v>
      </c>
      <c r="AF32" s="15">
        <f t="shared" si="20"/>
        <v>1.8701637907394431E-5</v>
      </c>
      <c r="AG32" s="46">
        <f t="shared" si="21"/>
        <v>1.8701637907394431E-2</v>
      </c>
      <c r="AH32" s="43">
        <f t="shared" si="22"/>
        <v>1.8701637907394431</v>
      </c>
      <c r="AI32" s="37" t="s">
        <v>55</v>
      </c>
      <c r="AJ32" s="15">
        <f t="shared" si="23"/>
        <v>3.2914882717014198E-4</v>
      </c>
      <c r="AK32" s="46">
        <f t="shared" si="24"/>
        <v>0.32914882717014199</v>
      </c>
      <c r="AL32" s="43">
        <f t="shared" si="25"/>
        <v>32.914882717014201</v>
      </c>
      <c r="AM32" s="37" t="s">
        <v>60</v>
      </c>
      <c r="AN32" s="16">
        <f t="shared" si="1"/>
        <v>2.6182293070352204E-5</v>
      </c>
      <c r="AO32" s="39" t="s">
        <v>48</v>
      </c>
      <c r="AP32" s="47">
        <f t="shared" si="26"/>
        <v>2.6182293070352206E-2</v>
      </c>
      <c r="AQ32" s="44">
        <f t="shared" si="27"/>
        <v>2.6182293070352207</v>
      </c>
    </row>
    <row r="33" spans="2:43" x14ac:dyDescent="0.3">
      <c r="B33" s="1">
        <v>11</v>
      </c>
      <c r="C33">
        <v>220</v>
      </c>
      <c r="D33">
        <v>800</v>
      </c>
      <c r="E33" s="28">
        <f t="shared" si="2"/>
        <v>18.333333333333332</v>
      </c>
      <c r="F33" s="8">
        <f t="shared" si="3"/>
        <v>24.584999999999997</v>
      </c>
      <c r="G33" s="12">
        <v>1800</v>
      </c>
      <c r="H33" s="2">
        <v>0</v>
      </c>
      <c r="I33">
        <f t="shared" si="4"/>
        <v>9.1666666666666661</v>
      </c>
      <c r="J33">
        <f t="shared" si="5"/>
        <v>2.2916666666666665</v>
      </c>
      <c r="K33">
        <f t="shared" si="6"/>
        <v>3.8194444444444441E-2</v>
      </c>
      <c r="L33">
        <f t="shared" si="7"/>
        <v>1.1935763888888888E-5</v>
      </c>
      <c r="M33">
        <f t="shared" si="8"/>
        <v>1.1935763888888888E-2</v>
      </c>
      <c r="N33" s="36">
        <f t="shared" si="9"/>
        <v>6.3657407407407402E-4</v>
      </c>
      <c r="O33" s="37" t="s">
        <v>41</v>
      </c>
      <c r="P33" s="7">
        <f t="shared" si="10"/>
        <v>3.8194444444444441E-2</v>
      </c>
      <c r="Q33" s="24">
        <f t="shared" si="11"/>
        <v>1.1935763888888888E-5</v>
      </c>
      <c r="R33" s="34"/>
      <c r="S33" s="25">
        <f t="shared" si="12"/>
        <v>5.9678819444444443E-7</v>
      </c>
      <c r="T33" s="34"/>
      <c r="U33" s="25">
        <f t="shared" si="13"/>
        <v>1.0503472222222221E-5</v>
      </c>
      <c r="V33" s="34"/>
      <c r="W33" s="25">
        <f t="shared" si="14"/>
        <v>8.3550347222222225E-7</v>
      </c>
      <c r="Y33" s="12">
        <v>300</v>
      </c>
      <c r="Z33" s="12">
        <f t="shared" si="15"/>
        <v>183.30302779823359</v>
      </c>
      <c r="AA33" s="13">
        <f t="shared" si="16"/>
        <v>2.6080000000000001E-7</v>
      </c>
      <c r="AB33" s="11">
        <f t="shared" si="17"/>
        <v>4.7805429649779324E-5</v>
      </c>
      <c r="AC33" s="12">
        <f t="shared" si="18"/>
        <v>4.7805429649779324E-2</v>
      </c>
      <c r="AD33" s="14">
        <f t="shared" si="0"/>
        <v>2.4967381270976581E-4</v>
      </c>
      <c r="AE33" s="38">
        <f t="shared" si="19"/>
        <v>0.24967381270976582</v>
      </c>
      <c r="AF33" s="15">
        <f>S33/AC33</f>
        <v>1.2483690635488291E-5</v>
      </c>
      <c r="AG33" s="46">
        <f t="shared" si="21"/>
        <v>1.2483690635488291E-2</v>
      </c>
      <c r="AH33" s="43">
        <f t="shared" si="22"/>
        <v>1.2483690635488291</v>
      </c>
      <c r="AI33" s="37" t="s">
        <v>55</v>
      </c>
      <c r="AJ33" s="15">
        <f t="shared" si="23"/>
        <v>2.1971295518459391E-4</v>
      </c>
      <c r="AK33" s="46">
        <f t="shared" si="24"/>
        <v>0.21971295518459391</v>
      </c>
      <c r="AL33" s="43">
        <f t="shared" si="25"/>
        <v>21.971295518459392</v>
      </c>
      <c r="AM33" s="37" t="s">
        <v>61</v>
      </c>
      <c r="AN33" s="16">
        <f t="shared" si="1"/>
        <v>1.7477166889683607E-5</v>
      </c>
      <c r="AO33" s="40" t="s">
        <v>49</v>
      </c>
      <c r="AP33" s="47">
        <f t="shared" si="26"/>
        <v>1.7477166889683607E-2</v>
      </c>
      <c r="AQ33" s="44">
        <f t="shared" si="27"/>
        <v>1.7477166889683606</v>
      </c>
    </row>
    <row r="34" spans="2:43" ht="15.75" customHeight="1" x14ac:dyDescent="0.3">
      <c r="Y34" s="12"/>
      <c r="Z34" s="12"/>
      <c r="AA34" s="11"/>
      <c r="AB34" s="11"/>
      <c r="AC34" s="12"/>
      <c r="AD34" s="17"/>
      <c r="AE34" s="17"/>
      <c r="AF34" s="4"/>
      <c r="AG34" s="4">
        <v>0.01</v>
      </c>
      <c r="AH34" s="4"/>
      <c r="AI34" s="4"/>
      <c r="AJ34" s="4"/>
      <c r="AK34" s="4"/>
      <c r="AL34" s="4"/>
      <c r="AM34" s="4"/>
      <c r="AN34" s="5"/>
    </row>
    <row r="35" spans="2:43" ht="15.75" customHeight="1" x14ac:dyDescent="0.3">
      <c r="Y35" s="12"/>
      <c r="Z35" s="12"/>
      <c r="AA35" s="11"/>
      <c r="AB35" s="11"/>
      <c r="AC35" s="12"/>
      <c r="AD35" s="17"/>
      <c r="AE35" s="17"/>
      <c r="AF35" s="4"/>
      <c r="AG35" s="4"/>
      <c r="AH35" s="4"/>
      <c r="AI35" s="4"/>
      <c r="AJ35" s="4"/>
      <c r="AK35" s="4"/>
      <c r="AL35" s="4"/>
      <c r="AM35" s="4"/>
      <c r="AN35" s="5"/>
    </row>
    <row r="36" spans="2:43" ht="15.75" customHeight="1" x14ac:dyDescent="0.3">
      <c r="D36" s="12"/>
      <c r="Y36" s="12"/>
      <c r="Z36" s="12"/>
      <c r="AA36" s="11"/>
      <c r="AB36"/>
      <c r="AN36"/>
    </row>
    <row r="37" spans="2:43" ht="15.75" customHeight="1" x14ac:dyDescent="0.3">
      <c r="D37" s="12"/>
      <c r="Y37" s="12"/>
      <c r="Z37" s="12"/>
      <c r="AA37" s="11"/>
      <c r="AB37"/>
      <c r="AN37"/>
    </row>
    <row r="38" spans="2:43" ht="15.75" customHeight="1" x14ac:dyDescent="0.3">
      <c r="D38" s="12"/>
      <c r="Y38" s="12"/>
      <c r="Z38" s="12"/>
      <c r="AA38" s="11"/>
      <c r="AB38"/>
      <c r="AN38"/>
    </row>
    <row r="39" spans="2:43" ht="15.75" customHeight="1" x14ac:dyDescent="0.3">
      <c r="D39" s="12"/>
      <c r="Y39" s="12"/>
      <c r="Z39" s="12"/>
      <c r="AA39" s="11"/>
      <c r="AB39"/>
      <c r="AN39"/>
    </row>
    <row r="40" spans="2:43" ht="15.75" customHeight="1" x14ac:dyDescent="0.3">
      <c r="D40" s="12"/>
      <c r="Y40" s="12"/>
      <c r="Z40" s="12"/>
      <c r="AA40" s="11"/>
      <c r="AB40"/>
      <c r="AN40"/>
    </row>
    <row r="41" spans="2:43" ht="15.75" customHeight="1" x14ac:dyDescent="0.3">
      <c r="D41" s="12"/>
      <c r="Y41" s="12"/>
      <c r="Z41" s="12"/>
      <c r="AA41" s="11"/>
      <c r="AB41"/>
      <c r="AN41"/>
    </row>
    <row r="42" spans="2:43" ht="15.75" customHeight="1" x14ac:dyDescent="0.3">
      <c r="D42" s="12"/>
      <c r="Y42" s="12"/>
      <c r="Z42" s="12"/>
      <c r="AA42" s="11"/>
      <c r="AB42"/>
      <c r="AN42"/>
    </row>
    <row r="43" spans="2:43" ht="15.75" customHeight="1" x14ac:dyDescent="0.3">
      <c r="D43" s="12"/>
      <c r="Y43" s="12"/>
      <c r="Z43" s="12"/>
      <c r="AA43" s="11"/>
      <c r="AB43"/>
      <c r="AN43"/>
    </row>
    <row r="44" spans="2:43" ht="15.75" customHeight="1" x14ac:dyDescent="0.3">
      <c r="D44" s="12"/>
      <c r="Y44" s="12"/>
      <c r="Z44" s="12"/>
      <c r="AA44" s="11"/>
      <c r="AB44"/>
      <c r="AN44"/>
    </row>
    <row r="45" spans="2:43" ht="15.75" customHeight="1" x14ac:dyDescent="0.3">
      <c r="D45" s="12"/>
      <c r="Y45" s="12"/>
      <c r="Z45" s="12"/>
      <c r="AA45" s="11"/>
      <c r="AB45"/>
      <c r="AN45"/>
    </row>
    <row r="46" spans="2:43" ht="15.75" customHeight="1" x14ac:dyDescent="0.3">
      <c r="Y46" s="12"/>
      <c r="Z46" s="12"/>
      <c r="AA46" s="11"/>
      <c r="AB46"/>
      <c r="AN46"/>
    </row>
    <row r="47" spans="2:43" ht="15.75" customHeight="1" x14ac:dyDescent="0.3">
      <c r="Y47" s="12"/>
      <c r="Z47" s="12"/>
      <c r="AA47" s="11"/>
      <c r="AB47"/>
      <c r="AN47"/>
    </row>
    <row r="48" spans="2:43" ht="15.75" customHeight="1" x14ac:dyDescent="0.3">
      <c r="Y48" s="12"/>
      <c r="Z48" s="12"/>
      <c r="AA48" s="11"/>
      <c r="AB48"/>
      <c r="AN48"/>
    </row>
    <row r="49" spans="2:42" ht="15.75" customHeight="1" x14ac:dyDescent="0.3">
      <c r="Y49" s="12"/>
      <c r="Z49" s="12"/>
      <c r="AA49" s="11"/>
      <c r="AB49" s="11"/>
      <c r="AC49" s="12"/>
      <c r="AD49" s="17"/>
      <c r="AE49" s="17"/>
      <c r="AF49" s="4"/>
      <c r="AG49" s="4"/>
      <c r="AH49" s="4"/>
      <c r="AI49" s="4"/>
      <c r="AJ49" s="4"/>
      <c r="AK49" s="4"/>
      <c r="AL49" s="4"/>
      <c r="AM49" s="4"/>
      <c r="AN49" s="5"/>
    </row>
    <row r="50" spans="2:42" x14ac:dyDescent="0.3">
      <c r="Y50" s="12"/>
      <c r="Z50" s="12"/>
      <c r="AA50" s="11"/>
      <c r="AB50" s="11"/>
      <c r="AC50" s="12"/>
      <c r="AD50" s="17"/>
      <c r="AE50" s="17"/>
      <c r="AF50" s="4"/>
      <c r="AG50" s="4"/>
      <c r="AH50" s="4"/>
      <c r="AI50" s="4"/>
      <c r="AJ50" s="4"/>
      <c r="AK50" s="4"/>
      <c r="AL50" s="4"/>
      <c r="AM50" s="4"/>
      <c r="AN50" s="5"/>
    </row>
    <row r="51" spans="2:42" x14ac:dyDescent="0.3">
      <c r="B51"/>
      <c r="O51"/>
      <c r="AA51"/>
      <c r="AB51"/>
      <c r="AN51"/>
    </row>
    <row r="52" spans="2:42" x14ac:dyDescent="0.3">
      <c r="B52"/>
      <c r="O52"/>
      <c r="AA52"/>
      <c r="AB52"/>
      <c r="AN52"/>
    </row>
    <row r="53" spans="2:42" x14ac:dyDescent="0.3">
      <c r="B53"/>
      <c r="O53"/>
      <c r="AA53"/>
      <c r="AB53"/>
      <c r="AJ53" s="86"/>
      <c r="AK53" s="86"/>
      <c r="AL53" s="86"/>
      <c r="AM53" s="86"/>
      <c r="AN53" s="86"/>
    </row>
    <row r="54" spans="2:42" x14ac:dyDescent="0.3">
      <c r="B54"/>
      <c r="O54"/>
      <c r="AA54"/>
      <c r="AB54"/>
      <c r="AJ54" s="86"/>
      <c r="AK54" s="86"/>
      <c r="AL54" s="86"/>
      <c r="AM54" s="86"/>
      <c r="AN54" s="86"/>
    </row>
    <row r="55" spans="2:42" x14ac:dyDescent="0.3">
      <c r="B55" s="86"/>
      <c r="C55" s="86"/>
      <c r="D55" s="86"/>
      <c r="E55" s="86"/>
      <c r="F55" s="86"/>
      <c r="G55" s="86"/>
      <c r="H55" s="86"/>
      <c r="I55" s="86"/>
      <c r="J55" s="86"/>
      <c r="O55"/>
      <c r="AA55"/>
      <c r="AB55"/>
      <c r="AJ55" s="86"/>
      <c r="AK55" s="86"/>
      <c r="AL55" s="86"/>
      <c r="AM55" s="86"/>
      <c r="AN55" s="86"/>
    </row>
    <row r="56" spans="2:42" x14ac:dyDescent="0.3">
      <c r="B56" s="86"/>
      <c r="C56" s="86"/>
      <c r="D56" s="86"/>
      <c r="E56" s="86"/>
      <c r="F56" s="86"/>
      <c r="G56" s="86"/>
      <c r="H56" s="86"/>
      <c r="I56" s="86"/>
      <c r="J56" s="86"/>
      <c r="O56"/>
      <c r="AA56"/>
      <c r="AB56"/>
      <c r="AN56"/>
    </row>
    <row r="57" spans="2:42" x14ac:dyDescent="0.3">
      <c r="B57" s="86"/>
      <c r="C57" s="86"/>
      <c r="D57" s="86"/>
      <c r="E57" s="86"/>
      <c r="F57" s="86"/>
      <c r="G57" s="86"/>
      <c r="H57" s="86"/>
      <c r="I57" s="86"/>
      <c r="J57" s="86"/>
      <c r="O57"/>
      <c r="AA57"/>
      <c r="AB57"/>
      <c r="AN57"/>
    </row>
    <row r="58" spans="2:42" x14ac:dyDescent="0.3">
      <c r="B58"/>
      <c r="O58"/>
      <c r="AA58"/>
      <c r="AB58"/>
      <c r="AN58"/>
    </row>
    <row r="59" spans="2:42" x14ac:dyDescent="0.3">
      <c r="B59"/>
      <c r="O59"/>
      <c r="AA59"/>
      <c r="AB59"/>
      <c r="AN59"/>
    </row>
    <row r="60" spans="2:42" s="22" customFormat="1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2:42" x14ac:dyDescent="0.3">
      <c r="B61"/>
      <c r="O61"/>
      <c r="AA61"/>
      <c r="AB61"/>
      <c r="AN61"/>
    </row>
    <row r="62" spans="2:42" x14ac:dyDescent="0.3">
      <c r="B62"/>
      <c r="O62"/>
      <c r="AA62"/>
      <c r="AB62"/>
      <c r="AN62"/>
    </row>
    <row r="63" spans="2:42" x14ac:dyDescent="0.3">
      <c r="B63"/>
      <c r="O63"/>
      <c r="AA63"/>
      <c r="AB63"/>
      <c r="AN63"/>
    </row>
    <row r="64" spans="2:42" x14ac:dyDescent="0.3">
      <c r="B64"/>
      <c r="O64"/>
      <c r="AA64"/>
      <c r="AB64"/>
      <c r="AN64"/>
    </row>
    <row r="65" spans="2:40" x14ac:dyDescent="0.3">
      <c r="B65"/>
      <c r="O65"/>
      <c r="AA65"/>
      <c r="AB65"/>
      <c r="AN65"/>
    </row>
    <row r="66" spans="2:40" x14ac:dyDescent="0.3">
      <c r="B66"/>
      <c r="O66"/>
      <c r="AA66"/>
      <c r="AB66"/>
      <c r="AN66"/>
    </row>
    <row r="67" spans="2:40" x14ac:dyDescent="0.3">
      <c r="B67"/>
      <c r="O67"/>
      <c r="AA67"/>
      <c r="AB67"/>
      <c r="AN67"/>
    </row>
    <row r="68" spans="2:40" x14ac:dyDescent="0.3">
      <c r="B68"/>
      <c r="O68"/>
      <c r="AA68"/>
      <c r="AB68"/>
      <c r="AN68"/>
    </row>
    <row r="69" spans="2:40" x14ac:dyDescent="0.3">
      <c r="B69"/>
      <c r="O69"/>
      <c r="AA69"/>
      <c r="AB69"/>
      <c r="AN69"/>
    </row>
    <row r="70" spans="2:40" x14ac:dyDescent="0.3">
      <c r="B70"/>
      <c r="O70"/>
      <c r="AA70"/>
      <c r="AB70"/>
      <c r="AN70"/>
    </row>
    <row r="71" spans="2:40" x14ac:dyDescent="0.3">
      <c r="B71"/>
      <c r="O71"/>
      <c r="AA71"/>
      <c r="AB71"/>
      <c r="AN71"/>
    </row>
    <row r="72" spans="2:40" x14ac:dyDescent="0.3">
      <c r="B72"/>
      <c r="O72"/>
      <c r="AA72"/>
      <c r="AB72"/>
      <c r="AN72"/>
    </row>
    <row r="73" spans="2:40" x14ac:dyDescent="0.3">
      <c r="B73"/>
      <c r="O73"/>
      <c r="AA73"/>
      <c r="AB73"/>
      <c r="AN73"/>
    </row>
    <row r="74" spans="2:40" x14ac:dyDescent="0.3">
      <c r="B74"/>
      <c r="O74"/>
      <c r="AA74"/>
      <c r="AB74"/>
      <c r="AN74"/>
    </row>
    <row r="75" spans="2:40" x14ac:dyDescent="0.3">
      <c r="B75"/>
      <c r="O75"/>
      <c r="AA75"/>
      <c r="AB75"/>
      <c r="AN75"/>
    </row>
    <row r="76" spans="2:40" x14ac:dyDescent="0.3">
      <c r="B76"/>
      <c r="O76"/>
      <c r="AA76"/>
      <c r="AB76"/>
      <c r="AN76"/>
    </row>
    <row r="77" spans="2:40" x14ac:dyDescent="0.3">
      <c r="B77"/>
      <c r="O77"/>
      <c r="AA77"/>
      <c r="AB77"/>
      <c r="AN77"/>
    </row>
    <row r="78" spans="2:40" x14ac:dyDescent="0.3">
      <c r="B78"/>
      <c r="O78"/>
      <c r="AA78"/>
      <c r="AB78"/>
      <c r="AN78"/>
    </row>
    <row r="79" spans="2:40" x14ac:dyDescent="0.3">
      <c r="B79"/>
      <c r="O79"/>
      <c r="AA79"/>
      <c r="AB79"/>
      <c r="AN79"/>
    </row>
    <row r="80" spans="2:40" x14ac:dyDescent="0.3">
      <c r="B80"/>
      <c r="O80"/>
      <c r="AA80"/>
      <c r="AB80"/>
      <c r="AN80"/>
    </row>
    <row r="81" spans="2:40" x14ac:dyDescent="0.3">
      <c r="B81"/>
      <c r="O81"/>
      <c r="AA81"/>
      <c r="AB81"/>
      <c r="AN81"/>
    </row>
    <row r="82" spans="2:40" x14ac:dyDescent="0.3">
      <c r="B82"/>
      <c r="O82"/>
      <c r="AA82"/>
      <c r="AB82"/>
      <c r="AN82"/>
    </row>
    <row r="83" spans="2:40" x14ac:dyDescent="0.3">
      <c r="B83"/>
      <c r="O83"/>
      <c r="AA83"/>
      <c r="AB83"/>
      <c r="AN83"/>
    </row>
    <row r="84" spans="2:40" x14ac:dyDescent="0.3">
      <c r="B84"/>
      <c r="O84"/>
      <c r="AA84"/>
      <c r="AB84"/>
      <c r="AN84"/>
    </row>
    <row r="85" spans="2:40" x14ac:dyDescent="0.3">
      <c r="M85" s="7"/>
      <c r="N85" s="7"/>
      <c r="P85" s="7"/>
    </row>
    <row r="86" spans="2:40" x14ac:dyDescent="0.3">
      <c r="M86" s="7"/>
      <c r="N86" s="7"/>
      <c r="P86" s="7"/>
    </row>
    <row r="87" spans="2:40" x14ac:dyDescent="0.3">
      <c r="M87" s="7"/>
      <c r="N87" s="7"/>
      <c r="P87" s="7"/>
    </row>
    <row r="88" spans="2:40" x14ac:dyDescent="0.3">
      <c r="M88" s="7"/>
      <c r="N88" s="7"/>
      <c r="P88" s="7"/>
    </row>
    <row r="89" spans="2:40" x14ac:dyDescent="0.3">
      <c r="M89" s="7"/>
      <c r="N89" s="7"/>
      <c r="P89" s="7"/>
    </row>
    <row r="90" spans="2:40" x14ac:dyDescent="0.3">
      <c r="M90" s="7"/>
      <c r="N90" s="7"/>
      <c r="P90" s="7"/>
    </row>
  </sheetData>
  <mergeCells count="5">
    <mergeCell ref="A2:H13"/>
    <mergeCell ref="J2:Y9"/>
    <mergeCell ref="B16:K18"/>
    <mergeCell ref="B55:J57"/>
    <mergeCell ref="AJ53:AN55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0"/>
  <sheetViews>
    <sheetView topLeftCell="P23" zoomScale="40" zoomScaleNormal="40" workbookViewId="0">
      <selection activeCell="AE35" sqref="AE35:AH51"/>
    </sheetView>
  </sheetViews>
  <sheetFormatPr defaultRowHeight="14.4" x14ac:dyDescent="0.3"/>
  <cols>
    <col min="2" max="2" width="9.109375" style="1"/>
    <col min="4" max="4" width="20.5546875" customWidth="1"/>
    <col min="5" max="5" width="11.5546875" bestFit="1" customWidth="1"/>
    <col min="8" max="8" width="12.109375" bestFit="1" customWidth="1"/>
    <col min="9" max="9" width="21.6640625" customWidth="1"/>
    <col min="10" max="10" width="24.109375" customWidth="1"/>
    <col min="11" max="11" width="23.88671875" bestFit="1" customWidth="1"/>
    <col min="12" max="13" width="26.33203125" bestFit="1" customWidth="1"/>
    <col min="14" max="14" width="26.33203125" customWidth="1"/>
    <col min="15" max="15" width="26.33203125" style="7" customWidth="1"/>
    <col min="16" max="24" width="26.33203125" customWidth="1"/>
    <col min="26" max="26" width="12.88671875" customWidth="1"/>
    <col min="27" max="27" width="16.6640625" style="1" customWidth="1"/>
    <col min="28" max="28" width="16.109375" style="1" customWidth="1"/>
    <col min="29" max="29" width="17.33203125" customWidth="1"/>
    <col min="30" max="31" width="15" customWidth="1"/>
    <col min="32" max="32" width="20.44140625" bestFit="1" customWidth="1"/>
    <col min="33" max="34" width="20.44140625" customWidth="1"/>
    <col min="35" max="38" width="15" customWidth="1"/>
    <col min="39" max="39" width="21.44140625" style="1" bestFit="1" customWidth="1"/>
    <col min="40" max="40" width="13.44140625" customWidth="1"/>
    <col min="41" max="42" width="11.5546875" bestFit="1" customWidth="1"/>
  </cols>
  <sheetData>
    <row r="2" spans="1:25" x14ac:dyDescent="0.3">
      <c r="A2" s="75" t="s">
        <v>26</v>
      </c>
      <c r="B2" s="76"/>
      <c r="C2" s="76"/>
      <c r="D2" s="76"/>
      <c r="E2" s="76"/>
      <c r="F2" s="76"/>
      <c r="G2" s="76"/>
      <c r="H2" s="76"/>
      <c r="J2" s="77" t="s">
        <v>12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3">
      <c r="A3" s="76"/>
      <c r="B3" s="76"/>
      <c r="C3" s="76"/>
      <c r="D3" s="76"/>
      <c r="E3" s="76"/>
      <c r="F3" s="76"/>
      <c r="G3" s="76"/>
      <c r="H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x14ac:dyDescent="0.3">
      <c r="A4" s="76"/>
      <c r="B4" s="76"/>
      <c r="C4" s="76"/>
      <c r="D4" s="76"/>
      <c r="E4" s="76"/>
      <c r="F4" s="76"/>
      <c r="G4" s="76"/>
      <c r="H4" s="76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 x14ac:dyDescent="0.3">
      <c r="A5" s="76"/>
      <c r="B5" s="76"/>
      <c r="C5" s="76"/>
      <c r="D5" s="76"/>
      <c r="E5" s="76"/>
      <c r="F5" s="76"/>
      <c r="G5" s="76"/>
      <c r="H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x14ac:dyDescent="0.3">
      <c r="A6" s="76"/>
      <c r="B6" s="76"/>
      <c r="C6" s="76"/>
      <c r="D6" s="76"/>
      <c r="E6" s="76"/>
      <c r="F6" s="76"/>
      <c r="G6" s="76"/>
      <c r="H6" s="76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 x14ac:dyDescent="0.3">
      <c r="A7" s="76"/>
      <c r="B7" s="76"/>
      <c r="C7" s="76"/>
      <c r="D7" s="76"/>
      <c r="E7" s="76"/>
      <c r="F7" s="76"/>
      <c r="G7" s="76"/>
      <c r="H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x14ac:dyDescent="0.3">
      <c r="A8" s="76"/>
      <c r="B8" s="76"/>
      <c r="C8" s="76"/>
      <c r="D8" s="76"/>
      <c r="E8" s="76"/>
      <c r="F8" s="76"/>
      <c r="G8" s="76"/>
      <c r="H8" s="76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x14ac:dyDescent="0.3">
      <c r="A9" s="76"/>
      <c r="B9" s="76"/>
      <c r="C9" s="76"/>
      <c r="D9" s="76"/>
      <c r="E9" s="76"/>
      <c r="F9" s="76"/>
      <c r="G9" s="76"/>
      <c r="H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x14ac:dyDescent="0.3">
      <c r="A10" s="76"/>
      <c r="B10" s="76"/>
      <c r="C10" s="76"/>
      <c r="D10" s="76"/>
      <c r="E10" s="76"/>
      <c r="F10" s="76"/>
      <c r="G10" s="76"/>
      <c r="H10" s="76"/>
    </row>
    <row r="11" spans="1:25" x14ac:dyDescent="0.3">
      <c r="A11" s="76"/>
      <c r="B11" s="76"/>
      <c r="C11" s="76"/>
      <c r="D11" s="76"/>
      <c r="E11" s="76"/>
      <c r="F11" s="76"/>
      <c r="G11" s="76"/>
      <c r="H11" s="76"/>
    </row>
    <row r="12" spans="1:25" x14ac:dyDescent="0.3">
      <c r="A12" s="76"/>
      <c r="B12" s="76"/>
      <c r="C12" s="76"/>
      <c r="D12" s="76"/>
      <c r="E12" s="76"/>
      <c r="F12" s="76"/>
      <c r="G12" s="76"/>
      <c r="H12" s="76"/>
    </row>
    <row r="13" spans="1:25" x14ac:dyDescent="0.3">
      <c r="A13" s="76"/>
      <c r="B13" s="76"/>
      <c r="C13" s="76"/>
      <c r="D13" s="76"/>
      <c r="E13" s="76"/>
      <c r="F13" s="76"/>
      <c r="G13" s="76"/>
      <c r="H13" s="76"/>
    </row>
    <row r="16" spans="1:25" x14ac:dyDescent="0.3">
      <c r="B16" s="79" t="s">
        <v>27</v>
      </c>
      <c r="C16" s="79"/>
      <c r="D16" s="79"/>
      <c r="E16" s="79"/>
      <c r="F16" s="79"/>
      <c r="G16" s="79"/>
      <c r="H16" s="79"/>
      <c r="I16" s="79"/>
      <c r="J16" s="79"/>
      <c r="K16" s="79"/>
    </row>
    <row r="17" spans="1:42" x14ac:dyDescent="0.3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42" x14ac:dyDescent="0.3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1:42" x14ac:dyDescent="0.3">
      <c r="AF19" s="1">
        <v>0.01</v>
      </c>
      <c r="AG19" s="1"/>
      <c r="AH19" s="1" t="s">
        <v>72</v>
      </c>
    </row>
    <row r="21" spans="1:42" x14ac:dyDescent="0.3">
      <c r="E21" t="s">
        <v>73</v>
      </c>
      <c r="AD21" s="4"/>
      <c r="AE21" s="4"/>
      <c r="AF21" s="4"/>
      <c r="AG21" s="4"/>
      <c r="AH21" s="4"/>
      <c r="AI21" s="4"/>
      <c r="AJ21" s="4"/>
      <c r="AK21" s="4"/>
      <c r="AL21" s="4"/>
      <c r="AM21" s="5"/>
    </row>
    <row r="22" spans="1:42" s="10" customFormat="1" ht="57.6" x14ac:dyDescent="0.3">
      <c r="B22" s="10" t="s">
        <v>4</v>
      </c>
      <c r="C22" s="10" t="s">
        <v>0</v>
      </c>
      <c r="D22" s="10" t="s">
        <v>5</v>
      </c>
      <c r="E22" s="27" t="s">
        <v>6</v>
      </c>
      <c r="F22" s="29" t="s">
        <v>2</v>
      </c>
      <c r="G22" s="10" t="s">
        <v>3</v>
      </c>
      <c r="H22" s="10" t="s">
        <v>1</v>
      </c>
      <c r="I22" s="3" t="s">
        <v>7</v>
      </c>
      <c r="J22" s="3" t="s">
        <v>13</v>
      </c>
      <c r="K22" s="3" t="s">
        <v>8</v>
      </c>
      <c r="L22" s="3" t="s">
        <v>9</v>
      </c>
      <c r="M22" s="3" t="s">
        <v>10</v>
      </c>
      <c r="N22" s="35" t="s">
        <v>29</v>
      </c>
      <c r="O22" s="35" t="s">
        <v>70</v>
      </c>
      <c r="P22" s="32" t="s">
        <v>30</v>
      </c>
      <c r="Q22" s="6" t="s">
        <v>11</v>
      </c>
      <c r="R22" s="6" t="s">
        <v>71</v>
      </c>
      <c r="S22" s="18" t="s">
        <v>20</v>
      </c>
      <c r="T22" s="18" t="s">
        <v>71</v>
      </c>
      <c r="U22" s="18" t="s">
        <v>19</v>
      </c>
      <c r="V22" s="18" t="s">
        <v>71</v>
      </c>
      <c r="W22" s="18" t="s">
        <v>18</v>
      </c>
      <c r="X22" s="18" t="s">
        <v>71</v>
      </c>
      <c r="Y22" s="19" t="s">
        <v>21</v>
      </c>
      <c r="Z22" s="19" t="s">
        <v>22</v>
      </c>
      <c r="AA22" s="26" t="s">
        <v>23</v>
      </c>
      <c r="AB22" s="19" t="s">
        <v>25</v>
      </c>
      <c r="AC22" s="19" t="s">
        <v>24</v>
      </c>
      <c r="AD22" s="20" t="s">
        <v>14</v>
      </c>
      <c r="AE22" s="20" t="s">
        <v>76</v>
      </c>
      <c r="AF22" s="21" t="s">
        <v>15</v>
      </c>
      <c r="AG22" s="41" t="s">
        <v>75</v>
      </c>
      <c r="AH22" s="21"/>
      <c r="AI22" s="21" t="s">
        <v>16</v>
      </c>
      <c r="AJ22" s="48" t="s">
        <v>75</v>
      </c>
      <c r="AK22" s="52"/>
      <c r="AL22" s="50"/>
      <c r="AM22" s="21" t="s">
        <v>17</v>
      </c>
      <c r="AN22" s="21"/>
      <c r="AO22" s="41"/>
      <c r="AP22" s="54"/>
    </row>
    <row r="23" spans="1:42" x14ac:dyDescent="0.3">
      <c r="B23" s="1">
        <v>1</v>
      </c>
      <c r="C23">
        <v>310.5</v>
      </c>
      <c r="D23">
        <v>3200</v>
      </c>
      <c r="E23" s="28">
        <f>(C23*6.25*D23)/60000</f>
        <v>103.5</v>
      </c>
      <c r="F23" s="8">
        <f>E23*1.341</f>
        <v>138.79349999999999</v>
      </c>
      <c r="G23" s="12">
        <v>1800</v>
      </c>
      <c r="H23" s="2">
        <v>1</v>
      </c>
      <c r="I23">
        <f>0.5*E23</f>
        <v>51.75</v>
      </c>
      <c r="J23">
        <f>I23/4</f>
        <v>12.9375</v>
      </c>
      <c r="K23">
        <f>J23/60</f>
        <v>0.21562500000000001</v>
      </c>
      <c r="L23">
        <f>K23/3200</f>
        <v>6.7382812500000006E-5</v>
      </c>
      <c r="M23">
        <f>L23*1000</f>
        <v>6.73828125E-2</v>
      </c>
      <c r="N23" s="36">
        <f>P23/60</f>
        <v>3.5937500000000002E-3</v>
      </c>
      <c r="O23" s="37" t="s">
        <v>31</v>
      </c>
      <c r="P23" s="7">
        <f>3200*Q23</f>
        <v>0.21562500000000001</v>
      </c>
      <c r="Q23" s="24">
        <f>0.001*M23</f>
        <v>6.7382812500000006E-5</v>
      </c>
      <c r="R23" s="34">
        <f>Q23/10^-6</f>
        <v>67.382812500000014</v>
      </c>
      <c r="S23" s="25">
        <f>0.05*Q23</f>
        <v>3.3691406250000004E-6</v>
      </c>
      <c r="T23" s="34">
        <f>S23/10^-6</f>
        <v>3.3691406250000004</v>
      </c>
      <c r="U23" s="25">
        <f>0.88*Q23</f>
        <v>5.9296875000000003E-5</v>
      </c>
      <c r="V23" s="34">
        <f>U23/10^-6</f>
        <v>59.296875000000007</v>
      </c>
      <c r="W23" s="25">
        <f>0.07*Q23</f>
        <v>4.7167968750000009E-6</v>
      </c>
      <c r="X23" s="34">
        <f>W23/10^-6</f>
        <v>4.7167968750000009</v>
      </c>
      <c r="Y23" s="12">
        <v>1800</v>
      </c>
      <c r="Z23" s="12">
        <f>0.7*SQRT(((Y23-0)*100000*2)/875)</f>
        <v>448.99888641287293</v>
      </c>
      <c r="AA23" s="13">
        <f>0.0000000326*8</f>
        <v>2.6080000000000001E-7</v>
      </c>
      <c r="AB23" s="11">
        <f>AA23*Z23</f>
        <v>1.1709890957647727E-4</v>
      </c>
      <c r="AC23" s="12">
        <f>1000*AB23</f>
        <v>0.11709890957647727</v>
      </c>
      <c r="AD23" s="14">
        <f t="shared" ref="AD23:AD33" si="0">Q23/AC23</f>
        <v>5.7543501253521333E-4</v>
      </c>
      <c r="AE23" s="34">
        <f>AD23*1000</f>
        <v>0.57543501253521334</v>
      </c>
      <c r="AF23" s="15">
        <f>S23/AC23</f>
        <v>2.8771750626760665E-5</v>
      </c>
      <c r="AG23" s="46">
        <f>1000*AF23</f>
        <v>2.8771750626760666E-2</v>
      </c>
      <c r="AH23" s="37" t="s">
        <v>47</v>
      </c>
      <c r="AI23" s="15">
        <f>U23/AC23</f>
        <v>5.0638281103098769E-4</v>
      </c>
      <c r="AJ23" s="49">
        <f>1000*AI23</f>
        <v>0.5063828110309877</v>
      </c>
      <c r="AK23" s="53"/>
      <c r="AL23" s="51" t="s">
        <v>42</v>
      </c>
      <c r="AM23" s="16">
        <f t="shared" ref="AM23:AM33" si="1">W23/AC23</f>
        <v>4.0280450877464935E-5</v>
      </c>
      <c r="AN23" s="39" t="s">
        <v>63</v>
      </c>
      <c r="AO23" s="47">
        <f>1000*AM23</f>
        <v>4.0280450877464936E-2</v>
      </c>
      <c r="AP23" s="1">
        <v>3200</v>
      </c>
    </row>
    <row r="24" spans="1:42" x14ac:dyDescent="0.3">
      <c r="B24" s="1">
        <v>2</v>
      </c>
      <c r="C24">
        <v>310.5</v>
      </c>
      <c r="D24">
        <f>D23-240</f>
        <v>2960</v>
      </c>
      <c r="E24" s="28">
        <f t="shared" ref="E24:E33" si="2">(C24*6.25*D24)/60000</f>
        <v>95.737499999999997</v>
      </c>
      <c r="F24" s="8">
        <f t="shared" ref="F24:F33" si="3">E24*1.341</f>
        <v>128.38398749999999</v>
      </c>
      <c r="G24" s="12">
        <f>G23-150</f>
        <v>1650</v>
      </c>
      <c r="H24" s="2">
        <v>0.9</v>
      </c>
      <c r="I24">
        <f t="shared" ref="I24:I33" si="4">0.5*E24</f>
        <v>47.868749999999999</v>
      </c>
      <c r="J24">
        <f t="shared" ref="J24:J33" si="5">I24/4</f>
        <v>11.9671875</v>
      </c>
      <c r="K24">
        <f t="shared" ref="K24:K33" si="6">J24/60</f>
        <v>0.19945312499999998</v>
      </c>
      <c r="L24">
        <f t="shared" ref="L24:L33" si="7">K24/3200</f>
        <v>6.2329101562499993E-5</v>
      </c>
      <c r="M24">
        <f t="shared" ref="M24:M33" si="8">L24*1000</f>
        <v>6.2329101562499996E-2</v>
      </c>
      <c r="N24" s="36">
        <f t="shared" ref="N24:N33" si="9">P24/60</f>
        <v>3.3242187499999995E-3</v>
      </c>
      <c r="O24" s="37" t="s">
        <v>32</v>
      </c>
      <c r="P24" s="7">
        <f t="shared" ref="P24:P33" si="10">3200*Q24</f>
        <v>0.19945312499999998</v>
      </c>
      <c r="Q24" s="24">
        <f t="shared" ref="Q24:Q33" si="11">0.001*M24</f>
        <v>6.2329101562499993E-5</v>
      </c>
      <c r="R24" s="34">
        <f t="shared" ref="R24:R33" si="12">Q24/10^-6</f>
        <v>62.329101562499993</v>
      </c>
      <c r="S24" s="25">
        <f t="shared" ref="S24:S33" si="13">0.05*Q24</f>
        <v>3.1164550781249997E-6</v>
      </c>
      <c r="T24" s="34">
        <f t="shared" ref="T24:T33" si="14">S24/10^-6</f>
        <v>3.116455078125</v>
      </c>
      <c r="U24" s="25">
        <f t="shared" ref="U24:U33" si="15">0.88*Q24</f>
        <v>5.4849609374999994E-5</v>
      </c>
      <c r="V24" s="34">
        <f t="shared" ref="V24:V33" si="16">U24/10^-6</f>
        <v>54.849609374999993</v>
      </c>
      <c r="W24" s="25">
        <f t="shared" ref="W24:W33" si="17">0.07*Q24</f>
        <v>4.3630371093749995E-6</v>
      </c>
      <c r="X24" s="34">
        <f t="shared" ref="X24:X33" si="18">W24/10^-6</f>
        <v>4.363037109375</v>
      </c>
      <c r="Y24" s="12">
        <f>Y23-150</f>
        <v>1650</v>
      </c>
      <c r="Z24" s="12">
        <f t="shared" ref="Z24:Z33" si="19">0.7*SQRT(((Y24-0)*100000*2)/875)</f>
        <v>429.88370520409353</v>
      </c>
      <c r="AA24" s="13">
        <f t="shared" ref="AA24:AA33" si="20">0.0000000326*8</f>
        <v>2.6080000000000001E-7</v>
      </c>
      <c r="AB24" s="11">
        <f t="shared" ref="AB24:AB33" si="21">AA24*Z24</f>
        <v>1.1211367031722759E-4</v>
      </c>
      <c r="AC24" s="12">
        <f t="shared" ref="AC24:AC33" si="22">1000*AB24</f>
        <v>0.11211367031722759</v>
      </c>
      <c r="AD24" s="14">
        <f t="shared" si="0"/>
        <v>5.5594559866016969E-4</v>
      </c>
      <c r="AE24" s="34">
        <f t="shared" ref="AE24:AE33" si="23">AD24*1000</f>
        <v>0.55594559866016968</v>
      </c>
      <c r="AF24" s="15">
        <f t="shared" ref="AF24:AF32" si="24">S24/AC24</f>
        <v>2.7797279933008487E-5</v>
      </c>
      <c r="AG24" s="46">
        <f t="shared" ref="AG24:AG33" si="25">1000*AF24</f>
        <v>2.7797279933008488E-2</v>
      </c>
      <c r="AH24" s="37" t="s">
        <v>48</v>
      </c>
      <c r="AI24" s="15">
        <f t="shared" ref="AI24:AI33" si="26">U24/AC24</f>
        <v>4.8923212682094939E-4</v>
      </c>
      <c r="AJ24" s="49">
        <f t="shared" ref="AJ24:AJ33" si="27">1000*AI24</f>
        <v>0.48923212682094941</v>
      </c>
      <c r="AK24" s="53"/>
      <c r="AL24" s="51" t="s">
        <v>56</v>
      </c>
      <c r="AM24" s="16">
        <f t="shared" si="1"/>
        <v>3.891619190621188E-5</v>
      </c>
      <c r="AN24" s="39" t="s">
        <v>64</v>
      </c>
      <c r="AO24" s="47">
        <f t="shared" ref="AO24:AO33" si="28">1000*AM24</f>
        <v>3.8916191906211879E-2</v>
      </c>
      <c r="AP24" s="1">
        <f>AP23-240</f>
        <v>2960</v>
      </c>
    </row>
    <row r="25" spans="1:42" x14ac:dyDescent="0.3">
      <c r="B25" s="1">
        <v>3</v>
      </c>
      <c r="C25">
        <v>310.5</v>
      </c>
      <c r="D25">
        <f t="shared" ref="D25:D32" si="29">D24-240</f>
        <v>2720</v>
      </c>
      <c r="E25" s="28">
        <f t="shared" si="2"/>
        <v>87.974999999999994</v>
      </c>
      <c r="F25" s="8">
        <f t="shared" si="3"/>
        <v>117.97447499999998</v>
      </c>
      <c r="G25" s="12">
        <f t="shared" ref="G25:G32" si="30">G24-150</f>
        <v>1500</v>
      </c>
      <c r="H25" s="2">
        <v>0.8</v>
      </c>
      <c r="I25">
        <f t="shared" si="4"/>
        <v>43.987499999999997</v>
      </c>
      <c r="J25">
        <f t="shared" si="5"/>
        <v>10.996874999999999</v>
      </c>
      <c r="K25">
        <f t="shared" si="6"/>
        <v>0.18328124999999998</v>
      </c>
      <c r="L25">
        <f t="shared" si="7"/>
        <v>5.7275390624999994E-5</v>
      </c>
      <c r="M25">
        <f t="shared" si="8"/>
        <v>5.7275390624999992E-2</v>
      </c>
      <c r="N25" s="36">
        <f t="shared" si="9"/>
        <v>3.0546874999999997E-3</v>
      </c>
      <c r="O25" s="37" t="s">
        <v>33</v>
      </c>
      <c r="P25" s="7">
        <f t="shared" si="10"/>
        <v>0.18328124999999998</v>
      </c>
      <c r="Q25" s="24">
        <f t="shared" si="11"/>
        <v>5.7275390624999994E-5</v>
      </c>
      <c r="R25" s="34">
        <f t="shared" si="12"/>
        <v>57.275390625</v>
      </c>
      <c r="S25" s="25">
        <f t="shared" si="13"/>
        <v>2.8637695312499998E-6</v>
      </c>
      <c r="T25" s="34">
        <f t="shared" si="14"/>
        <v>2.86376953125</v>
      </c>
      <c r="U25" s="25">
        <f t="shared" si="15"/>
        <v>5.0402343749999998E-5</v>
      </c>
      <c r="V25" s="34">
        <f t="shared" si="16"/>
        <v>50.40234375</v>
      </c>
      <c r="W25" s="25">
        <f t="shared" si="17"/>
        <v>4.0092773437499998E-6</v>
      </c>
      <c r="X25" s="34">
        <f t="shared" si="18"/>
        <v>4.00927734375</v>
      </c>
      <c r="Y25" s="12">
        <f t="shared" ref="Y25:Y32" si="31">Y24-150</f>
        <v>1500</v>
      </c>
      <c r="Z25" s="12">
        <f t="shared" si="19"/>
        <v>409.87803063838385</v>
      </c>
      <c r="AA25" s="13">
        <f t="shared" si="20"/>
        <v>2.6080000000000001E-7</v>
      </c>
      <c r="AB25" s="11">
        <f t="shared" si="21"/>
        <v>1.0689619039049051E-4</v>
      </c>
      <c r="AC25" s="12">
        <f t="shared" si="22"/>
        <v>0.10689619039049052</v>
      </c>
      <c r="AD25" s="14">
        <f t="shared" si="0"/>
        <v>5.3580385246446735E-4</v>
      </c>
      <c r="AE25" s="34">
        <f t="shared" si="23"/>
        <v>0.53580385246446738</v>
      </c>
      <c r="AF25" s="15">
        <f t="shared" si="24"/>
        <v>2.6790192623223367E-5</v>
      </c>
      <c r="AG25" s="46">
        <f t="shared" si="25"/>
        <v>2.6790192623223366E-2</v>
      </c>
      <c r="AH25" s="37" t="s">
        <v>49</v>
      </c>
      <c r="AI25" s="15">
        <f t="shared" si="26"/>
        <v>4.7150739016873133E-4</v>
      </c>
      <c r="AJ25" s="49">
        <f t="shared" si="27"/>
        <v>0.47150739016873133</v>
      </c>
      <c r="AK25" s="53"/>
      <c r="AL25" s="51" t="s">
        <v>43</v>
      </c>
      <c r="AM25" s="16">
        <f t="shared" si="1"/>
        <v>3.7506269672512717E-5</v>
      </c>
      <c r="AN25" s="39" t="s">
        <v>62</v>
      </c>
      <c r="AO25" s="47">
        <f t="shared" si="28"/>
        <v>3.7506269672512714E-2</v>
      </c>
      <c r="AP25" s="1">
        <f t="shared" ref="AP25:AP32" si="32">AP24-240</f>
        <v>2720</v>
      </c>
    </row>
    <row r="26" spans="1:42" x14ac:dyDescent="0.3">
      <c r="B26" s="1">
        <v>4</v>
      </c>
      <c r="C26">
        <v>310.5</v>
      </c>
      <c r="D26">
        <f t="shared" si="29"/>
        <v>2480</v>
      </c>
      <c r="E26" s="28">
        <f t="shared" si="2"/>
        <v>80.212500000000006</v>
      </c>
      <c r="F26" s="8">
        <f t="shared" si="3"/>
        <v>107.56496250000001</v>
      </c>
      <c r="G26" s="12">
        <f t="shared" si="30"/>
        <v>1350</v>
      </c>
      <c r="H26" s="2">
        <v>0.7</v>
      </c>
      <c r="I26">
        <f t="shared" si="4"/>
        <v>40.106250000000003</v>
      </c>
      <c r="J26">
        <f t="shared" si="5"/>
        <v>10.026562500000001</v>
      </c>
      <c r="K26">
        <f t="shared" si="6"/>
        <v>0.167109375</v>
      </c>
      <c r="L26">
        <f t="shared" si="7"/>
        <v>5.2221679687500002E-5</v>
      </c>
      <c r="M26">
        <f t="shared" si="8"/>
        <v>5.2221679687500001E-2</v>
      </c>
      <c r="N26" s="36">
        <f t="shared" si="9"/>
        <v>2.7851562499999999E-3</v>
      </c>
      <c r="O26" s="37" t="s">
        <v>34</v>
      </c>
      <c r="P26" s="7">
        <f t="shared" si="10"/>
        <v>0.167109375</v>
      </c>
      <c r="Q26" s="24">
        <f t="shared" si="11"/>
        <v>5.2221679687500002E-5</v>
      </c>
      <c r="R26" s="34">
        <f t="shared" si="12"/>
        <v>52.221679687500007</v>
      </c>
      <c r="S26" s="25">
        <f t="shared" si="13"/>
        <v>2.6110839843750003E-6</v>
      </c>
      <c r="T26" s="34">
        <f t="shared" si="14"/>
        <v>2.6110839843750004</v>
      </c>
      <c r="U26" s="25">
        <f t="shared" si="15"/>
        <v>4.5955078125000003E-5</v>
      </c>
      <c r="V26" s="34">
        <f t="shared" si="16"/>
        <v>45.955078125000007</v>
      </c>
      <c r="W26" s="25">
        <f t="shared" si="17"/>
        <v>3.6555175781250005E-6</v>
      </c>
      <c r="X26" s="34">
        <f t="shared" si="18"/>
        <v>3.6555175781250004</v>
      </c>
      <c r="Y26" s="12">
        <f t="shared" si="31"/>
        <v>1350</v>
      </c>
      <c r="Z26" s="12">
        <f t="shared" si="19"/>
        <v>388.84444190447164</v>
      </c>
      <c r="AA26" s="13">
        <f t="shared" si="20"/>
        <v>2.6080000000000001E-7</v>
      </c>
      <c r="AB26" s="11">
        <f t="shared" si="21"/>
        <v>1.0141063044868621E-4</v>
      </c>
      <c r="AC26" s="12">
        <f t="shared" si="22"/>
        <v>0.10141063044868621</v>
      </c>
      <c r="AD26" s="14">
        <f t="shared" si="0"/>
        <v>5.1495271705192852E-4</v>
      </c>
      <c r="AE26" s="34">
        <f t="shared" si="23"/>
        <v>0.51495271705192847</v>
      </c>
      <c r="AF26" s="15">
        <f t="shared" si="24"/>
        <v>2.5747635852596429E-5</v>
      </c>
      <c r="AG26" s="46">
        <f t="shared" si="25"/>
        <v>2.5747635852596429E-2</v>
      </c>
      <c r="AH26" s="37" t="s">
        <v>50</v>
      </c>
      <c r="AI26" s="15">
        <f t="shared" si="26"/>
        <v>4.5315839100569711E-4</v>
      </c>
      <c r="AJ26" s="49">
        <f t="shared" si="27"/>
        <v>0.4531583910056971</v>
      </c>
      <c r="AK26" s="53"/>
      <c r="AL26" s="51" t="s">
        <v>44</v>
      </c>
      <c r="AM26" s="16">
        <f t="shared" si="1"/>
        <v>3.6046690193634999E-5</v>
      </c>
      <c r="AN26" s="39" t="s">
        <v>68</v>
      </c>
      <c r="AO26" s="47">
        <f t="shared" si="28"/>
        <v>3.6046690193634996E-2</v>
      </c>
      <c r="AP26" s="1">
        <f t="shared" si="32"/>
        <v>2480</v>
      </c>
    </row>
    <row r="27" spans="1:42" x14ac:dyDescent="0.3">
      <c r="A27">
        <v>500</v>
      </c>
      <c r="B27" s="1">
        <v>5</v>
      </c>
      <c r="C27">
        <v>310.5</v>
      </c>
      <c r="D27">
        <f t="shared" si="29"/>
        <v>2240</v>
      </c>
      <c r="E27" s="28">
        <f t="shared" si="2"/>
        <v>72.45</v>
      </c>
      <c r="F27" s="8">
        <f t="shared" si="3"/>
        <v>97.155450000000002</v>
      </c>
      <c r="G27" s="12">
        <f t="shared" si="30"/>
        <v>1200</v>
      </c>
      <c r="H27" s="2">
        <v>0.6</v>
      </c>
      <c r="I27">
        <f t="shared" si="4"/>
        <v>36.225000000000001</v>
      </c>
      <c r="J27">
        <f t="shared" si="5"/>
        <v>9.0562500000000004</v>
      </c>
      <c r="K27">
        <f t="shared" si="6"/>
        <v>0.1509375</v>
      </c>
      <c r="L27">
        <f t="shared" si="7"/>
        <v>4.7167968750000003E-5</v>
      </c>
      <c r="M27">
        <f t="shared" si="8"/>
        <v>4.7167968750000004E-2</v>
      </c>
      <c r="N27" s="36">
        <f t="shared" si="9"/>
        <v>2.5156250000000001E-3</v>
      </c>
      <c r="O27" s="37" t="s">
        <v>35</v>
      </c>
      <c r="P27" s="7">
        <f t="shared" si="10"/>
        <v>0.1509375</v>
      </c>
      <c r="Q27" s="24">
        <f t="shared" si="11"/>
        <v>4.7167968750000003E-5</v>
      </c>
      <c r="R27" s="34">
        <f t="shared" si="12"/>
        <v>47.167968750000007</v>
      </c>
      <c r="S27" s="25">
        <f t="shared" si="13"/>
        <v>2.3583984375000005E-6</v>
      </c>
      <c r="T27" s="34">
        <f t="shared" si="14"/>
        <v>2.3583984375000004</v>
      </c>
      <c r="U27" s="25">
        <f t="shared" si="15"/>
        <v>4.15078125E-5</v>
      </c>
      <c r="V27" s="34">
        <f t="shared" si="16"/>
        <v>41.5078125</v>
      </c>
      <c r="W27" s="25">
        <f t="shared" si="17"/>
        <v>3.3017578125000003E-6</v>
      </c>
      <c r="X27" s="34">
        <f t="shared" si="18"/>
        <v>3.3017578125000004</v>
      </c>
      <c r="Y27" s="12">
        <f t="shared" si="31"/>
        <v>1200</v>
      </c>
      <c r="Z27" s="12">
        <f t="shared" si="19"/>
        <v>366.60605559646717</v>
      </c>
      <c r="AA27" s="13">
        <f t="shared" si="20"/>
        <v>2.6080000000000001E-7</v>
      </c>
      <c r="AB27" s="11">
        <f t="shared" si="21"/>
        <v>9.5610859299558647E-5</v>
      </c>
      <c r="AC27" s="12">
        <f t="shared" si="22"/>
        <v>9.5610859299558648E-2</v>
      </c>
      <c r="AD27" s="14">
        <f t="shared" si="0"/>
        <v>4.9333275629516004E-4</v>
      </c>
      <c r="AE27" s="34">
        <f t="shared" si="23"/>
        <v>0.49333275629516005</v>
      </c>
      <c r="AF27" s="15">
        <f t="shared" si="24"/>
        <v>2.4666637814758007E-5</v>
      </c>
      <c r="AG27" s="46">
        <f t="shared" si="25"/>
        <v>2.4666637814758006E-2</v>
      </c>
      <c r="AH27" s="37" t="s">
        <v>50</v>
      </c>
      <c r="AI27" s="15">
        <f t="shared" si="26"/>
        <v>4.3413282553974084E-4</v>
      </c>
      <c r="AJ27" s="49">
        <f t="shared" si="27"/>
        <v>0.43413282553974086</v>
      </c>
      <c r="AK27" s="53"/>
      <c r="AL27" s="51" t="s">
        <v>45</v>
      </c>
      <c r="AM27" s="16">
        <f t="shared" si="1"/>
        <v>3.4533292940661206E-5</v>
      </c>
      <c r="AN27" s="39" t="s">
        <v>69</v>
      </c>
      <c r="AO27" s="47">
        <f t="shared" si="28"/>
        <v>3.4533292940661209E-2</v>
      </c>
      <c r="AP27" s="1">
        <f t="shared" si="32"/>
        <v>2240</v>
      </c>
    </row>
    <row r="28" spans="1:42" x14ac:dyDescent="0.3">
      <c r="B28" s="1">
        <v>6</v>
      </c>
      <c r="C28">
        <v>310.5</v>
      </c>
      <c r="D28">
        <f t="shared" si="29"/>
        <v>2000</v>
      </c>
      <c r="E28" s="28">
        <f t="shared" si="2"/>
        <v>64.6875</v>
      </c>
      <c r="F28" s="8">
        <f t="shared" si="3"/>
        <v>86.745937499999997</v>
      </c>
      <c r="G28" s="12">
        <f t="shared" si="30"/>
        <v>1050</v>
      </c>
      <c r="H28" s="2">
        <v>0.5</v>
      </c>
      <c r="I28">
        <f t="shared" si="4"/>
        <v>32.34375</v>
      </c>
      <c r="J28">
        <f t="shared" si="5"/>
        <v>8.0859375</v>
      </c>
      <c r="K28">
        <f t="shared" si="6"/>
        <v>0.134765625</v>
      </c>
      <c r="L28">
        <f t="shared" si="7"/>
        <v>4.2114257812499997E-5</v>
      </c>
      <c r="M28">
        <f t="shared" si="8"/>
        <v>4.21142578125E-2</v>
      </c>
      <c r="N28" s="36">
        <f t="shared" si="9"/>
        <v>2.2460937499999998E-3</v>
      </c>
      <c r="O28" s="37" t="s">
        <v>36</v>
      </c>
      <c r="P28" s="7">
        <f t="shared" si="10"/>
        <v>0.134765625</v>
      </c>
      <c r="Q28" s="24">
        <f t="shared" si="11"/>
        <v>4.2114257812500004E-5</v>
      </c>
      <c r="R28" s="34">
        <f t="shared" si="12"/>
        <v>42.114257812500007</v>
      </c>
      <c r="S28" s="25">
        <f t="shared" si="13"/>
        <v>2.1057128906250002E-6</v>
      </c>
      <c r="T28" s="34">
        <f t="shared" si="14"/>
        <v>2.1057128906250004</v>
      </c>
      <c r="U28" s="25">
        <f t="shared" si="15"/>
        <v>3.7060546875000004E-5</v>
      </c>
      <c r="V28" s="34">
        <f t="shared" si="16"/>
        <v>37.060546875000007</v>
      </c>
      <c r="W28" s="25">
        <f t="shared" si="17"/>
        <v>2.9479980468750006E-6</v>
      </c>
      <c r="X28" s="34">
        <f t="shared" si="18"/>
        <v>2.9479980468750009</v>
      </c>
      <c r="Y28" s="12">
        <f t="shared" si="31"/>
        <v>1050</v>
      </c>
      <c r="Z28" s="12">
        <f t="shared" si="19"/>
        <v>342.92856398964494</v>
      </c>
      <c r="AA28" s="13">
        <f t="shared" si="20"/>
        <v>2.6080000000000001E-7</v>
      </c>
      <c r="AB28" s="11">
        <f t="shared" si="21"/>
        <v>8.9435769488499408E-5</v>
      </c>
      <c r="AC28" s="12">
        <f t="shared" si="22"/>
        <v>8.9435769488499406E-2</v>
      </c>
      <c r="AD28" s="14">
        <f t="shared" si="0"/>
        <v>4.7088830401258522E-4</v>
      </c>
      <c r="AE28" s="34">
        <f t="shared" si="23"/>
        <v>0.47088830401258519</v>
      </c>
      <c r="AF28" s="15">
        <f t="shared" si="24"/>
        <v>2.3544415200629263E-5</v>
      </c>
      <c r="AG28" s="46">
        <f t="shared" si="25"/>
        <v>2.3544415200629262E-2</v>
      </c>
      <c r="AH28" s="37" t="s">
        <v>51</v>
      </c>
      <c r="AI28" s="15">
        <f t="shared" si="26"/>
        <v>4.1438170753107503E-4</v>
      </c>
      <c r="AJ28" s="49">
        <f t="shared" si="27"/>
        <v>0.41438170753107501</v>
      </c>
      <c r="AK28" s="53"/>
      <c r="AL28" s="51" t="s">
        <v>46</v>
      </c>
      <c r="AM28" s="16">
        <f t="shared" si="1"/>
        <v>3.2962181280880973E-5</v>
      </c>
      <c r="AN28" s="39" t="s">
        <v>65</v>
      </c>
      <c r="AO28" s="47">
        <f t="shared" si="28"/>
        <v>3.2962181280880971E-2</v>
      </c>
      <c r="AP28" s="1">
        <f t="shared" si="32"/>
        <v>2000</v>
      </c>
    </row>
    <row r="29" spans="1:42" x14ac:dyDescent="0.3">
      <c r="B29" s="1">
        <v>7</v>
      </c>
      <c r="C29">
        <v>310.5</v>
      </c>
      <c r="D29">
        <f t="shared" si="29"/>
        <v>1760</v>
      </c>
      <c r="E29" s="28">
        <f t="shared" si="2"/>
        <v>56.924999999999997</v>
      </c>
      <c r="F29" s="8">
        <f t="shared" si="3"/>
        <v>76.336424999999991</v>
      </c>
      <c r="G29" s="12">
        <f t="shared" si="30"/>
        <v>900</v>
      </c>
      <c r="H29" s="2">
        <v>0.4</v>
      </c>
      <c r="I29">
        <f t="shared" si="4"/>
        <v>28.462499999999999</v>
      </c>
      <c r="J29">
        <f t="shared" si="5"/>
        <v>7.1156249999999996</v>
      </c>
      <c r="K29">
        <f t="shared" si="6"/>
        <v>0.11859375</v>
      </c>
      <c r="L29">
        <f t="shared" si="7"/>
        <v>3.7060546874999998E-5</v>
      </c>
      <c r="M29">
        <f t="shared" si="8"/>
        <v>3.7060546874999996E-2</v>
      </c>
      <c r="N29" s="36">
        <f t="shared" si="9"/>
        <v>1.9765625E-3</v>
      </c>
      <c r="O29" s="37" t="s">
        <v>37</v>
      </c>
      <c r="P29" s="7">
        <f t="shared" si="10"/>
        <v>0.11859375</v>
      </c>
      <c r="Q29" s="24">
        <f t="shared" si="11"/>
        <v>3.7060546874999998E-5</v>
      </c>
      <c r="R29" s="34">
        <f t="shared" si="12"/>
        <v>37.060546875</v>
      </c>
      <c r="S29" s="25">
        <f t="shared" si="13"/>
        <v>1.8530273437499999E-6</v>
      </c>
      <c r="T29" s="34">
        <f t="shared" si="14"/>
        <v>1.85302734375</v>
      </c>
      <c r="U29" s="25">
        <f t="shared" si="15"/>
        <v>3.2613281249999995E-5</v>
      </c>
      <c r="V29" s="34">
        <f t="shared" si="16"/>
        <v>32.61328125</v>
      </c>
      <c r="W29" s="25">
        <f t="shared" si="17"/>
        <v>2.59423828125E-6</v>
      </c>
      <c r="X29" s="34">
        <f t="shared" si="18"/>
        <v>2.59423828125</v>
      </c>
      <c r="Y29" s="12">
        <f t="shared" si="31"/>
        <v>900</v>
      </c>
      <c r="Z29" s="12">
        <f t="shared" si="19"/>
        <v>317.49015732775086</v>
      </c>
      <c r="AA29" s="13">
        <f t="shared" si="20"/>
        <v>2.6080000000000001E-7</v>
      </c>
      <c r="AB29" s="11">
        <f t="shared" si="21"/>
        <v>8.2801433031077422E-5</v>
      </c>
      <c r="AC29" s="12">
        <f t="shared" si="22"/>
        <v>8.2801433031077426E-2</v>
      </c>
      <c r="AD29" s="14">
        <f t="shared" si="0"/>
        <v>4.4758339944539678E-4</v>
      </c>
      <c r="AE29" s="34">
        <f t="shared" si="23"/>
        <v>0.44758339944539677</v>
      </c>
      <c r="AF29" s="15">
        <f t="shared" si="24"/>
        <v>2.2379169972269837E-5</v>
      </c>
      <c r="AG29" s="46">
        <f t="shared" si="25"/>
        <v>2.2379169972269838E-2</v>
      </c>
      <c r="AH29" s="37" t="s">
        <v>52</v>
      </c>
      <c r="AI29" s="15">
        <f t="shared" si="26"/>
        <v>3.9387339151194915E-4</v>
      </c>
      <c r="AJ29" s="49">
        <f t="shared" si="27"/>
        <v>0.39387339151194917</v>
      </c>
      <c r="AK29" s="53"/>
      <c r="AL29" s="51" t="s">
        <v>57</v>
      </c>
      <c r="AM29" s="16">
        <f t="shared" si="1"/>
        <v>3.1330837961177775E-5</v>
      </c>
      <c r="AN29" s="39" t="s">
        <v>66</v>
      </c>
      <c r="AO29" s="47">
        <f t="shared" si="28"/>
        <v>3.1330837961177777E-2</v>
      </c>
      <c r="AP29" s="1">
        <f t="shared" si="32"/>
        <v>1760</v>
      </c>
    </row>
    <row r="30" spans="1:42" x14ac:dyDescent="0.3">
      <c r="B30" s="1">
        <v>8</v>
      </c>
      <c r="C30">
        <v>310.5</v>
      </c>
      <c r="D30">
        <f t="shared" si="29"/>
        <v>1520</v>
      </c>
      <c r="E30" s="28">
        <f t="shared" si="2"/>
        <v>49.162500000000001</v>
      </c>
      <c r="F30" s="8">
        <f t="shared" si="3"/>
        <v>65.9269125</v>
      </c>
      <c r="G30" s="12">
        <f t="shared" si="30"/>
        <v>750</v>
      </c>
      <c r="H30" s="2">
        <v>0.3</v>
      </c>
      <c r="I30">
        <f t="shared" si="4"/>
        <v>24.581250000000001</v>
      </c>
      <c r="J30">
        <f t="shared" si="5"/>
        <v>6.1453125000000002</v>
      </c>
      <c r="K30">
        <f t="shared" si="6"/>
        <v>0.10242187500000001</v>
      </c>
      <c r="L30">
        <f t="shared" si="7"/>
        <v>3.2006835937500005E-5</v>
      </c>
      <c r="M30">
        <f t="shared" si="8"/>
        <v>3.2006835937500006E-2</v>
      </c>
      <c r="N30" s="36">
        <f t="shared" si="9"/>
        <v>1.7070312500000004E-3</v>
      </c>
      <c r="O30" s="37" t="s">
        <v>38</v>
      </c>
      <c r="P30" s="7">
        <f t="shared" si="10"/>
        <v>0.10242187500000002</v>
      </c>
      <c r="Q30" s="24">
        <f t="shared" si="11"/>
        <v>3.2006835937500005E-5</v>
      </c>
      <c r="R30" s="34">
        <f t="shared" si="12"/>
        <v>32.006835937500007</v>
      </c>
      <c r="S30" s="25">
        <f t="shared" si="13"/>
        <v>1.6003417968750004E-6</v>
      </c>
      <c r="T30" s="34">
        <f t="shared" si="14"/>
        <v>1.6003417968750004</v>
      </c>
      <c r="U30" s="25">
        <f t="shared" si="15"/>
        <v>2.8166015625000006E-5</v>
      </c>
      <c r="V30" s="34">
        <f t="shared" si="16"/>
        <v>28.166015625000007</v>
      </c>
      <c r="W30" s="25">
        <f t="shared" si="17"/>
        <v>2.2404785156250007E-6</v>
      </c>
      <c r="X30" s="34">
        <f t="shared" si="18"/>
        <v>2.2404785156250009</v>
      </c>
      <c r="Y30" s="12">
        <f t="shared" si="31"/>
        <v>750</v>
      </c>
      <c r="Z30" s="12">
        <f t="shared" si="19"/>
        <v>289.82753492378873</v>
      </c>
      <c r="AA30" s="13">
        <f t="shared" si="20"/>
        <v>2.6080000000000001E-7</v>
      </c>
      <c r="AB30" s="11">
        <f t="shared" si="21"/>
        <v>7.5587021108124099E-5</v>
      </c>
      <c r="AC30" s="12">
        <f t="shared" si="22"/>
        <v>7.5587021108124097E-2</v>
      </c>
      <c r="AD30" s="14">
        <f t="shared" si="0"/>
        <v>4.2344354187097221E-4</v>
      </c>
      <c r="AE30" s="34">
        <f t="shared" si="23"/>
        <v>0.42344354187097222</v>
      </c>
      <c r="AF30" s="15">
        <f t="shared" si="24"/>
        <v>2.1172177093548613E-5</v>
      </c>
      <c r="AG30" s="46">
        <f t="shared" si="25"/>
        <v>2.1172177093548614E-2</v>
      </c>
      <c r="AH30" s="37" t="s">
        <v>53</v>
      </c>
      <c r="AI30" s="15">
        <f t="shared" si="26"/>
        <v>3.7263031684645553E-4</v>
      </c>
      <c r="AJ30" s="49">
        <f t="shared" si="27"/>
        <v>0.37263031684645553</v>
      </c>
      <c r="AK30" s="53"/>
      <c r="AL30" s="51" t="s">
        <v>58</v>
      </c>
      <c r="AM30" s="16">
        <f t="shared" si="1"/>
        <v>2.9641047930968059E-5</v>
      </c>
      <c r="AN30" s="39" t="s">
        <v>67</v>
      </c>
      <c r="AO30" s="47">
        <f t="shared" si="28"/>
        <v>2.964104793096806E-2</v>
      </c>
      <c r="AP30" s="1">
        <f t="shared" si="32"/>
        <v>1520</v>
      </c>
    </row>
    <row r="31" spans="1:42" x14ac:dyDescent="0.3">
      <c r="B31" s="1">
        <v>9</v>
      </c>
      <c r="C31">
        <v>310.5</v>
      </c>
      <c r="D31">
        <f t="shared" si="29"/>
        <v>1280</v>
      </c>
      <c r="E31" s="28">
        <f t="shared" si="2"/>
        <v>41.4</v>
      </c>
      <c r="F31" s="8">
        <f t="shared" si="3"/>
        <v>55.517399999999995</v>
      </c>
      <c r="G31" s="12">
        <f t="shared" si="30"/>
        <v>600</v>
      </c>
      <c r="H31" s="2">
        <v>0.2</v>
      </c>
      <c r="I31">
        <f t="shared" si="4"/>
        <v>20.7</v>
      </c>
      <c r="J31">
        <f t="shared" si="5"/>
        <v>5.1749999999999998</v>
      </c>
      <c r="K31">
        <f t="shared" si="6"/>
        <v>8.6249999999999993E-2</v>
      </c>
      <c r="L31">
        <f t="shared" si="7"/>
        <v>2.6953125E-5</v>
      </c>
      <c r="M31">
        <f t="shared" si="8"/>
        <v>2.6953124999999998E-2</v>
      </c>
      <c r="N31" s="36">
        <f t="shared" si="9"/>
        <v>1.4375E-3</v>
      </c>
      <c r="O31" s="37" t="s">
        <v>39</v>
      </c>
      <c r="P31" s="7">
        <f t="shared" si="10"/>
        <v>8.6249999999999993E-2</v>
      </c>
      <c r="Q31" s="24">
        <f t="shared" si="11"/>
        <v>2.6953125E-5</v>
      </c>
      <c r="R31" s="34">
        <f t="shared" si="12"/>
        <v>26.953125</v>
      </c>
      <c r="S31" s="25">
        <f t="shared" si="13"/>
        <v>1.3476562500000001E-6</v>
      </c>
      <c r="T31" s="34">
        <f t="shared" si="14"/>
        <v>1.3476562500000002</v>
      </c>
      <c r="U31" s="25">
        <f t="shared" si="15"/>
        <v>2.3718750000000001E-5</v>
      </c>
      <c r="V31" s="34">
        <f t="shared" si="16"/>
        <v>23.71875</v>
      </c>
      <c r="W31" s="25">
        <f t="shared" si="17"/>
        <v>1.8867187500000001E-6</v>
      </c>
      <c r="X31" s="34">
        <f t="shared" si="18"/>
        <v>1.8867187500000002</v>
      </c>
      <c r="Y31" s="12">
        <f t="shared" si="31"/>
        <v>600</v>
      </c>
      <c r="Z31" s="12">
        <f t="shared" si="19"/>
        <v>259.22962793631439</v>
      </c>
      <c r="AA31" s="13">
        <f t="shared" si="20"/>
        <v>2.6080000000000001E-7</v>
      </c>
      <c r="AB31" s="11">
        <f t="shared" si="21"/>
        <v>6.7607086965790789E-5</v>
      </c>
      <c r="AC31" s="12">
        <f t="shared" si="22"/>
        <v>6.7607086965790791E-2</v>
      </c>
      <c r="AD31" s="14">
        <f t="shared" si="0"/>
        <v>3.9867307126600926E-4</v>
      </c>
      <c r="AE31" s="34">
        <f t="shared" si="23"/>
        <v>0.39867307126600926</v>
      </c>
      <c r="AF31" s="15">
        <f t="shared" si="24"/>
        <v>1.9933653563300468E-5</v>
      </c>
      <c r="AG31" s="46">
        <f t="shared" si="25"/>
        <v>1.9933653563300468E-2</v>
      </c>
      <c r="AH31" s="37" t="s">
        <v>54</v>
      </c>
      <c r="AI31" s="15">
        <f t="shared" si="26"/>
        <v>3.508323027140882E-4</v>
      </c>
      <c r="AJ31" s="49">
        <f t="shared" si="27"/>
        <v>0.35083230271408822</v>
      </c>
      <c r="AK31" s="53"/>
      <c r="AL31" s="51" t="s">
        <v>59</v>
      </c>
      <c r="AM31" s="16">
        <f t="shared" si="1"/>
        <v>2.7907114988620651E-5</v>
      </c>
      <c r="AN31" s="39" t="s">
        <v>47</v>
      </c>
      <c r="AO31" s="47">
        <f t="shared" si="28"/>
        <v>2.7907114988620651E-2</v>
      </c>
      <c r="AP31" s="1">
        <f t="shared" si="32"/>
        <v>1280</v>
      </c>
    </row>
    <row r="32" spans="1:42" x14ac:dyDescent="0.3">
      <c r="B32" s="1">
        <v>10</v>
      </c>
      <c r="C32">
        <v>310.5</v>
      </c>
      <c r="D32">
        <f t="shared" si="29"/>
        <v>1040</v>
      </c>
      <c r="E32" s="28">
        <f t="shared" si="2"/>
        <v>33.637500000000003</v>
      </c>
      <c r="F32" s="8">
        <f t="shared" si="3"/>
        <v>45.107887500000004</v>
      </c>
      <c r="G32" s="12">
        <f t="shared" si="30"/>
        <v>450</v>
      </c>
      <c r="H32" s="2">
        <v>0.1</v>
      </c>
      <c r="I32">
        <f t="shared" si="4"/>
        <v>16.818750000000001</v>
      </c>
      <c r="J32">
        <f t="shared" si="5"/>
        <v>4.2046875000000004</v>
      </c>
      <c r="K32">
        <f t="shared" si="6"/>
        <v>7.0078125000000005E-2</v>
      </c>
      <c r="L32">
        <f t="shared" si="7"/>
        <v>2.18994140625E-5</v>
      </c>
      <c r="M32">
        <f t="shared" si="8"/>
        <v>2.1899414062500001E-2</v>
      </c>
      <c r="N32" s="36">
        <f t="shared" si="9"/>
        <v>1.1679687500000002E-3</v>
      </c>
      <c r="O32" s="37" t="s">
        <v>40</v>
      </c>
      <c r="P32" s="7">
        <f t="shared" si="10"/>
        <v>7.0078125000000005E-2</v>
      </c>
      <c r="Q32" s="24">
        <f t="shared" si="11"/>
        <v>2.18994140625E-5</v>
      </c>
      <c r="R32" s="34">
        <f t="shared" si="12"/>
        <v>21.8994140625</v>
      </c>
      <c r="S32" s="25">
        <f t="shared" si="13"/>
        <v>1.0949707031250001E-6</v>
      </c>
      <c r="T32" s="34">
        <f t="shared" si="14"/>
        <v>1.0949707031250002</v>
      </c>
      <c r="U32" s="25">
        <f t="shared" si="15"/>
        <v>1.9271484375000002E-5</v>
      </c>
      <c r="V32" s="34">
        <f t="shared" si="16"/>
        <v>19.271484375000004</v>
      </c>
      <c r="W32" s="25">
        <f t="shared" si="17"/>
        <v>1.5329589843750002E-6</v>
      </c>
      <c r="X32" s="34">
        <f t="shared" si="18"/>
        <v>1.5329589843750002</v>
      </c>
      <c r="Y32" s="12">
        <f t="shared" si="31"/>
        <v>450</v>
      </c>
      <c r="Z32" s="12">
        <f t="shared" si="19"/>
        <v>224.49944320643647</v>
      </c>
      <c r="AA32" s="13">
        <f t="shared" si="20"/>
        <v>2.6080000000000001E-7</v>
      </c>
      <c r="AB32" s="11">
        <f t="shared" si="21"/>
        <v>5.8549454788238635E-5</v>
      </c>
      <c r="AC32" s="12">
        <f t="shared" si="22"/>
        <v>5.8549454788238635E-2</v>
      </c>
      <c r="AD32" s="14">
        <f t="shared" si="0"/>
        <v>3.740327581478886E-4</v>
      </c>
      <c r="AE32" s="34">
        <f t="shared" si="23"/>
        <v>0.37403275814788861</v>
      </c>
      <c r="AF32" s="15">
        <f t="shared" si="24"/>
        <v>1.8701637907394431E-5</v>
      </c>
      <c r="AG32" s="46">
        <f t="shared" si="25"/>
        <v>1.8701637907394431E-2</v>
      </c>
      <c r="AH32" s="37" t="s">
        <v>55</v>
      </c>
      <c r="AI32" s="15">
        <f t="shared" si="26"/>
        <v>3.2914882717014198E-4</v>
      </c>
      <c r="AJ32" s="49">
        <f t="shared" si="27"/>
        <v>0.32914882717014199</v>
      </c>
      <c r="AK32" s="53"/>
      <c r="AL32" s="51" t="s">
        <v>60</v>
      </c>
      <c r="AM32" s="16">
        <f t="shared" si="1"/>
        <v>2.6182293070352204E-5</v>
      </c>
      <c r="AN32" s="39" t="s">
        <v>48</v>
      </c>
      <c r="AO32" s="47">
        <f t="shared" si="28"/>
        <v>2.6182293070352206E-2</v>
      </c>
      <c r="AP32" s="1">
        <f t="shared" si="32"/>
        <v>1040</v>
      </c>
    </row>
    <row r="33" spans="2:42" x14ac:dyDescent="0.3">
      <c r="B33" s="1">
        <v>11</v>
      </c>
      <c r="C33">
        <v>220</v>
      </c>
      <c r="D33">
        <v>800</v>
      </c>
      <c r="E33" s="28">
        <f t="shared" si="2"/>
        <v>18.333333333333332</v>
      </c>
      <c r="F33" s="8">
        <f t="shared" si="3"/>
        <v>24.584999999999997</v>
      </c>
      <c r="G33" s="12">
        <v>300</v>
      </c>
      <c r="H33" s="2">
        <v>0</v>
      </c>
      <c r="I33">
        <f t="shared" si="4"/>
        <v>9.1666666666666661</v>
      </c>
      <c r="J33">
        <f t="shared" si="5"/>
        <v>2.2916666666666665</v>
      </c>
      <c r="K33">
        <f t="shared" si="6"/>
        <v>3.8194444444444441E-2</v>
      </c>
      <c r="L33">
        <f t="shared" si="7"/>
        <v>1.1935763888888888E-5</v>
      </c>
      <c r="M33">
        <f t="shared" si="8"/>
        <v>1.1935763888888888E-2</v>
      </c>
      <c r="N33" s="36">
        <f t="shared" si="9"/>
        <v>6.3657407407407402E-4</v>
      </c>
      <c r="O33" s="37" t="s">
        <v>41</v>
      </c>
      <c r="P33" s="7">
        <f t="shared" si="10"/>
        <v>3.8194444444444441E-2</v>
      </c>
      <c r="Q33" s="24">
        <f t="shared" si="11"/>
        <v>1.1935763888888888E-5</v>
      </c>
      <c r="R33" s="34">
        <f t="shared" si="12"/>
        <v>11.935763888888888</v>
      </c>
      <c r="S33" s="25">
        <f t="shared" si="13"/>
        <v>5.9678819444444443E-7</v>
      </c>
      <c r="T33" s="34">
        <f t="shared" si="14"/>
        <v>0.59678819444444442</v>
      </c>
      <c r="U33" s="25">
        <f t="shared" si="15"/>
        <v>1.0503472222222221E-5</v>
      </c>
      <c r="V33" s="34">
        <f t="shared" si="16"/>
        <v>10.503472222222221</v>
      </c>
      <c r="W33" s="25">
        <f t="shared" si="17"/>
        <v>8.3550347222222225E-7</v>
      </c>
      <c r="X33" s="34">
        <f t="shared" si="18"/>
        <v>0.83550347222222232</v>
      </c>
      <c r="Y33" s="12">
        <v>300</v>
      </c>
      <c r="Z33" s="12">
        <f t="shared" si="19"/>
        <v>183.30302779823359</v>
      </c>
      <c r="AA33" s="13">
        <f t="shared" si="20"/>
        <v>2.6080000000000001E-7</v>
      </c>
      <c r="AB33" s="11">
        <f t="shared" si="21"/>
        <v>4.7805429649779324E-5</v>
      </c>
      <c r="AC33" s="12">
        <f t="shared" si="22"/>
        <v>4.7805429649779324E-2</v>
      </c>
      <c r="AD33" s="14">
        <f t="shared" si="0"/>
        <v>2.4967381270976581E-4</v>
      </c>
      <c r="AE33" s="34">
        <f t="shared" si="23"/>
        <v>0.24967381270976582</v>
      </c>
      <c r="AF33" s="15">
        <f>S33/AC33</f>
        <v>1.2483690635488291E-5</v>
      </c>
      <c r="AG33" s="46">
        <f t="shared" si="25"/>
        <v>1.2483690635488291E-2</v>
      </c>
      <c r="AH33" s="37" t="s">
        <v>55</v>
      </c>
      <c r="AI33" s="15">
        <f t="shared" si="26"/>
        <v>2.1971295518459391E-4</v>
      </c>
      <c r="AJ33" s="49">
        <f t="shared" si="27"/>
        <v>0.21971295518459391</v>
      </c>
      <c r="AK33" s="53"/>
      <c r="AL33" s="51" t="s">
        <v>61</v>
      </c>
      <c r="AM33" s="16">
        <f t="shared" si="1"/>
        <v>1.7477166889683607E-5</v>
      </c>
      <c r="AN33" s="40" t="s">
        <v>49</v>
      </c>
      <c r="AO33" s="47">
        <f t="shared" si="28"/>
        <v>1.7477166889683607E-2</v>
      </c>
      <c r="AP33" s="1">
        <v>800</v>
      </c>
    </row>
    <row r="34" spans="2:42" ht="15.75" customHeight="1" x14ac:dyDescent="0.3">
      <c r="Y34" s="12"/>
      <c r="Z34" s="12"/>
      <c r="AA34" s="11"/>
      <c r="AB34" s="11"/>
      <c r="AC34" s="12"/>
      <c r="AD34" s="17"/>
      <c r="AE34" s="17"/>
      <c r="AF34" s="4"/>
      <c r="AG34" s="55">
        <v>0.01</v>
      </c>
      <c r="AH34" s="4"/>
      <c r="AI34" s="4"/>
      <c r="AJ34" s="4"/>
      <c r="AK34" s="4"/>
      <c r="AL34" s="4"/>
      <c r="AM34" s="5"/>
    </row>
    <row r="35" spans="2:42" ht="15.75" customHeight="1" x14ac:dyDescent="0.3">
      <c r="Y35" s="12"/>
      <c r="Z35" s="12"/>
      <c r="AA35" s="11"/>
      <c r="AB35" s="11"/>
      <c r="AC35" s="12"/>
      <c r="AD35" s="17"/>
      <c r="AI35" s="4"/>
      <c r="AJ35" s="4"/>
      <c r="AK35" s="4"/>
      <c r="AL35" s="4"/>
      <c r="AM35" s="5"/>
    </row>
    <row r="36" spans="2:42" ht="15.75" customHeight="1" x14ac:dyDescent="0.3">
      <c r="D36" s="12">
        <f>(1/(D23/60))/720</f>
        <v>2.6041666666666665E-5</v>
      </c>
      <c r="E36">
        <v>2.5999999999999998E-5</v>
      </c>
      <c r="F36">
        <v>3200</v>
      </c>
      <c r="Y36" s="12"/>
      <c r="Z36" s="12"/>
      <c r="AA36" s="11"/>
      <c r="AB36" s="11"/>
      <c r="AC36" s="12"/>
      <c r="AD36" s="17"/>
      <c r="AI36" s="42" t="s">
        <v>74</v>
      </c>
      <c r="AJ36" s="4"/>
      <c r="AK36" s="45"/>
      <c r="AL36" s="4"/>
      <c r="AM36" s="5"/>
    </row>
    <row r="37" spans="2:42" ht="15.75" customHeight="1" x14ac:dyDescent="0.3">
      <c r="D37" s="12">
        <f>(1/(D24/60))/720</f>
        <v>2.815315315315315E-5</v>
      </c>
      <c r="E37">
        <v>2.8E-5</v>
      </c>
      <c r="F37">
        <f>F36-240</f>
        <v>2960</v>
      </c>
      <c r="Y37" s="12"/>
      <c r="Z37" s="12"/>
      <c r="AA37" s="11"/>
      <c r="AB37" s="11"/>
      <c r="AC37" s="12"/>
      <c r="AD37" s="17"/>
      <c r="AI37" s="4">
        <f>D36</f>
        <v>2.6041666666666665E-5</v>
      </c>
      <c r="AJ37" s="4">
        <f>E36</f>
        <v>2.5999999999999998E-5</v>
      </c>
      <c r="AK37" s="46">
        <f>1000*AJ37</f>
        <v>2.5999999999999999E-2</v>
      </c>
      <c r="AL37" s="5">
        <f>10000*AJ37</f>
        <v>0.26</v>
      </c>
      <c r="AM37" s="1">
        <v>3200</v>
      </c>
    </row>
    <row r="38" spans="2:42" ht="15.75" customHeight="1" x14ac:dyDescent="0.3">
      <c r="D38" s="12">
        <f t="shared" ref="D38:D46" si="33">(1/(D25/60))/720</f>
        <v>3.0637254901960784E-5</v>
      </c>
      <c r="E38">
        <v>3.0000000000000001E-5</v>
      </c>
      <c r="F38">
        <f t="shared" ref="F38:F45" si="34">F37-240</f>
        <v>2720</v>
      </c>
      <c r="Y38" s="12"/>
      <c r="Z38" s="12"/>
      <c r="AA38" s="11"/>
      <c r="AB38" s="11"/>
      <c r="AC38" s="12"/>
      <c r="AD38" s="17"/>
      <c r="AI38" s="4">
        <f t="shared" ref="AI38:AJ47" si="35">D37</f>
        <v>2.815315315315315E-5</v>
      </c>
      <c r="AJ38" s="4">
        <f t="shared" si="35"/>
        <v>2.8E-5</v>
      </c>
      <c r="AK38" s="46">
        <f t="shared" ref="AK38:AK47" si="36">1000*AJ38</f>
        <v>2.8000000000000001E-2</v>
      </c>
      <c r="AL38" s="5">
        <f t="shared" ref="AL38:AL47" si="37">10000*AJ38</f>
        <v>0.27999999999999997</v>
      </c>
      <c r="AM38" s="1">
        <f>AM37-240</f>
        <v>2960</v>
      </c>
    </row>
    <row r="39" spans="2:42" ht="15.75" customHeight="1" x14ac:dyDescent="0.3">
      <c r="D39" s="12">
        <f t="shared" si="33"/>
        <v>3.3602150537634409E-5</v>
      </c>
      <c r="E39">
        <v>3.3000000000000003E-5</v>
      </c>
      <c r="F39">
        <f t="shared" si="34"/>
        <v>2480</v>
      </c>
      <c r="Y39" s="12"/>
      <c r="Z39" s="12"/>
      <c r="AA39" s="11"/>
      <c r="AB39" s="11"/>
      <c r="AC39" s="12"/>
      <c r="AD39" s="17"/>
      <c r="AI39" s="4">
        <f t="shared" si="35"/>
        <v>3.0637254901960784E-5</v>
      </c>
      <c r="AJ39" s="4">
        <f t="shared" si="35"/>
        <v>3.0000000000000001E-5</v>
      </c>
      <c r="AK39" s="46">
        <f t="shared" si="36"/>
        <v>3.0000000000000002E-2</v>
      </c>
      <c r="AL39" s="5">
        <f t="shared" si="37"/>
        <v>0.3</v>
      </c>
      <c r="AM39" s="1">
        <f t="shared" ref="AM39:AM46" si="38">AM38-240</f>
        <v>2720</v>
      </c>
    </row>
    <row r="40" spans="2:42" ht="15.75" customHeight="1" x14ac:dyDescent="0.3">
      <c r="D40" s="12">
        <f t="shared" si="33"/>
        <v>3.7202380952380949E-5</v>
      </c>
      <c r="E40">
        <v>3.6999999999999998E-5</v>
      </c>
      <c r="F40">
        <f t="shared" si="34"/>
        <v>2240</v>
      </c>
      <c r="Y40" s="12"/>
      <c r="Z40" s="12"/>
      <c r="AA40" s="11"/>
      <c r="AB40" s="11"/>
      <c r="AC40" s="12"/>
      <c r="AD40" s="17"/>
      <c r="AI40" s="4">
        <f t="shared" si="35"/>
        <v>3.3602150537634409E-5</v>
      </c>
      <c r="AJ40" s="4">
        <f t="shared" si="35"/>
        <v>3.3000000000000003E-5</v>
      </c>
      <c r="AK40" s="46">
        <f t="shared" si="36"/>
        <v>3.3000000000000002E-2</v>
      </c>
      <c r="AL40" s="5">
        <f t="shared" si="37"/>
        <v>0.33</v>
      </c>
      <c r="AM40" s="1">
        <f t="shared" si="38"/>
        <v>2480</v>
      </c>
    </row>
    <row r="41" spans="2:42" ht="15.75" customHeight="1" x14ac:dyDescent="0.3">
      <c r="D41" s="12">
        <f t="shared" si="33"/>
        <v>4.1666666666666665E-5</v>
      </c>
      <c r="E41">
        <v>4.1E-5</v>
      </c>
      <c r="F41">
        <f t="shared" si="34"/>
        <v>2000</v>
      </c>
      <c r="Y41" s="12"/>
      <c r="Z41" s="12"/>
      <c r="AA41" s="11"/>
      <c r="AB41" s="11"/>
      <c r="AC41" s="12"/>
      <c r="AD41" s="17"/>
      <c r="AI41" s="4">
        <f t="shared" si="35"/>
        <v>3.7202380952380949E-5</v>
      </c>
      <c r="AJ41" s="4">
        <f t="shared" si="35"/>
        <v>3.6999999999999998E-5</v>
      </c>
      <c r="AK41" s="46">
        <f t="shared" si="36"/>
        <v>3.6999999999999998E-2</v>
      </c>
      <c r="AL41" s="5">
        <f t="shared" si="37"/>
        <v>0.37</v>
      </c>
      <c r="AM41" s="1">
        <f t="shared" si="38"/>
        <v>2240</v>
      </c>
    </row>
    <row r="42" spans="2:42" ht="15.75" customHeight="1" x14ac:dyDescent="0.3">
      <c r="D42" s="12">
        <f t="shared" si="33"/>
        <v>4.7348484848484855E-5</v>
      </c>
      <c r="E42">
        <v>4.6999999999999997E-5</v>
      </c>
      <c r="F42">
        <f t="shared" si="34"/>
        <v>1760</v>
      </c>
      <c r="Y42" s="12"/>
      <c r="Z42" s="12"/>
      <c r="AA42" s="11"/>
      <c r="AB42" s="11"/>
      <c r="AC42" s="12"/>
      <c r="AD42" s="17"/>
      <c r="AI42" s="4">
        <f t="shared" si="35"/>
        <v>4.1666666666666665E-5</v>
      </c>
      <c r="AJ42" s="4">
        <f t="shared" si="35"/>
        <v>4.1E-5</v>
      </c>
      <c r="AK42" s="46">
        <f t="shared" si="36"/>
        <v>4.1000000000000002E-2</v>
      </c>
      <c r="AL42" s="5">
        <f t="shared" si="37"/>
        <v>0.41000000000000003</v>
      </c>
      <c r="AM42" s="1">
        <f t="shared" si="38"/>
        <v>2000</v>
      </c>
    </row>
    <row r="43" spans="2:42" ht="15.75" customHeight="1" x14ac:dyDescent="0.3">
      <c r="D43" s="12">
        <f t="shared" si="33"/>
        <v>5.482456140350878E-5</v>
      </c>
      <c r="E43">
        <v>5.3999999999999998E-5</v>
      </c>
      <c r="F43">
        <f t="shared" si="34"/>
        <v>1520</v>
      </c>
      <c r="Y43" s="12"/>
      <c r="Z43" s="12"/>
      <c r="AA43" s="11"/>
      <c r="AB43" s="11"/>
      <c r="AC43" s="12"/>
      <c r="AD43" s="17"/>
      <c r="AI43" s="4">
        <f t="shared" si="35"/>
        <v>4.7348484848484855E-5</v>
      </c>
      <c r="AJ43" s="4">
        <f t="shared" si="35"/>
        <v>4.6999999999999997E-5</v>
      </c>
      <c r="AK43" s="46">
        <f t="shared" si="36"/>
        <v>4.7E-2</v>
      </c>
      <c r="AL43" s="5">
        <f t="shared" si="37"/>
        <v>0.47</v>
      </c>
      <c r="AM43" s="1">
        <f t="shared" si="38"/>
        <v>1760</v>
      </c>
    </row>
    <row r="44" spans="2:42" ht="15.75" customHeight="1" x14ac:dyDescent="0.3">
      <c r="D44" s="12">
        <f t="shared" si="33"/>
        <v>6.5104166666666666E-5</v>
      </c>
      <c r="E44">
        <v>6.4999999999999994E-5</v>
      </c>
      <c r="F44">
        <f t="shared" si="34"/>
        <v>1280</v>
      </c>
      <c r="Y44" s="12"/>
      <c r="Z44" s="12"/>
      <c r="AA44" s="11"/>
      <c r="AB44" s="11"/>
      <c r="AC44" s="12"/>
      <c r="AD44" s="17"/>
      <c r="AI44" s="4">
        <f t="shared" si="35"/>
        <v>5.482456140350878E-5</v>
      </c>
      <c r="AJ44" s="4">
        <f t="shared" si="35"/>
        <v>5.3999999999999998E-5</v>
      </c>
      <c r="AK44" s="46">
        <f t="shared" si="36"/>
        <v>5.3999999999999999E-2</v>
      </c>
      <c r="AL44" s="5">
        <f t="shared" si="37"/>
        <v>0.53999999999999992</v>
      </c>
      <c r="AM44" s="1">
        <f t="shared" si="38"/>
        <v>1520</v>
      </c>
    </row>
    <row r="45" spans="2:42" ht="15.75" customHeight="1" x14ac:dyDescent="0.3">
      <c r="D45" s="12">
        <f t="shared" si="33"/>
        <v>8.0128205128205128E-5</v>
      </c>
      <c r="E45">
        <v>8.0000000000000007E-5</v>
      </c>
      <c r="F45">
        <f t="shared" si="34"/>
        <v>1040</v>
      </c>
      <c r="Y45" s="12"/>
      <c r="Z45" s="12"/>
      <c r="AA45" s="11"/>
      <c r="AB45" s="11"/>
      <c r="AC45" s="12"/>
      <c r="AD45" s="17"/>
      <c r="AI45" s="4">
        <f t="shared" si="35"/>
        <v>6.5104166666666666E-5</v>
      </c>
      <c r="AJ45" s="4">
        <f t="shared" si="35"/>
        <v>6.4999999999999994E-5</v>
      </c>
      <c r="AK45" s="46">
        <f t="shared" si="36"/>
        <v>6.4999999999999988E-2</v>
      </c>
      <c r="AL45" s="5">
        <f t="shared" si="37"/>
        <v>0.64999999999999991</v>
      </c>
      <c r="AM45" s="1">
        <f t="shared" si="38"/>
        <v>1280</v>
      </c>
    </row>
    <row r="46" spans="2:42" ht="15.75" customHeight="1" x14ac:dyDescent="0.3">
      <c r="D46" s="12">
        <f t="shared" si="33"/>
        <v>1.0416666666666666E-4</v>
      </c>
      <c r="E46">
        <v>1E-4</v>
      </c>
      <c r="F46">
        <v>800</v>
      </c>
      <c r="Y46" s="12"/>
      <c r="Z46" s="12"/>
      <c r="AA46" s="11"/>
      <c r="AB46" s="11"/>
      <c r="AC46" s="12"/>
      <c r="AD46" s="17"/>
      <c r="AI46" s="4">
        <f t="shared" si="35"/>
        <v>8.0128205128205128E-5</v>
      </c>
      <c r="AJ46" s="4">
        <f t="shared" si="35"/>
        <v>8.0000000000000007E-5</v>
      </c>
      <c r="AK46" s="46">
        <f t="shared" si="36"/>
        <v>0.08</v>
      </c>
      <c r="AL46" s="5">
        <f t="shared" si="37"/>
        <v>0.8</v>
      </c>
      <c r="AM46" s="1">
        <f t="shared" si="38"/>
        <v>1040</v>
      </c>
    </row>
    <row r="47" spans="2:42" ht="15.75" customHeight="1" x14ac:dyDescent="0.3">
      <c r="Y47" s="12"/>
      <c r="Z47" s="12"/>
      <c r="AA47" s="11"/>
      <c r="AB47" s="11"/>
      <c r="AC47" s="12"/>
      <c r="AD47" s="17"/>
      <c r="AI47" s="4">
        <f t="shared" si="35"/>
        <v>1.0416666666666666E-4</v>
      </c>
      <c r="AJ47" s="4">
        <f t="shared" si="35"/>
        <v>1E-4</v>
      </c>
      <c r="AK47" s="46">
        <f t="shared" si="36"/>
        <v>0.1</v>
      </c>
      <c r="AL47" s="5">
        <f t="shared" si="37"/>
        <v>1</v>
      </c>
      <c r="AM47" s="1">
        <v>800</v>
      </c>
    </row>
    <row r="48" spans="2:42" ht="15.75" customHeight="1" x14ac:dyDescent="0.3">
      <c r="Y48" s="12"/>
      <c r="Z48" s="12"/>
      <c r="AA48" s="11"/>
      <c r="AB48" s="11"/>
      <c r="AC48" s="12"/>
      <c r="AD48" s="17"/>
      <c r="AI48" s="4"/>
      <c r="AJ48" s="4"/>
      <c r="AK48" s="4"/>
      <c r="AL48" s="4"/>
      <c r="AM48" s="5"/>
    </row>
    <row r="49" spans="2:41" ht="15.75" customHeight="1" x14ac:dyDescent="0.3">
      <c r="Y49" s="12"/>
      <c r="Z49" s="12"/>
      <c r="AA49" s="11"/>
      <c r="AB49" s="11"/>
      <c r="AC49" s="12"/>
      <c r="AD49" s="17"/>
      <c r="AI49" s="4"/>
      <c r="AJ49" s="4"/>
      <c r="AK49" s="4"/>
      <c r="AL49" s="4"/>
      <c r="AM49" s="5"/>
    </row>
    <row r="50" spans="2:41" x14ac:dyDescent="0.3">
      <c r="Y50" s="12"/>
      <c r="Z50" s="12"/>
      <c r="AA50" s="11"/>
      <c r="AB50" s="11"/>
      <c r="AC50" s="12"/>
      <c r="AD50" s="17"/>
      <c r="AI50" s="4"/>
      <c r="AJ50" s="4"/>
      <c r="AK50" s="4"/>
      <c r="AL50" s="4"/>
      <c r="AM50" s="5"/>
    </row>
    <row r="51" spans="2:41" x14ac:dyDescent="0.3">
      <c r="AA51"/>
      <c r="AB51"/>
      <c r="AM51"/>
    </row>
    <row r="52" spans="2:41" x14ac:dyDescent="0.3">
      <c r="AA52"/>
      <c r="AB52"/>
      <c r="AM52"/>
    </row>
    <row r="53" spans="2:41" x14ac:dyDescent="0.3">
      <c r="AA53"/>
      <c r="AB53"/>
      <c r="AI53" s="86"/>
      <c r="AJ53" s="86"/>
      <c r="AK53" s="86"/>
      <c r="AL53" s="86"/>
      <c r="AM53" s="86"/>
    </row>
    <row r="54" spans="2:41" x14ac:dyDescent="0.3">
      <c r="AA54"/>
      <c r="AB54"/>
      <c r="AI54" s="86"/>
      <c r="AJ54" s="86"/>
      <c r="AK54" s="86"/>
      <c r="AL54" s="86"/>
      <c r="AM54" s="86"/>
    </row>
    <row r="55" spans="2:41" x14ac:dyDescent="0.3">
      <c r="B55" s="79" t="s">
        <v>28</v>
      </c>
      <c r="C55" s="79"/>
      <c r="D55" s="79"/>
      <c r="E55" s="79"/>
      <c r="F55" s="79"/>
      <c r="G55" s="79"/>
      <c r="H55" s="79"/>
      <c r="I55" s="79"/>
      <c r="J55" s="79"/>
      <c r="AA55"/>
      <c r="AB55"/>
      <c r="AI55" s="86"/>
      <c r="AJ55" s="86"/>
      <c r="AK55" s="86"/>
      <c r="AL55" s="86"/>
      <c r="AM55" s="86"/>
    </row>
    <row r="56" spans="2:41" x14ac:dyDescent="0.3">
      <c r="B56" s="79"/>
      <c r="C56" s="79"/>
      <c r="D56" s="79"/>
      <c r="E56" s="79"/>
      <c r="F56" s="79"/>
      <c r="G56" s="79"/>
      <c r="H56" s="79"/>
      <c r="I56" s="79"/>
      <c r="J56" s="79"/>
      <c r="M56">
        <f>(1000/0.8)/60</f>
        <v>20.833333333333332</v>
      </c>
      <c r="AA56"/>
      <c r="AB56"/>
      <c r="AM56"/>
    </row>
    <row r="57" spans="2:41" x14ac:dyDescent="0.3">
      <c r="B57" s="79"/>
      <c r="C57" s="79"/>
      <c r="D57" s="79"/>
      <c r="E57" s="79"/>
      <c r="F57" s="79"/>
      <c r="G57" s="79"/>
      <c r="H57" s="79"/>
      <c r="I57" s="79"/>
      <c r="J57" s="79"/>
      <c r="AA57"/>
      <c r="AB57"/>
      <c r="AM57"/>
    </row>
    <row r="58" spans="2:41" x14ac:dyDescent="0.3">
      <c r="AA58"/>
      <c r="AB58"/>
      <c r="AM58"/>
    </row>
    <row r="59" spans="2:41" x14ac:dyDescent="0.3">
      <c r="AA59"/>
      <c r="AB59"/>
      <c r="AM59"/>
    </row>
    <row r="60" spans="2:41" s="22" customFormat="1" ht="57.6" x14ac:dyDescent="0.3">
      <c r="B60" s="22" t="s">
        <v>4</v>
      </c>
      <c r="C60" s="22" t="s">
        <v>0</v>
      </c>
      <c r="D60" s="22" t="s">
        <v>5</v>
      </c>
      <c r="E60" s="31" t="s">
        <v>6</v>
      </c>
      <c r="F60" s="30" t="s">
        <v>2</v>
      </c>
      <c r="G60" s="22" t="s">
        <v>3</v>
      </c>
      <c r="H60" s="22" t="s">
        <v>1</v>
      </c>
      <c r="I60" s="23" t="s">
        <v>7</v>
      </c>
      <c r="J60" s="23" t="s">
        <v>13</v>
      </c>
      <c r="K60" s="23" t="s">
        <v>8</v>
      </c>
      <c r="L60" s="23" t="s">
        <v>9</v>
      </c>
      <c r="M60" s="23" t="s">
        <v>10</v>
      </c>
      <c r="N60" s="23"/>
      <c r="O60" s="33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2:41" x14ac:dyDescent="0.3">
      <c r="B61" s="1">
        <v>1</v>
      </c>
      <c r="C61">
        <v>310.5</v>
      </c>
      <c r="D61">
        <v>3200</v>
      </c>
      <c r="E61" s="28">
        <f>(C61*6.25*D61)/60000</f>
        <v>103.5</v>
      </c>
      <c r="F61" s="8">
        <f>E61*1.341</f>
        <v>138.79349999999999</v>
      </c>
      <c r="G61">
        <v>1800</v>
      </c>
      <c r="H61" s="2">
        <v>1</v>
      </c>
      <c r="I61">
        <f>0.2*E61</f>
        <v>20.700000000000003</v>
      </c>
      <c r="J61">
        <f>I61/4</f>
        <v>5.1750000000000007</v>
      </c>
      <c r="K61">
        <f>J61/60</f>
        <v>8.6250000000000007E-2</v>
      </c>
      <c r="L61">
        <f>K61/3200</f>
        <v>2.6953125000000003E-5</v>
      </c>
      <c r="M61">
        <f>L61*1000</f>
        <v>2.6953125000000001E-2</v>
      </c>
      <c r="AA61"/>
      <c r="AB61"/>
      <c r="AM61"/>
    </row>
    <row r="62" spans="2:41" x14ac:dyDescent="0.3">
      <c r="B62" s="1">
        <v>2</v>
      </c>
      <c r="C62">
        <v>310.5</v>
      </c>
      <c r="D62">
        <f>D61-240</f>
        <v>2960</v>
      </c>
      <c r="E62" s="28">
        <f t="shared" ref="E62:E71" si="39">(C62*6.25*D62)/60000</f>
        <v>95.737499999999997</v>
      </c>
      <c r="F62" s="8">
        <f t="shared" ref="F62:F71" si="40">E62*1.341</f>
        <v>128.38398749999999</v>
      </c>
      <c r="G62">
        <v>1800</v>
      </c>
      <c r="H62" s="2">
        <v>0.9</v>
      </c>
      <c r="I62">
        <f t="shared" ref="I62:I71" si="41">0.2*E62</f>
        <v>19.147500000000001</v>
      </c>
      <c r="J62">
        <f t="shared" ref="J62:J71" si="42">I62/4</f>
        <v>4.7868750000000002</v>
      </c>
      <c r="K62">
        <f t="shared" ref="K62:K71" si="43">J62/60</f>
        <v>7.9781249999999998E-2</v>
      </c>
      <c r="L62">
        <f t="shared" ref="L62:L71" si="44">K62/3200</f>
        <v>2.4931640625000001E-5</v>
      </c>
      <c r="M62">
        <f t="shared" ref="M62:M71" si="45">L62*1000</f>
        <v>2.4931640625000001E-2</v>
      </c>
      <c r="AA62"/>
      <c r="AB62"/>
      <c r="AM62"/>
    </row>
    <row r="63" spans="2:41" x14ac:dyDescent="0.3">
      <c r="B63" s="1">
        <v>3</v>
      </c>
      <c r="C63">
        <v>310.5</v>
      </c>
      <c r="D63">
        <f t="shared" ref="D63:D70" si="46">D62-240</f>
        <v>2720</v>
      </c>
      <c r="E63" s="28">
        <f t="shared" si="39"/>
        <v>87.974999999999994</v>
      </c>
      <c r="F63" s="8">
        <f t="shared" si="40"/>
        <v>117.97447499999998</v>
      </c>
      <c r="G63">
        <v>1800</v>
      </c>
      <c r="H63" s="2">
        <v>0.8</v>
      </c>
      <c r="I63">
        <f t="shared" si="41"/>
        <v>17.594999999999999</v>
      </c>
      <c r="J63">
        <f t="shared" si="42"/>
        <v>4.3987499999999997</v>
      </c>
      <c r="K63">
        <f t="shared" si="43"/>
        <v>7.3312499999999989E-2</v>
      </c>
      <c r="L63">
        <f t="shared" si="44"/>
        <v>2.2910156249999995E-5</v>
      </c>
      <c r="M63">
        <f t="shared" si="45"/>
        <v>2.2910156249999994E-2</v>
      </c>
      <c r="AA63"/>
      <c r="AB63"/>
      <c r="AM63"/>
    </row>
    <row r="64" spans="2:41" x14ac:dyDescent="0.3">
      <c r="B64" s="1">
        <v>4</v>
      </c>
      <c r="C64">
        <v>310.5</v>
      </c>
      <c r="D64">
        <f t="shared" si="46"/>
        <v>2480</v>
      </c>
      <c r="E64" s="28">
        <f t="shared" si="39"/>
        <v>80.212500000000006</v>
      </c>
      <c r="F64" s="8">
        <f t="shared" si="40"/>
        <v>107.56496250000001</v>
      </c>
      <c r="G64">
        <v>1800</v>
      </c>
      <c r="H64" s="2">
        <v>0.7</v>
      </c>
      <c r="I64">
        <f t="shared" si="41"/>
        <v>16.0425</v>
      </c>
      <c r="J64">
        <f t="shared" si="42"/>
        <v>4.0106250000000001</v>
      </c>
      <c r="K64">
        <f t="shared" si="43"/>
        <v>6.6843750000000007E-2</v>
      </c>
      <c r="L64">
        <f t="shared" si="44"/>
        <v>2.0888671875000003E-5</v>
      </c>
      <c r="M64">
        <f t="shared" si="45"/>
        <v>2.0888671875000004E-2</v>
      </c>
      <c r="AA64"/>
      <c r="AB64"/>
      <c r="AM64"/>
    </row>
    <row r="65" spans="2:39" x14ac:dyDescent="0.3">
      <c r="B65" s="1">
        <v>5</v>
      </c>
      <c r="C65">
        <v>310.5</v>
      </c>
      <c r="D65">
        <f t="shared" si="46"/>
        <v>2240</v>
      </c>
      <c r="E65" s="28">
        <f t="shared" si="39"/>
        <v>72.45</v>
      </c>
      <c r="F65" s="8">
        <f t="shared" si="40"/>
        <v>97.155450000000002</v>
      </c>
      <c r="G65">
        <v>1800</v>
      </c>
      <c r="H65" s="2">
        <v>0.6</v>
      </c>
      <c r="I65">
        <f t="shared" si="41"/>
        <v>14.490000000000002</v>
      </c>
      <c r="J65">
        <f t="shared" si="42"/>
        <v>3.6225000000000005</v>
      </c>
      <c r="K65">
        <f t="shared" si="43"/>
        <v>6.0375000000000005E-2</v>
      </c>
      <c r="L65">
        <f t="shared" si="44"/>
        <v>1.88671875E-5</v>
      </c>
      <c r="M65">
        <f t="shared" si="45"/>
        <v>1.88671875E-2</v>
      </c>
      <c r="AA65"/>
      <c r="AB65"/>
      <c r="AM65"/>
    </row>
    <row r="66" spans="2:39" x14ac:dyDescent="0.3">
      <c r="B66" s="1">
        <v>6</v>
      </c>
      <c r="C66">
        <v>310.5</v>
      </c>
      <c r="D66">
        <f t="shared" si="46"/>
        <v>2000</v>
      </c>
      <c r="E66" s="28">
        <f t="shared" si="39"/>
        <v>64.6875</v>
      </c>
      <c r="F66" s="8">
        <f t="shared" si="40"/>
        <v>86.745937499999997</v>
      </c>
      <c r="G66">
        <v>1800</v>
      </c>
      <c r="H66" s="2">
        <v>0.5</v>
      </c>
      <c r="I66">
        <f t="shared" si="41"/>
        <v>12.9375</v>
      </c>
      <c r="J66">
        <f t="shared" si="42"/>
        <v>3.234375</v>
      </c>
      <c r="K66">
        <f t="shared" si="43"/>
        <v>5.3906250000000003E-2</v>
      </c>
      <c r="L66">
        <f t="shared" si="44"/>
        <v>1.6845703125000001E-5</v>
      </c>
      <c r="M66">
        <f t="shared" si="45"/>
        <v>1.6845703125E-2</v>
      </c>
      <c r="AA66"/>
      <c r="AB66"/>
      <c r="AM66"/>
    </row>
    <row r="67" spans="2:39" x14ac:dyDescent="0.3">
      <c r="B67" s="1">
        <v>7</v>
      </c>
      <c r="C67">
        <v>310.5</v>
      </c>
      <c r="D67">
        <f t="shared" si="46"/>
        <v>1760</v>
      </c>
      <c r="E67" s="28">
        <f t="shared" si="39"/>
        <v>56.924999999999997</v>
      </c>
      <c r="F67" s="8">
        <f t="shared" si="40"/>
        <v>76.336424999999991</v>
      </c>
      <c r="G67">
        <v>1800</v>
      </c>
      <c r="H67" s="2">
        <v>0.4</v>
      </c>
      <c r="I67">
        <f t="shared" si="41"/>
        <v>11.385</v>
      </c>
      <c r="J67">
        <f t="shared" si="42"/>
        <v>2.8462499999999999</v>
      </c>
      <c r="K67">
        <f t="shared" si="43"/>
        <v>4.74375E-2</v>
      </c>
      <c r="L67">
        <f t="shared" si="44"/>
        <v>1.4824218750000001E-5</v>
      </c>
      <c r="M67">
        <f t="shared" si="45"/>
        <v>1.4824218750000001E-2</v>
      </c>
      <c r="AA67"/>
      <c r="AB67"/>
      <c r="AM67"/>
    </row>
    <row r="68" spans="2:39" x14ac:dyDescent="0.3">
      <c r="B68" s="1">
        <v>8</v>
      </c>
      <c r="C68">
        <v>310.5</v>
      </c>
      <c r="D68">
        <f t="shared" si="46"/>
        <v>1520</v>
      </c>
      <c r="E68" s="28">
        <f t="shared" si="39"/>
        <v>49.162500000000001</v>
      </c>
      <c r="F68" s="8">
        <f t="shared" si="40"/>
        <v>65.9269125</v>
      </c>
      <c r="G68">
        <v>1800</v>
      </c>
      <c r="H68" s="2">
        <v>0.3</v>
      </c>
      <c r="I68">
        <f t="shared" si="41"/>
        <v>9.8325000000000014</v>
      </c>
      <c r="J68">
        <f t="shared" si="42"/>
        <v>2.4581250000000003</v>
      </c>
      <c r="K68">
        <f t="shared" si="43"/>
        <v>4.0968750000000005E-2</v>
      </c>
      <c r="L68">
        <f t="shared" si="44"/>
        <v>1.2802734375000002E-5</v>
      </c>
      <c r="M68">
        <f t="shared" si="45"/>
        <v>1.2802734375000001E-2</v>
      </c>
      <c r="AA68"/>
      <c r="AB68"/>
      <c r="AM68"/>
    </row>
    <row r="69" spans="2:39" x14ac:dyDescent="0.3">
      <c r="B69" s="1">
        <v>9</v>
      </c>
      <c r="C69">
        <v>310.5</v>
      </c>
      <c r="D69">
        <f t="shared" si="46"/>
        <v>1280</v>
      </c>
      <c r="E69" s="28">
        <f t="shared" si="39"/>
        <v>41.4</v>
      </c>
      <c r="F69" s="8">
        <f t="shared" si="40"/>
        <v>55.517399999999995</v>
      </c>
      <c r="G69">
        <v>1800</v>
      </c>
      <c r="H69" s="2">
        <v>0.2</v>
      </c>
      <c r="I69">
        <f t="shared" si="41"/>
        <v>8.2799999999999994</v>
      </c>
      <c r="J69">
        <f t="shared" si="42"/>
        <v>2.0699999999999998</v>
      </c>
      <c r="K69">
        <f t="shared" si="43"/>
        <v>3.4499999999999996E-2</v>
      </c>
      <c r="L69">
        <f t="shared" si="44"/>
        <v>1.0781249999999999E-5</v>
      </c>
      <c r="M69">
        <f t="shared" si="45"/>
        <v>1.0781249999999999E-2</v>
      </c>
      <c r="AA69"/>
      <c r="AB69"/>
      <c r="AM69"/>
    </row>
    <row r="70" spans="2:39" x14ac:dyDescent="0.3">
      <c r="B70" s="1">
        <v>10</v>
      </c>
      <c r="C70">
        <v>310.5</v>
      </c>
      <c r="D70">
        <f t="shared" si="46"/>
        <v>1040</v>
      </c>
      <c r="E70" s="28">
        <f t="shared" si="39"/>
        <v>33.637500000000003</v>
      </c>
      <c r="F70" s="8">
        <f t="shared" si="40"/>
        <v>45.107887500000004</v>
      </c>
      <c r="G70">
        <v>1800</v>
      </c>
      <c r="H70" s="2">
        <v>0.1</v>
      </c>
      <c r="I70">
        <f t="shared" si="41"/>
        <v>6.7275000000000009</v>
      </c>
      <c r="J70">
        <f t="shared" si="42"/>
        <v>1.6818750000000002</v>
      </c>
      <c r="K70">
        <f t="shared" si="43"/>
        <v>2.8031250000000004E-2</v>
      </c>
      <c r="L70">
        <f t="shared" si="44"/>
        <v>8.7597656250000005E-6</v>
      </c>
      <c r="M70">
        <f t="shared" si="45"/>
        <v>8.7597656250000006E-3</v>
      </c>
      <c r="AA70"/>
      <c r="AB70"/>
      <c r="AM70"/>
    </row>
    <row r="71" spans="2:39" x14ac:dyDescent="0.3">
      <c r="B71" s="1">
        <v>11</v>
      </c>
      <c r="C71">
        <v>310.5</v>
      </c>
      <c r="D71">
        <v>800</v>
      </c>
      <c r="E71" s="28">
        <f t="shared" si="39"/>
        <v>25.875</v>
      </c>
      <c r="F71" s="8">
        <f t="shared" si="40"/>
        <v>34.698374999999999</v>
      </c>
      <c r="G71">
        <v>1800</v>
      </c>
      <c r="H71" s="2">
        <v>0</v>
      </c>
      <c r="I71">
        <f t="shared" si="41"/>
        <v>5.1750000000000007</v>
      </c>
      <c r="J71">
        <f t="shared" si="42"/>
        <v>1.2937500000000002</v>
      </c>
      <c r="K71">
        <f t="shared" si="43"/>
        <v>2.1562500000000002E-2</v>
      </c>
      <c r="L71">
        <f t="shared" si="44"/>
        <v>6.7382812500000007E-6</v>
      </c>
      <c r="M71">
        <f t="shared" si="45"/>
        <v>6.7382812500000003E-3</v>
      </c>
      <c r="AA71"/>
      <c r="AB71"/>
      <c r="AM71"/>
    </row>
    <row r="72" spans="2:39" x14ac:dyDescent="0.3">
      <c r="AA72"/>
      <c r="AB72"/>
      <c r="AM72"/>
    </row>
    <row r="73" spans="2:39" x14ac:dyDescent="0.3">
      <c r="AA73"/>
      <c r="AB73"/>
      <c r="AM73"/>
    </row>
    <row r="74" spans="2:39" x14ac:dyDescent="0.3">
      <c r="AA74"/>
      <c r="AB74"/>
      <c r="AM74"/>
    </row>
    <row r="75" spans="2:39" x14ac:dyDescent="0.3">
      <c r="AA75"/>
      <c r="AB75"/>
      <c r="AM75"/>
    </row>
    <row r="76" spans="2:39" x14ac:dyDescent="0.3">
      <c r="AA76"/>
      <c r="AB76"/>
      <c r="AM76"/>
    </row>
    <row r="77" spans="2:39" x14ac:dyDescent="0.3">
      <c r="AA77"/>
      <c r="AB77"/>
      <c r="AM77"/>
    </row>
    <row r="78" spans="2:39" x14ac:dyDescent="0.3">
      <c r="AA78"/>
      <c r="AB78"/>
      <c r="AM78"/>
    </row>
    <row r="79" spans="2:39" x14ac:dyDescent="0.3">
      <c r="Q79" s="9"/>
      <c r="R79" s="9"/>
      <c r="S79" s="9"/>
      <c r="T79" s="9"/>
      <c r="U79" s="9"/>
      <c r="V79" s="9"/>
      <c r="W79" s="9"/>
      <c r="X79" s="9"/>
    </row>
    <row r="80" spans="2:39" x14ac:dyDescent="0.3">
      <c r="M80" s="7"/>
      <c r="N80" s="7"/>
      <c r="P80" s="7"/>
      <c r="Q80" s="9"/>
      <c r="R80" s="9"/>
      <c r="S80" s="9"/>
      <c r="T80" s="9"/>
      <c r="U80" s="9"/>
      <c r="V80" s="9"/>
      <c r="W80" s="9"/>
      <c r="X80" s="9"/>
    </row>
    <row r="81" spans="13:24" x14ac:dyDescent="0.3">
      <c r="M81" s="7"/>
      <c r="N81" s="7"/>
      <c r="P81" s="7"/>
      <c r="Q81" s="9"/>
      <c r="R81" s="9"/>
      <c r="S81" s="9"/>
      <c r="T81" s="9"/>
      <c r="U81" s="9"/>
      <c r="V81" s="9"/>
      <c r="W81" s="9"/>
      <c r="X81" s="9"/>
    </row>
    <row r="82" spans="13:24" x14ac:dyDescent="0.3">
      <c r="M82" s="7"/>
      <c r="N82" s="7"/>
      <c r="P82" s="7"/>
      <c r="Q82" s="9"/>
      <c r="R82" s="9"/>
      <c r="S82" s="9"/>
      <c r="T82" s="9"/>
      <c r="U82" s="9"/>
      <c r="V82" s="9"/>
      <c r="W82" s="9"/>
      <c r="X82" s="9"/>
    </row>
    <row r="83" spans="13:24" x14ac:dyDescent="0.3">
      <c r="M83" s="7"/>
      <c r="N83" s="7"/>
      <c r="P83" s="7"/>
      <c r="Q83" s="9"/>
      <c r="R83" s="9"/>
      <c r="S83" s="9"/>
      <c r="T83" s="9"/>
      <c r="U83" s="9"/>
      <c r="V83" s="9"/>
      <c r="W83" s="9"/>
      <c r="X83" s="9"/>
    </row>
    <row r="84" spans="13:24" x14ac:dyDescent="0.3">
      <c r="M84" s="7"/>
      <c r="N84" s="7"/>
      <c r="P84" s="7"/>
      <c r="Q84" s="9"/>
      <c r="R84" s="9"/>
      <c r="S84" s="9"/>
      <c r="T84" s="9"/>
      <c r="U84" s="9"/>
      <c r="V84" s="9"/>
      <c r="W84" s="9"/>
      <c r="X84" s="9"/>
    </row>
    <row r="85" spans="13:24" x14ac:dyDescent="0.3">
      <c r="M85" s="7"/>
      <c r="N85" s="7"/>
      <c r="P85" s="7"/>
    </row>
    <row r="86" spans="13:24" x14ac:dyDescent="0.3">
      <c r="M86" s="7"/>
      <c r="N86" s="7"/>
      <c r="P86" s="7"/>
    </row>
    <row r="87" spans="13:24" x14ac:dyDescent="0.3">
      <c r="M87" s="7"/>
      <c r="N87" s="7"/>
      <c r="P87" s="7"/>
    </row>
    <row r="88" spans="13:24" x14ac:dyDescent="0.3">
      <c r="M88" s="7"/>
      <c r="N88" s="7"/>
      <c r="P88" s="7"/>
    </row>
    <row r="89" spans="13:24" x14ac:dyDescent="0.3">
      <c r="M89" s="7"/>
      <c r="N89" s="7"/>
      <c r="P89" s="7"/>
    </row>
    <row r="90" spans="13:24" x14ac:dyDescent="0.3">
      <c r="M90" s="7"/>
      <c r="N90" s="7"/>
      <c r="P90" s="7"/>
    </row>
  </sheetData>
  <mergeCells count="5">
    <mergeCell ref="A2:H13"/>
    <mergeCell ref="J2:Y9"/>
    <mergeCell ref="B16:K18"/>
    <mergeCell ref="AI53:AM55"/>
    <mergeCell ref="B55:J57"/>
  </mergeCell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92"/>
  <sheetViews>
    <sheetView topLeftCell="V1" zoomScale="46" zoomScaleNormal="46" workbookViewId="0">
      <selection activeCell="B16" sqref="B16:K18"/>
    </sheetView>
  </sheetViews>
  <sheetFormatPr defaultRowHeight="14.4" x14ac:dyDescent="0.3"/>
  <cols>
    <col min="2" max="2" width="9.109375" style="1"/>
    <col min="4" max="4" width="20.5546875" customWidth="1"/>
    <col min="5" max="5" width="11.5546875" bestFit="1" customWidth="1"/>
    <col min="8" max="8" width="12.109375" bestFit="1" customWidth="1"/>
    <col min="9" max="9" width="21.6640625" customWidth="1"/>
    <col min="10" max="10" width="24.109375" customWidth="1"/>
    <col min="11" max="11" width="23.88671875" bestFit="1" customWidth="1"/>
    <col min="12" max="13" width="26.33203125" bestFit="1" customWidth="1"/>
    <col min="14" max="14" width="26.33203125" customWidth="1"/>
    <col min="15" max="15" width="26.33203125" style="7" customWidth="1"/>
    <col min="16" max="25" width="26.33203125" customWidth="1"/>
    <col min="27" max="27" width="12.88671875" customWidth="1"/>
    <col min="28" max="28" width="16.6640625" style="1" customWidth="1"/>
    <col min="29" max="29" width="16.109375" style="1" customWidth="1"/>
    <col min="30" max="30" width="17.33203125" customWidth="1"/>
    <col min="31" max="32" width="15" customWidth="1"/>
    <col min="33" max="33" width="20.44140625" bestFit="1" customWidth="1"/>
    <col min="34" max="35" width="20.44140625" customWidth="1"/>
    <col min="36" max="39" width="15" customWidth="1"/>
    <col min="40" max="40" width="21.44140625" style="1" bestFit="1" customWidth="1"/>
    <col min="41" max="41" width="13.44140625" customWidth="1"/>
    <col min="42" max="43" width="11.5546875" bestFit="1" customWidth="1"/>
  </cols>
  <sheetData>
    <row r="2" spans="1:26" x14ac:dyDescent="0.3">
      <c r="A2" s="75" t="s">
        <v>26</v>
      </c>
      <c r="B2" s="76"/>
      <c r="C2" s="76"/>
      <c r="D2" s="76"/>
      <c r="E2" s="76"/>
      <c r="F2" s="76"/>
      <c r="G2" s="76"/>
      <c r="H2" s="76"/>
      <c r="J2" s="77" t="s">
        <v>98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x14ac:dyDescent="0.3">
      <c r="A3" s="76"/>
      <c r="B3" s="76"/>
      <c r="C3" s="76"/>
      <c r="D3" s="76"/>
      <c r="E3" s="76"/>
      <c r="F3" s="76"/>
      <c r="G3" s="76"/>
      <c r="H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x14ac:dyDescent="0.3">
      <c r="A4" s="76"/>
      <c r="B4" s="76"/>
      <c r="C4" s="76"/>
      <c r="D4" s="76"/>
      <c r="E4" s="76"/>
      <c r="F4" s="76"/>
      <c r="G4" s="76"/>
      <c r="H4" s="76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x14ac:dyDescent="0.3">
      <c r="A5" s="76"/>
      <c r="B5" s="76"/>
      <c r="C5" s="76"/>
      <c r="D5" s="76"/>
      <c r="E5" s="76"/>
      <c r="F5" s="76"/>
      <c r="G5" s="76"/>
      <c r="H5" s="7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x14ac:dyDescent="0.3">
      <c r="A6" s="76"/>
      <c r="B6" s="76"/>
      <c r="C6" s="76"/>
      <c r="D6" s="76"/>
      <c r="E6" s="76"/>
      <c r="F6" s="76"/>
      <c r="G6" s="76"/>
      <c r="H6" s="76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x14ac:dyDescent="0.3">
      <c r="A7" s="76"/>
      <c r="B7" s="76"/>
      <c r="C7" s="76"/>
      <c r="D7" s="76"/>
      <c r="E7" s="76"/>
      <c r="F7" s="76"/>
      <c r="G7" s="76"/>
      <c r="H7" s="76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x14ac:dyDescent="0.3">
      <c r="A8" s="76"/>
      <c r="B8" s="76"/>
      <c r="C8" s="76"/>
      <c r="D8" s="76"/>
      <c r="E8" s="76"/>
      <c r="F8" s="76"/>
      <c r="G8" s="76"/>
      <c r="H8" s="76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x14ac:dyDescent="0.3">
      <c r="A9" s="76"/>
      <c r="B9" s="76"/>
      <c r="C9" s="76"/>
      <c r="D9" s="76"/>
      <c r="E9" s="76"/>
      <c r="F9" s="76"/>
      <c r="G9" s="76"/>
      <c r="H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x14ac:dyDescent="0.3">
      <c r="A10" s="76"/>
      <c r="B10" s="76"/>
      <c r="C10" s="76"/>
      <c r="D10" s="76"/>
      <c r="E10" s="76"/>
      <c r="F10" s="76"/>
      <c r="G10" s="76"/>
      <c r="H10" s="76"/>
    </row>
    <row r="11" spans="1:26" x14ac:dyDescent="0.3">
      <c r="A11" s="76"/>
      <c r="B11" s="76"/>
      <c r="C11" s="76"/>
      <c r="D11" s="76"/>
      <c r="E11" s="76"/>
      <c r="F11" s="76"/>
      <c r="G11" s="76"/>
      <c r="H11" s="76"/>
    </row>
    <row r="12" spans="1:26" x14ac:dyDescent="0.3">
      <c r="A12" s="76"/>
      <c r="B12" s="76"/>
      <c r="C12" s="76"/>
      <c r="D12" s="76"/>
      <c r="E12" s="76"/>
      <c r="F12" s="76"/>
      <c r="G12" s="76"/>
      <c r="H12" s="76"/>
    </row>
    <row r="13" spans="1:26" x14ac:dyDescent="0.3">
      <c r="A13" s="76"/>
      <c r="B13" s="76"/>
      <c r="C13" s="76"/>
      <c r="D13" s="76"/>
      <c r="E13" s="76"/>
      <c r="F13" s="76"/>
      <c r="G13" s="76"/>
      <c r="H13" s="76"/>
    </row>
    <row r="16" spans="1:26" x14ac:dyDescent="0.3">
      <c r="B16" s="79" t="s">
        <v>27</v>
      </c>
      <c r="C16" s="79"/>
      <c r="D16" s="79"/>
      <c r="E16" s="79"/>
      <c r="F16" s="79"/>
      <c r="G16" s="79"/>
      <c r="H16" s="79"/>
      <c r="I16" s="79"/>
      <c r="J16" s="79"/>
      <c r="K16" s="79"/>
    </row>
    <row r="17" spans="1:50" x14ac:dyDescent="0.3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50" x14ac:dyDescent="0.3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1:50" x14ac:dyDescent="0.3">
      <c r="AG19" s="1"/>
      <c r="AH19" s="1"/>
      <c r="AI19" s="1"/>
    </row>
    <row r="21" spans="1:50" x14ac:dyDescent="0.3">
      <c r="AE21" s="4"/>
      <c r="AF21" s="4"/>
      <c r="AG21" s="4"/>
      <c r="AH21" s="4"/>
      <c r="AI21" s="4"/>
      <c r="AJ21" s="4"/>
      <c r="AK21" s="4"/>
      <c r="AL21" s="4"/>
      <c r="AM21" s="4"/>
      <c r="AN21" s="5"/>
    </row>
    <row r="22" spans="1:50" s="10" customFormat="1" ht="57.6" x14ac:dyDescent="0.3">
      <c r="B22" s="10" t="s">
        <v>4</v>
      </c>
      <c r="C22" s="10" t="s">
        <v>0</v>
      </c>
      <c r="D22" s="10" t="s">
        <v>5</v>
      </c>
      <c r="E22" s="27" t="s">
        <v>6</v>
      </c>
      <c r="F22" s="29" t="s">
        <v>2</v>
      </c>
      <c r="G22" s="10" t="s">
        <v>3</v>
      </c>
      <c r="H22" s="10" t="s">
        <v>1</v>
      </c>
      <c r="I22" s="3" t="s">
        <v>7</v>
      </c>
      <c r="J22" s="3" t="s">
        <v>13</v>
      </c>
      <c r="K22" s="3" t="s">
        <v>8</v>
      </c>
      <c r="L22" s="3" t="s">
        <v>9</v>
      </c>
      <c r="M22" s="3" t="s">
        <v>10</v>
      </c>
      <c r="N22" s="35" t="s">
        <v>29</v>
      </c>
      <c r="O22" s="35" t="s">
        <v>70</v>
      </c>
      <c r="P22" s="32" t="s">
        <v>30</v>
      </c>
      <c r="Q22" s="6" t="s">
        <v>11</v>
      </c>
      <c r="R22" s="6"/>
      <c r="S22" s="6" t="s">
        <v>71</v>
      </c>
      <c r="T22" s="18" t="s">
        <v>20</v>
      </c>
      <c r="U22" s="18" t="s">
        <v>71</v>
      </c>
      <c r="V22" s="18" t="s">
        <v>19</v>
      </c>
      <c r="W22" s="18" t="s">
        <v>71</v>
      </c>
      <c r="X22" s="18" t="s">
        <v>18</v>
      </c>
      <c r="Y22" s="18" t="s">
        <v>71</v>
      </c>
      <c r="Z22" s="19" t="s">
        <v>21</v>
      </c>
      <c r="AA22" s="19" t="s">
        <v>22</v>
      </c>
      <c r="AB22" s="26" t="s">
        <v>23</v>
      </c>
      <c r="AC22" s="19" t="s">
        <v>25</v>
      </c>
      <c r="AD22" s="19" t="s">
        <v>24</v>
      </c>
      <c r="AE22" s="20" t="s">
        <v>14</v>
      </c>
      <c r="AF22" s="20" t="s">
        <v>76</v>
      </c>
      <c r="AG22" s="21" t="s">
        <v>15</v>
      </c>
      <c r="AH22" s="41" t="s">
        <v>99</v>
      </c>
      <c r="AI22" s="21"/>
      <c r="AJ22" s="21" t="s">
        <v>16</v>
      </c>
      <c r="AK22" s="48" t="s">
        <v>75</v>
      </c>
      <c r="AL22" s="52"/>
      <c r="AM22" s="50"/>
      <c r="AN22" s="21" t="s">
        <v>17</v>
      </c>
      <c r="AO22" s="21"/>
      <c r="AP22" s="41"/>
      <c r="AQ22" s="54"/>
    </row>
    <row r="23" spans="1:50" x14ac:dyDescent="0.3">
      <c r="B23" s="1">
        <v>1</v>
      </c>
      <c r="C23">
        <v>310.5</v>
      </c>
      <c r="D23">
        <v>3200</v>
      </c>
      <c r="E23" s="28">
        <f>(C23*6.25*D23)/60000</f>
        <v>103.5</v>
      </c>
      <c r="F23" s="8">
        <f>E23*1.341</f>
        <v>138.79349999999999</v>
      </c>
      <c r="G23" s="12">
        <v>1800</v>
      </c>
      <c r="H23" s="2">
        <v>1</v>
      </c>
      <c r="I23">
        <f>0.5*E23</f>
        <v>51.75</v>
      </c>
      <c r="J23">
        <f>I23/4</f>
        <v>12.9375</v>
      </c>
      <c r="K23">
        <f>J23/60</f>
        <v>0.21562500000000001</v>
      </c>
      <c r="L23">
        <f>K23/3200</f>
        <v>6.7382812500000006E-5</v>
      </c>
      <c r="M23">
        <f>L23*1000</f>
        <v>6.73828125E-2</v>
      </c>
      <c r="N23" s="36">
        <f>P23/60</f>
        <v>3.5937500000000002E-3</v>
      </c>
      <c r="O23" s="37" t="s">
        <v>31</v>
      </c>
      <c r="P23" s="7">
        <f>3200*Q23</f>
        <v>0.21562500000000001</v>
      </c>
      <c r="Q23" s="24">
        <f>0.001*M23</f>
        <v>6.7382812500000006E-5</v>
      </c>
      <c r="R23" s="24">
        <f>4*Q23</f>
        <v>2.6953125000000002E-4</v>
      </c>
      <c r="S23" s="34">
        <f>Q23/10^-6</f>
        <v>67.382812500000014</v>
      </c>
      <c r="T23" s="25">
        <f>0.05*Q23</f>
        <v>3.3691406250000004E-6</v>
      </c>
      <c r="U23" s="34">
        <f>T23/10^-6</f>
        <v>3.3691406250000004</v>
      </c>
      <c r="V23" s="25">
        <f>0.88*Q23</f>
        <v>5.9296875000000003E-5</v>
      </c>
      <c r="W23" s="34">
        <f>V23/10^-6</f>
        <v>59.296875000000007</v>
      </c>
      <c r="X23" s="25">
        <f>0.07*Q23</f>
        <v>4.7167968750000009E-6</v>
      </c>
      <c r="Y23" s="34">
        <f>X23/10^-6</f>
        <v>4.7167968750000009</v>
      </c>
      <c r="Z23" s="12">
        <v>1800</v>
      </c>
      <c r="AA23" s="12">
        <f>0.7*SQRT(((Z23-0)*100000*2)/875)</f>
        <v>448.99888641287293</v>
      </c>
      <c r="AB23" s="13">
        <f>0.0000000326*8</f>
        <v>2.6080000000000001E-7</v>
      </c>
      <c r="AC23" s="11">
        <f>AB23*AA23</f>
        <v>1.1709890957647727E-4</v>
      </c>
      <c r="AD23" s="12">
        <f>1000*AC23</f>
        <v>0.11709890957647727</v>
      </c>
      <c r="AE23" s="14">
        <f>Q23/AD23</f>
        <v>5.7543501253521333E-4</v>
      </c>
      <c r="AF23" s="34">
        <f>AE23*1000</f>
        <v>0.57543501253521334</v>
      </c>
      <c r="AG23" s="15">
        <f>T23/AD23</f>
        <v>2.8771750626760665E-5</v>
      </c>
      <c r="AH23" s="46">
        <f>1000*AG23</f>
        <v>2.8771750626760666E-2</v>
      </c>
      <c r="AI23" s="37" t="s">
        <v>47</v>
      </c>
      <c r="AJ23" s="15">
        <f>V23/AD23</f>
        <v>5.0638281103098769E-4</v>
      </c>
      <c r="AK23" s="49">
        <f>1000*AJ23</f>
        <v>0.5063828110309877</v>
      </c>
      <c r="AL23" s="53"/>
      <c r="AM23" s="51" t="s">
        <v>42</v>
      </c>
      <c r="AN23" s="16">
        <f t="shared" ref="AN23:AN35" si="0">X23/AD23</f>
        <v>4.0280450877464935E-5</v>
      </c>
      <c r="AO23" s="39" t="s">
        <v>63</v>
      </c>
      <c r="AP23" s="47">
        <f>1000*AN23</f>
        <v>4.0280450877464936E-2</v>
      </c>
      <c r="AQ23" s="1">
        <v>3200</v>
      </c>
      <c r="AS23" s="60"/>
      <c r="AW23" s="2">
        <v>1</v>
      </c>
      <c r="AX23">
        <v>3200</v>
      </c>
    </row>
    <row r="24" spans="1:50" x14ac:dyDescent="0.3">
      <c r="B24" s="1">
        <v>2</v>
      </c>
      <c r="C24">
        <v>310.5</v>
      </c>
      <c r="D24">
        <f>D23-240</f>
        <v>2960</v>
      </c>
      <c r="E24" s="28">
        <f t="shared" ref="E24:E35" si="1">(C24*6.25*D24)/60000</f>
        <v>95.737499999999997</v>
      </c>
      <c r="F24" s="8">
        <f t="shared" ref="F24:F35" si="2">E24*1.341</f>
        <v>128.38398749999999</v>
      </c>
      <c r="G24" s="12">
        <v>1800</v>
      </c>
      <c r="H24" s="2">
        <v>0.9</v>
      </c>
      <c r="I24">
        <f t="shared" ref="I24:I35" si="3">0.5*E24</f>
        <v>47.868749999999999</v>
      </c>
      <c r="J24">
        <f t="shared" ref="J24:J35" si="4">I24/4</f>
        <v>11.9671875</v>
      </c>
      <c r="K24">
        <f t="shared" ref="K24:K35" si="5">J24/60</f>
        <v>0.19945312499999998</v>
      </c>
      <c r="L24">
        <f t="shared" ref="L24:L35" si="6">K24/3200</f>
        <v>6.2329101562499993E-5</v>
      </c>
      <c r="M24">
        <f t="shared" ref="M24:M35" si="7">L24*1000</f>
        <v>6.2329101562499996E-2</v>
      </c>
      <c r="N24" s="36">
        <f t="shared" ref="N24:N35" si="8">P24/60</f>
        <v>3.3242187499999995E-3</v>
      </c>
      <c r="O24" s="37" t="s">
        <v>32</v>
      </c>
      <c r="P24" s="7">
        <f t="shared" ref="P24:P35" si="9">3200*Q24</f>
        <v>0.19945312499999998</v>
      </c>
      <c r="Q24" s="24">
        <f t="shared" ref="Q24:Q35" si="10">0.001*M24</f>
        <v>6.2329101562499993E-5</v>
      </c>
      <c r="R24" s="24">
        <f t="shared" ref="R24:R35" si="11">4*Q24</f>
        <v>2.4931640624999997E-4</v>
      </c>
      <c r="S24" s="34">
        <f t="shared" ref="S24:S35" si="12">Q24/10^-6</f>
        <v>62.329101562499993</v>
      </c>
      <c r="T24" s="25">
        <f t="shared" ref="T24:T35" si="13">0.05*Q24</f>
        <v>3.1164550781249997E-6</v>
      </c>
      <c r="U24" s="34">
        <f t="shared" ref="U24:U35" si="14">T24/10^-6</f>
        <v>3.116455078125</v>
      </c>
      <c r="V24" s="25">
        <f t="shared" ref="V24:V35" si="15">0.88*Q24</f>
        <v>5.4849609374999994E-5</v>
      </c>
      <c r="W24" s="34">
        <f t="shared" ref="W24:W35" si="16">V24/10^-6</f>
        <v>54.849609374999993</v>
      </c>
      <c r="X24" s="25">
        <f t="shared" ref="X24:X35" si="17">0.07*Q24</f>
        <v>4.3630371093749995E-6</v>
      </c>
      <c r="Y24" s="34">
        <f t="shared" ref="Y24:Y35" si="18">X24/10^-6</f>
        <v>4.363037109375</v>
      </c>
      <c r="Z24" s="12">
        <f>-150+Z23</f>
        <v>1650</v>
      </c>
      <c r="AA24" s="12">
        <f t="shared" ref="AA24:AA35" si="19">0.7*SQRT(((Z24-0)*100000*2)/875)</f>
        <v>429.88370520409353</v>
      </c>
      <c r="AB24" s="13">
        <f t="shared" ref="AB24:AB35" si="20">0.0000000326*8</f>
        <v>2.6080000000000001E-7</v>
      </c>
      <c r="AC24" s="11">
        <f t="shared" ref="AC24:AC35" si="21">AB24*AA24</f>
        <v>1.1211367031722759E-4</v>
      </c>
      <c r="AD24" s="12">
        <f t="shared" ref="AD24:AD35" si="22">1000*AC24</f>
        <v>0.11211367031722759</v>
      </c>
      <c r="AE24" s="14">
        <f t="shared" ref="AE24:AE35" si="23">Q24/AD24</f>
        <v>5.5594559866016969E-4</v>
      </c>
      <c r="AF24" s="34">
        <f t="shared" ref="AF24:AF35" si="24">AE24*1000</f>
        <v>0.55594559866016968</v>
      </c>
      <c r="AG24" s="15">
        <f t="shared" ref="AG24:AG32" si="25">T24/AD24</f>
        <v>2.7797279933008487E-5</v>
      </c>
      <c r="AH24" s="46">
        <f t="shared" ref="AH24:AH35" si="26">1000*AG24</f>
        <v>2.7797279933008488E-2</v>
      </c>
      <c r="AI24" s="37" t="s">
        <v>48</v>
      </c>
      <c r="AJ24" s="15">
        <f t="shared" ref="AJ24:AJ35" si="27">V24/AD24</f>
        <v>4.8923212682094939E-4</v>
      </c>
      <c r="AK24" s="49">
        <f t="shared" ref="AK24:AK35" si="28">1000*AJ24</f>
        <v>0.48923212682094941</v>
      </c>
      <c r="AL24" s="53"/>
      <c r="AM24" s="51" t="s">
        <v>56</v>
      </c>
      <c r="AN24" s="16">
        <f t="shared" si="0"/>
        <v>3.891619190621188E-5</v>
      </c>
      <c r="AO24" s="39" t="s">
        <v>64</v>
      </c>
      <c r="AP24" s="47">
        <f t="shared" ref="AP24:AP35" si="29">1000*AN24</f>
        <v>3.8916191906211879E-2</v>
      </c>
      <c r="AQ24" s="1">
        <f>AQ23-240</f>
        <v>2960</v>
      </c>
      <c r="AS24" s="60"/>
      <c r="AW24" s="2">
        <v>0.9</v>
      </c>
      <c r="AX24">
        <f>AX23-240</f>
        <v>2960</v>
      </c>
    </row>
    <row r="25" spans="1:50" x14ac:dyDescent="0.3">
      <c r="B25" s="1">
        <v>3</v>
      </c>
      <c r="C25">
        <v>310.5</v>
      </c>
      <c r="D25">
        <f t="shared" ref="D25:D32" si="30">D24-240</f>
        <v>2720</v>
      </c>
      <c r="E25" s="28">
        <f t="shared" si="1"/>
        <v>87.974999999999994</v>
      </c>
      <c r="F25" s="8">
        <f t="shared" si="2"/>
        <v>117.97447499999998</v>
      </c>
      <c r="G25" s="12">
        <v>1800</v>
      </c>
      <c r="H25" s="2">
        <v>0.8</v>
      </c>
      <c r="I25">
        <f t="shared" si="3"/>
        <v>43.987499999999997</v>
      </c>
      <c r="J25">
        <f t="shared" si="4"/>
        <v>10.996874999999999</v>
      </c>
      <c r="K25">
        <f t="shared" si="5"/>
        <v>0.18328124999999998</v>
      </c>
      <c r="L25">
        <f t="shared" si="6"/>
        <v>5.7275390624999994E-5</v>
      </c>
      <c r="M25">
        <f t="shared" si="7"/>
        <v>5.7275390624999992E-2</v>
      </c>
      <c r="N25" s="36">
        <f t="shared" si="8"/>
        <v>3.0546874999999997E-3</v>
      </c>
      <c r="O25" s="37" t="s">
        <v>33</v>
      </c>
      <c r="P25" s="7">
        <f t="shared" si="9"/>
        <v>0.18328124999999998</v>
      </c>
      <c r="Q25" s="24">
        <f t="shared" si="10"/>
        <v>5.7275390624999994E-5</v>
      </c>
      <c r="R25" s="24">
        <f t="shared" si="11"/>
        <v>2.2910156249999998E-4</v>
      </c>
      <c r="S25" s="34">
        <f t="shared" si="12"/>
        <v>57.275390625</v>
      </c>
      <c r="T25" s="25">
        <f t="shared" si="13"/>
        <v>2.8637695312499998E-6</v>
      </c>
      <c r="U25" s="34">
        <f t="shared" si="14"/>
        <v>2.86376953125</v>
      </c>
      <c r="V25" s="25">
        <f t="shared" si="15"/>
        <v>5.0402343749999998E-5</v>
      </c>
      <c r="W25" s="34">
        <f t="shared" si="16"/>
        <v>50.40234375</v>
      </c>
      <c r="X25" s="25">
        <f t="shared" si="17"/>
        <v>4.0092773437499998E-6</v>
      </c>
      <c r="Y25" s="34">
        <f t="shared" si="18"/>
        <v>4.00927734375</v>
      </c>
      <c r="Z25" s="12">
        <f t="shared" ref="Z25:Z33" si="31">-150+Z24</f>
        <v>1500</v>
      </c>
      <c r="AA25" s="12">
        <f t="shared" si="19"/>
        <v>409.87803063838385</v>
      </c>
      <c r="AB25" s="13">
        <f t="shared" si="20"/>
        <v>2.6080000000000001E-7</v>
      </c>
      <c r="AC25" s="11">
        <f t="shared" si="21"/>
        <v>1.0689619039049051E-4</v>
      </c>
      <c r="AD25" s="12">
        <f t="shared" si="22"/>
        <v>0.10689619039049052</v>
      </c>
      <c r="AE25" s="14">
        <f t="shared" si="23"/>
        <v>5.3580385246446735E-4</v>
      </c>
      <c r="AF25" s="34">
        <f t="shared" si="24"/>
        <v>0.53580385246446738</v>
      </c>
      <c r="AG25" s="15">
        <f t="shared" si="25"/>
        <v>2.6790192623223367E-5</v>
      </c>
      <c r="AH25" s="46">
        <f t="shared" si="26"/>
        <v>2.6790192623223366E-2</v>
      </c>
      <c r="AI25" s="37" t="s">
        <v>49</v>
      </c>
      <c r="AJ25" s="15">
        <f t="shared" si="27"/>
        <v>4.7150739016873133E-4</v>
      </c>
      <c r="AK25" s="49">
        <f t="shared" si="28"/>
        <v>0.47150739016873133</v>
      </c>
      <c r="AL25" s="53"/>
      <c r="AM25" s="51" t="s">
        <v>43</v>
      </c>
      <c r="AN25" s="16">
        <f t="shared" si="0"/>
        <v>3.7506269672512717E-5</v>
      </c>
      <c r="AO25" s="39" t="s">
        <v>62</v>
      </c>
      <c r="AP25" s="47">
        <f t="shared" si="29"/>
        <v>3.7506269672512714E-2</v>
      </c>
      <c r="AQ25" s="1">
        <f t="shared" ref="AQ25:AQ32" si="32">AQ24-240</f>
        <v>2720</v>
      </c>
      <c r="AS25" s="60"/>
      <c r="AW25" s="2">
        <v>0.8</v>
      </c>
      <c r="AX25">
        <f t="shared" ref="AX25:AX32" si="33">AX24-240</f>
        <v>2720</v>
      </c>
    </row>
    <row r="26" spans="1:50" x14ac:dyDescent="0.3">
      <c r="B26" s="1">
        <v>4</v>
      </c>
      <c r="C26">
        <v>310.5</v>
      </c>
      <c r="D26">
        <f t="shared" si="30"/>
        <v>2480</v>
      </c>
      <c r="E26" s="28">
        <f t="shared" si="1"/>
        <v>80.212500000000006</v>
      </c>
      <c r="F26" s="8">
        <f t="shared" si="2"/>
        <v>107.56496250000001</v>
      </c>
      <c r="G26" s="12">
        <v>1800</v>
      </c>
      <c r="H26" s="2">
        <v>0.7</v>
      </c>
      <c r="I26">
        <f t="shared" si="3"/>
        <v>40.106250000000003</v>
      </c>
      <c r="J26">
        <f t="shared" si="4"/>
        <v>10.026562500000001</v>
      </c>
      <c r="K26">
        <f t="shared" si="5"/>
        <v>0.167109375</v>
      </c>
      <c r="L26">
        <f t="shared" si="6"/>
        <v>5.2221679687500002E-5</v>
      </c>
      <c r="M26">
        <f t="shared" si="7"/>
        <v>5.2221679687500001E-2</v>
      </c>
      <c r="N26" s="36">
        <f t="shared" si="8"/>
        <v>2.7851562499999999E-3</v>
      </c>
      <c r="O26" s="37" t="s">
        <v>34</v>
      </c>
      <c r="P26" s="7">
        <f t="shared" si="9"/>
        <v>0.167109375</v>
      </c>
      <c r="Q26" s="24">
        <f t="shared" si="10"/>
        <v>5.2221679687500002E-5</v>
      </c>
      <c r="R26" s="24">
        <f t="shared" si="11"/>
        <v>2.0888671875000001E-4</v>
      </c>
      <c r="S26" s="34">
        <f t="shared" si="12"/>
        <v>52.221679687500007</v>
      </c>
      <c r="T26" s="25">
        <f t="shared" si="13"/>
        <v>2.6110839843750003E-6</v>
      </c>
      <c r="U26" s="34">
        <f t="shared" si="14"/>
        <v>2.6110839843750004</v>
      </c>
      <c r="V26" s="25">
        <f t="shared" si="15"/>
        <v>4.5955078125000003E-5</v>
      </c>
      <c r="W26" s="34">
        <f t="shared" si="16"/>
        <v>45.955078125000007</v>
      </c>
      <c r="X26" s="25">
        <f t="shared" si="17"/>
        <v>3.6555175781250005E-6</v>
      </c>
      <c r="Y26" s="34">
        <f t="shared" si="18"/>
        <v>3.6555175781250004</v>
      </c>
      <c r="Z26" s="12">
        <f t="shared" si="31"/>
        <v>1350</v>
      </c>
      <c r="AA26" s="12">
        <f t="shared" si="19"/>
        <v>388.84444190447164</v>
      </c>
      <c r="AB26" s="13">
        <f t="shared" si="20"/>
        <v>2.6080000000000001E-7</v>
      </c>
      <c r="AC26" s="11">
        <f t="shared" si="21"/>
        <v>1.0141063044868621E-4</v>
      </c>
      <c r="AD26" s="12">
        <f t="shared" si="22"/>
        <v>0.10141063044868621</v>
      </c>
      <c r="AE26" s="14">
        <f t="shared" si="23"/>
        <v>5.1495271705192852E-4</v>
      </c>
      <c r="AF26" s="34">
        <f t="shared" si="24"/>
        <v>0.51495271705192847</v>
      </c>
      <c r="AG26" s="15">
        <f t="shared" si="25"/>
        <v>2.5747635852596429E-5</v>
      </c>
      <c r="AH26" s="46">
        <f t="shared" si="26"/>
        <v>2.5747635852596429E-2</v>
      </c>
      <c r="AI26" s="37" t="s">
        <v>50</v>
      </c>
      <c r="AJ26" s="15">
        <f t="shared" si="27"/>
        <v>4.5315839100569711E-4</v>
      </c>
      <c r="AK26" s="49">
        <f t="shared" si="28"/>
        <v>0.4531583910056971</v>
      </c>
      <c r="AL26" s="53"/>
      <c r="AM26" s="51" t="s">
        <v>44</v>
      </c>
      <c r="AN26" s="16">
        <f t="shared" si="0"/>
        <v>3.6046690193634999E-5</v>
      </c>
      <c r="AO26" s="39" t="s">
        <v>68</v>
      </c>
      <c r="AP26" s="47">
        <f t="shared" si="29"/>
        <v>3.6046690193634996E-2</v>
      </c>
      <c r="AQ26" s="1">
        <f t="shared" si="32"/>
        <v>2480</v>
      </c>
      <c r="AS26" s="60"/>
      <c r="AW26" s="2">
        <v>0.7</v>
      </c>
      <c r="AX26">
        <f t="shared" si="33"/>
        <v>2480</v>
      </c>
    </row>
    <row r="27" spans="1:50" x14ac:dyDescent="0.3">
      <c r="A27">
        <v>500</v>
      </c>
      <c r="B27" s="1">
        <v>5</v>
      </c>
      <c r="C27">
        <v>310.5</v>
      </c>
      <c r="D27">
        <f t="shared" si="30"/>
        <v>2240</v>
      </c>
      <c r="E27" s="28">
        <f t="shared" si="1"/>
        <v>72.45</v>
      </c>
      <c r="F27" s="8">
        <f t="shared" si="2"/>
        <v>97.155450000000002</v>
      </c>
      <c r="G27" s="12">
        <v>1800</v>
      </c>
      <c r="H27" s="2">
        <v>0.6</v>
      </c>
      <c r="I27">
        <f t="shared" si="3"/>
        <v>36.225000000000001</v>
      </c>
      <c r="J27">
        <f t="shared" si="4"/>
        <v>9.0562500000000004</v>
      </c>
      <c r="K27">
        <f t="shared" si="5"/>
        <v>0.1509375</v>
      </c>
      <c r="L27">
        <f t="shared" si="6"/>
        <v>4.7167968750000003E-5</v>
      </c>
      <c r="M27">
        <f t="shared" si="7"/>
        <v>4.7167968750000004E-2</v>
      </c>
      <c r="N27" s="36">
        <f t="shared" si="8"/>
        <v>2.5156250000000001E-3</v>
      </c>
      <c r="O27" s="37" t="s">
        <v>35</v>
      </c>
      <c r="P27" s="7">
        <f t="shared" si="9"/>
        <v>0.1509375</v>
      </c>
      <c r="Q27" s="24">
        <f t="shared" si="10"/>
        <v>4.7167968750000003E-5</v>
      </c>
      <c r="R27" s="24">
        <f t="shared" si="11"/>
        <v>1.8867187500000001E-4</v>
      </c>
      <c r="S27" s="34">
        <f t="shared" si="12"/>
        <v>47.167968750000007</v>
      </c>
      <c r="T27" s="25">
        <f t="shared" si="13"/>
        <v>2.3583984375000005E-6</v>
      </c>
      <c r="U27" s="34">
        <f t="shared" si="14"/>
        <v>2.3583984375000004</v>
      </c>
      <c r="V27" s="25">
        <f t="shared" si="15"/>
        <v>4.15078125E-5</v>
      </c>
      <c r="W27" s="34">
        <f t="shared" si="16"/>
        <v>41.5078125</v>
      </c>
      <c r="X27" s="25">
        <f t="shared" si="17"/>
        <v>3.3017578125000003E-6</v>
      </c>
      <c r="Y27" s="34">
        <f t="shared" si="18"/>
        <v>3.3017578125000004</v>
      </c>
      <c r="Z27" s="12">
        <f t="shared" si="31"/>
        <v>1200</v>
      </c>
      <c r="AA27" s="12">
        <f t="shared" si="19"/>
        <v>366.60605559646717</v>
      </c>
      <c r="AB27" s="13">
        <f t="shared" si="20"/>
        <v>2.6080000000000001E-7</v>
      </c>
      <c r="AC27" s="11">
        <f t="shared" si="21"/>
        <v>9.5610859299558647E-5</v>
      </c>
      <c r="AD27" s="12">
        <f t="shared" si="22"/>
        <v>9.5610859299558648E-2</v>
      </c>
      <c r="AE27" s="14">
        <f t="shared" si="23"/>
        <v>4.9333275629516004E-4</v>
      </c>
      <c r="AF27" s="34">
        <f t="shared" si="24"/>
        <v>0.49333275629516005</v>
      </c>
      <c r="AG27" s="15">
        <f t="shared" si="25"/>
        <v>2.4666637814758007E-5</v>
      </c>
      <c r="AH27" s="46">
        <f t="shared" si="26"/>
        <v>2.4666637814758006E-2</v>
      </c>
      <c r="AI27" s="37" t="s">
        <v>50</v>
      </c>
      <c r="AJ27" s="15">
        <f t="shared" si="27"/>
        <v>4.3413282553974084E-4</v>
      </c>
      <c r="AK27" s="49">
        <f t="shared" si="28"/>
        <v>0.43413282553974086</v>
      </c>
      <c r="AL27" s="53"/>
      <c r="AM27" s="51" t="s">
        <v>45</v>
      </c>
      <c r="AN27" s="16">
        <f t="shared" si="0"/>
        <v>3.4533292940661206E-5</v>
      </c>
      <c r="AO27" s="39" t="s">
        <v>69</v>
      </c>
      <c r="AP27" s="47">
        <f t="shared" si="29"/>
        <v>3.4533292940661209E-2</v>
      </c>
      <c r="AQ27" s="1">
        <f t="shared" si="32"/>
        <v>2240</v>
      </c>
      <c r="AS27" s="60"/>
      <c r="AW27" s="2">
        <v>0.6</v>
      </c>
      <c r="AX27">
        <f t="shared" si="33"/>
        <v>2240</v>
      </c>
    </row>
    <row r="28" spans="1:50" x14ac:dyDescent="0.3">
      <c r="B28" s="1">
        <v>6</v>
      </c>
      <c r="C28">
        <v>310.5</v>
      </c>
      <c r="D28">
        <f t="shared" si="30"/>
        <v>2000</v>
      </c>
      <c r="E28" s="28">
        <f t="shared" si="1"/>
        <v>64.6875</v>
      </c>
      <c r="F28" s="8">
        <f t="shared" si="2"/>
        <v>86.745937499999997</v>
      </c>
      <c r="G28" s="12">
        <v>1800</v>
      </c>
      <c r="H28" s="2">
        <v>0.5</v>
      </c>
      <c r="I28">
        <f t="shared" si="3"/>
        <v>32.34375</v>
      </c>
      <c r="J28">
        <f t="shared" si="4"/>
        <v>8.0859375</v>
      </c>
      <c r="K28">
        <f t="shared" si="5"/>
        <v>0.134765625</v>
      </c>
      <c r="L28">
        <f t="shared" si="6"/>
        <v>4.2114257812499997E-5</v>
      </c>
      <c r="M28">
        <f t="shared" si="7"/>
        <v>4.21142578125E-2</v>
      </c>
      <c r="N28" s="36">
        <f t="shared" si="8"/>
        <v>2.2460937499999998E-3</v>
      </c>
      <c r="O28" s="37" t="s">
        <v>36</v>
      </c>
      <c r="P28" s="7">
        <f t="shared" si="9"/>
        <v>0.134765625</v>
      </c>
      <c r="Q28" s="24">
        <f t="shared" si="10"/>
        <v>4.2114257812500004E-5</v>
      </c>
      <c r="R28" s="24">
        <f t="shared" si="11"/>
        <v>1.6845703125000001E-4</v>
      </c>
      <c r="S28" s="34">
        <f t="shared" si="12"/>
        <v>42.114257812500007</v>
      </c>
      <c r="T28" s="25">
        <f t="shared" si="13"/>
        <v>2.1057128906250002E-6</v>
      </c>
      <c r="U28" s="34">
        <f t="shared" si="14"/>
        <v>2.1057128906250004</v>
      </c>
      <c r="V28" s="25">
        <f t="shared" si="15"/>
        <v>3.7060546875000004E-5</v>
      </c>
      <c r="W28" s="34">
        <f t="shared" si="16"/>
        <v>37.060546875000007</v>
      </c>
      <c r="X28" s="25">
        <f t="shared" si="17"/>
        <v>2.9479980468750006E-6</v>
      </c>
      <c r="Y28" s="34">
        <f t="shared" si="18"/>
        <v>2.9479980468750009</v>
      </c>
      <c r="Z28" s="12">
        <f t="shared" si="31"/>
        <v>1050</v>
      </c>
      <c r="AA28" s="12">
        <f t="shared" si="19"/>
        <v>342.92856398964494</v>
      </c>
      <c r="AB28" s="13">
        <f t="shared" si="20"/>
        <v>2.6080000000000001E-7</v>
      </c>
      <c r="AC28" s="11">
        <f t="shared" si="21"/>
        <v>8.9435769488499408E-5</v>
      </c>
      <c r="AD28" s="12">
        <f t="shared" si="22"/>
        <v>8.9435769488499406E-2</v>
      </c>
      <c r="AE28" s="14">
        <f t="shared" si="23"/>
        <v>4.7088830401258522E-4</v>
      </c>
      <c r="AF28" s="34">
        <f t="shared" si="24"/>
        <v>0.47088830401258519</v>
      </c>
      <c r="AG28" s="15">
        <f t="shared" si="25"/>
        <v>2.3544415200629263E-5</v>
      </c>
      <c r="AH28" s="46">
        <f t="shared" si="26"/>
        <v>2.3544415200629262E-2</v>
      </c>
      <c r="AI28" s="37" t="s">
        <v>51</v>
      </c>
      <c r="AJ28" s="15">
        <f t="shared" si="27"/>
        <v>4.1438170753107503E-4</v>
      </c>
      <c r="AK28" s="49">
        <f t="shared" si="28"/>
        <v>0.41438170753107501</v>
      </c>
      <c r="AL28" s="53"/>
      <c r="AM28" s="51" t="s">
        <v>46</v>
      </c>
      <c r="AN28" s="16">
        <f t="shared" si="0"/>
        <v>3.2962181280880973E-5</v>
      </c>
      <c r="AO28" s="39" t="s">
        <v>65</v>
      </c>
      <c r="AP28" s="47">
        <f t="shared" si="29"/>
        <v>3.2962181280880971E-2</v>
      </c>
      <c r="AQ28" s="1">
        <f t="shared" si="32"/>
        <v>2000</v>
      </c>
      <c r="AS28" s="60"/>
      <c r="AW28" s="2">
        <v>0.5</v>
      </c>
      <c r="AX28">
        <f t="shared" si="33"/>
        <v>2000</v>
      </c>
    </row>
    <row r="29" spans="1:50" x14ac:dyDescent="0.3">
      <c r="B29" s="1">
        <v>7</v>
      </c>
      <c r="C29">
        <v>310.5</v>
      </c>
      <c r="D29">
        <f t="shared" si="30"/>
        <v>1760</v>
      </c>
      <c r="E29" s="28">
        <f t="shared" si="1"/>
        <v>56.924999999999997</v>
      </c>
      <c r="F29" s="8">
        <f t="shared" si="2"/>
        <v>76.336424999999991</v>
      </c>
      <c r="G29" s="12">
        <v>1800</v>
      </c>
      <c r="H29" s="2">
        <v>0.4</v>
      </c>
      <c r="I29">
        <f t="shared" si="3"/>
        <v>28.462499999999999</v>
      </c>
      <c r="J29">
        <f t="shared" si="4"/>
        <v>7.1156249999999996</v>
      </c>
      <c r="K29">
        <f t="shared" si="5"/>
        <v>0.11859375</v>
      </c>
      <c r="L29">
        <f t="shared" si="6"/>
        <v>3.7060546874999998E-5</v>
      </c>
      <c r="M29">
        <f t="shared" si="7"/>
        <v>3.7060546874999996E-2</v>
      </c>
      <c r="N29" s="36">
        <f t="shared" si="8"/>
        <v>1.9765625E-3</v>
      </c>
      <c r="O29" s="37" t="s">
        <v>37</v>
      </c>
      <c r="P29" s="7">
        <f t="shared" si="9"/>
        <v>0.11859375</v>
      </c>
      <c r="Q29" s="24">
        <f t="shared" si="10"/>
        <v>3.7060546874999998E-5</v>
      </c>
      <c r="R29" s="24">
        <f t="shared" si="11"/>
        <v>1.4824218749999999E-4</v>
      </c>
      <c r="S29" s="34">
        <f t="shared" si="12"/>
        <v>37.060546875</v>
      </c>
      <c r="T29" s="25">
        <f t="shared" si="13"/>
        <v>1.8530273437499999E-6</v>
      </c>
      <c r="U29" s="34">
        <f t="shared" si="14"/>
        <v>1.85302734375</v>
      </c>
      <c r="V29" s="25">
        <f t="shared" si="15"/>
        <v>3.2613281249999995E-5</v>
      </c>
      <c r="W29" s="34">
        <f t="shared" si="16"/>
        <v>32.61328125</v>
      </c>
      <c r="X29" s="25">
        <f t="shared" si="17"/>
        <v>2.59423828125E-6</v>
      </c>
      <c r="Y29" s="34">
        <f t="shared" si="18"/>
        <v>2.59423828125</v>
      </c>
      <c r="Z29" s="12">
        <f t="shared" si="31"/>
        <v>900</v>
      </c>
      <c r="AA29" s="12">
        <f t="shared" si="19"/>
        <v>317.49015732775086</v>
      </c>
      <c r="AB29" s="13">
        <f t="shared" si="20"/>
        <v>2.6080000000000001E-7</v>
      </c>
      <c r="AC29" s="11">
        <f t="shared" si="21"/>
        <v>8.2801433031077422E-5</v>
      </c>
      <c r="AD29" s="12">
        <f t="shared" si="22"/>
        <v>8.2801433031077426E-2</v>
      </c>
      <c r="AE29" s="14">
        <f t="shared" si="23"/>
        <v>4.4758339944539678E-4</v>
      </c>
      <c r="AF29" s="34">
        <f t="shared" si="24"/>
        <v>0.44758339944539677</v>
      </c>
      <c r="AG29" s="15">
        <f t="shared" si="25"/>
        <v>2.2379169972269837E-5</v>
      </c>
      <c r="AH29" s="46">
        <f t="shared" si="26"/>
        <v>2.2379169972269838E-2</v>
      </c>
      <c r="AI29" s="37" t="s">
        <v>52</v>
      </c>
      <c r="AJ29" s="15">
        <f t="shared" si="27"/>
        <v>3.9387339151194915E-4</v>
      </c>
      <c r="AK29" s="49">
        <f t="shared" si="28"/>
        <v>0.39387339151194917</v>
      </c>
      <c r="AL29" s="53"/>
      <c r="AM29" s="51" t="s">
        <v>57</v>
      </c>
      <c r="AN29" s="16">
        <f t="shared" si="0"/>
        <v>3.1330837961177775E-5</v>
      </c>
      <c r="AO29" s="39" t="s">
        <v>66</v>
      </c>
      <c r="AP29" s="47">
        <f t="shared" si="29"/>
        <v>3.1330837961177777E-2</v>
      </c>
      <c r="AQ29" s="1">
        <f t="shared" si="32"/>
        <v>1760</v>
      </c>
      <c r="AS29" s="60"/>
      <c r="AW29" s="2">
        <v>0.4</v>
      </c>
      <c r="AX29">
        <f t="shared" si="33"/>
        <v>1760</v>
      </c>
    </row>
    <row r="30" spans="1:50" x14ac:dyDescent="0.3">
      <c r="B30" s="1">
        <v>8</v>
      </c>
      <c r="C30">
        <v>310.5</v>
      </c>
      <c r="D30">
        <f t="shared" si="30"/>
        <v>1520</v>
      </c>
      <c r="E30" s="28">
        <f t="shared" si="1"/>
        <v>49.162500000000001</v>
      </c>
      <c r="F30" s="8">
        <f t="shared" si="2"/>
        <v>65.9269125</v>
      </c>
      <c r="G30" s="12">
        <v>1800</v>
      </c>
      <c r="H30" s="2">
        <v>0.3</v>
      </c>
      <c r="I30">
        <f t="shared" si="3"/>
        <v>24.581250000000001</v>
      </c>
      <c r="J30">
        <f t="shared" si="4"/>
        <v>6.1453125000000002</v>
      </c>
      <c r="K30">
        <f t="shared" si="5"/>
        <v>0.10242187500000001</v>
      </c>
      <c r="L30">
        <f t="shared" si="6"/>
        <v>3.2006835937500005E-5</v>
      </c>
      <c r="M30">
        <f t="shared" si="7"/>
        <v>3.2006835937500006E-2</v>
      </c>
      <c r="N30" s="36">
        <f t="shared" si="8"/>
        <v>1.7070312500000004E-3</v>
      </c>
      <c r="O30" s="37" t="s">
        <v>38</v>
      </c>
      <c r="P30" s="7">
        <f t="shared" si="9"/>
        <v>0.10242187500000002</v>
      </c>
      <c r="Q30" s="24">
        <f t="shared" si="10"/>
        <v>3.2006835937500005E-5</v>
      </c>
      <c r="R30" s="24">
        <f t="shared" si="11"/>
        <v>1.2802734375000002E-4</v>
      </c>
      <c r="S30" s="34">
        <f t="shared" si="12"/>
        <v>32.006835937500007</v>
      </c>
      <c r="T30" s="25">
        <f t="shared" si="13"/>
        <v>1.6003417968750004E-6</v>
      </c>
      <c r="U30" s="34">
        <f t="shared" si="14"/>
        <v>1.6003417968750004</v>
      </c>
      <c r="V30" s="25">
        <f t="shared" si="15"/>
        <v>2.8166015625000006E-5</v>
      </c>
      <c r="W30" s="34">
        <f t="shared" si="16"/>
        <v>28.166015625000007</v>
      </c>
      <c r="X30" s="25">
        <f t="shared" si="17"/>
        <v>2.2404785156250007E-6</v>
      </c>
      <c r="Y30" s="34">
        <f t="shared" si="18"/>
        <v>2.2404785156250009</v>
      </c>
      <c r="Z30" s="12">
        <f t="shared" si="31"/>
        <v>750</v>
      </c>
      <c r="AA30" s="12">
        <f t="shared" si="19"/>
        <v>289.82753492378873</v>
      </c>
      <c r="AB30" s="13">
        <f t="shared" si="20"/>
        <v>2.6080000000000001E-7</v>
      </c>
      <c r="AC30" s="11">
        <f t="shared" si="21"/>
        <v>7.5587021108124099E-5</v>
      </c>
      <c r="AD30" s="12">
        <f t="shared" si="22"/>
        <v>7.5587021108124097E-2</v>
      </c>
      <c r="AE30" s="14">
        <f t="shared" si="23"/>
        <v>4.2344354187097221E-4</v>
      </c>
      <c r="AF30" s="34">
        <f t="shared" si="24"/>
        <v>0.42344354187097222</v>
      </c>
      <c r="AG30" s="15">
        <f t="shared" si="25"/>
        <v>2.1172177093548613E-5</v>
      </c>
      <c r="AH30" s="46">
        <f t="shared" si="26"/>
        <v>2.1172177093548614E-2</v>
      </c>
      <c r="AI30" s="37" t="s">
        <v>53</v>
      </c>
      <c r="AJ30" s="15">
        <f t="shared" si="27"/>
        <v>3.7263031684645553E-4</v>
      </c>
      <c r="AK30" s="49">
        <f t="shared" si="28"/>
        <v>0.37263031684645553</v>
      </c>
      <c r="AL30" s="53"/>
      <c r="AM30" s="51" t="s">
        <v>58</v>
      </c>
      <c r="AN30" s="16">
        <f t="shared" si="0"/>
        <v>2.9641047930968059E-5</v>
      </c>
      <c r="AO30" s="39" t="s">
        <v>67</v>
      </c>
      <c r="AP30" s="47">
        <f t="shared" si="29"/>
        <v>2.964104793096806E-2</v>
      </c>
      <c r="AQ30" s="1">
        <f t="shared" si="32"/>
        <v>1520</v>
      </c>
      <c r="AS30" s="60"/>
      <c r="AW30" s="2">
        <v>0.3</v>
      </c>
      <c r="AX30">
        <f t="shared" si="33"/>
        <v>1520</v>
      </c>
    </row>
    <row r="31" spans="1:50" x14ac:dyDescent="0.3">
      <c r="B31" s="1">
        <v>9</v>
      </c>
      <c r="C31">
        <v>310.5</v>
      </c>
      <c r="D31">
        <f t="shared" si="30"/>
        <v>1280</v>
      </c>
      <c r="E31" s="28">
        <f t="shared" si="1"/>
        <v>41.4</v>
      </c>
      <c r="F31" s="8">
        <f t="shared" si="2"/>
        <v>55.517399999999995</v>
      </c>
      <c r="G31" s="12">
        <v>1800</v>
      </c>
      <c r="H31" s="2">
        <v>0.2</v>
      </c>
      <c r="I31">
        <f t="shared" si="3"/>
        <v>20.7</v>
      </c>
      <c r="J31">
        <f t="shared" si="4"/>
        <v>5.1749999999999998</v>
      </c>
      <c r="K31">
        <f t="shared" si="5"/>
        <v>8.6249999999999993E-2</v>
      </c>
      <c r="L31">
        <f t="shared" si="6"/>
        <v>2.6953125E-5</v>
      </c>
      <c r="M31">
        <f t="shared" si="7"/>
        <v>2.6953124999999998E-2</v>
      </c>
      <c r="N31" s="36">
        <f t="shared" si="8"/>
        <v>1.4375E-3</v>
      </c>
      <c r="O31" s="37" t="s">
        <v>39</v>
      </c>
      <c r="P31" s="7">
        <f t="shared" si="9"/>
        <v>8.6249999999999993E-2</v>
      </c>
      <c r="Q31" s="24">
        <f t="shared" si="10"/>
        <v>2.6953125E-5</v>
      </c>
      <c r="R31" s="24">
        <f t="shared" si="11"/>
        <v>1.078125E-4</v>
      </c>
      <c r="S31" s="34">
        <f t="shared" si="12"/>
        <v>26.953125</v>
      </c>
      <c r="T31" s="25">
        <f t="shared" si="13"/>
        <v>1.3476562500000001E-6</v>
      </c>
      <c r="U31" s="34">
        <f t="shared" si="14"/>
        <v>1.3476562500000002</v>
      </c>
      <c r="V31" s="25">
        <f t="shared" si="15"/>
        <v>2.3718750000000001E-5</v>
      </c>
      <c r="W31" s="34">
        <f t="shared" si="16"/>
        <v>23.71875</v>
      </c>
      <c r="X31" s="25">
        <f t="shared" si="17"/>
        <v>1.8867187500000001E-6</v>
      </c>
      <c r="Y31" s="34">
        <f t="shared" si="18"/>
        <v>1.8867187500000002</v>
      </c>
      <c r="Z31" s="12">
        <f t="shared" si="31"/>
        <v>600</v>
      </c>
      <c r="AA31" s="12">
        <f t="shared" si="19"/>
        <v>259.22962793631439</v>
      </c>
      <c r="AB31" s="13">
        <f t="shared" si="20"/>
        <v>2.6080000000000001E-7</v>
      </c>
      <c r="AC31" s="11">
        <f t="shared" si="21"/>
        <v>6.7607086965790789E-5</v>
      </c>
      <c r="AD31" s="12">
        <f t="shared" si="22"/>
        <v>6.7607086965790791E-2</v>
      </c>
      <c r="AE31" s="14">
        <f t="shared" si="23"/>
        <v>3.9867307126600926E-4</v>
      </c>
      <c r="AF31" s="34">
        <f t="shared" si="24"/>
        <v>0.39867307126600926</v>
      </c>
      <c r="AG31" s="15">
        <f t="shared" si="25"/>
        <v>1.9933653563300468E-5</v>
      </c>
      <c r="AH31" s="46">
        <f t="shared" si="26"/>
        <v>1.9933653563300468E-2</v>
      </c>
      <c r="AI31" s="37" t="s">
        <v>54</v>
      </c>
      <c r="AJ31" s="15">
        <f t="shared" si="27"/>
        <v>3.508323027140882E-4</v>
      </c>
      <c r="AK31" s="49">
        <f t="shared" si="28"/>
        <v>0.35083230271408822</v>
      </c>
      <c r="AL31" s="53"/>
      <c r="AM31" s="51" t="s">
        <v>59</v>
      </c>
      <c r="AN31" s="16">
        <f t="shared" si="0"/>
        <v>2.7907114988620651E-5</v>
      </c>
      <c r="AO31" s="39" t="s">
        <v>47</v>
      </c>
      <c r="AP31" s="47">
        <f t="shared" si="29"/>
        <v>2.7907114988620651E-2</v>
      </c>
      <c r="AQ31" s="1">
        <f t="shared" si="32"/>
        <v>1280</v>
      </c>
      <c r="AS31" s="60"/>
      <c r="AW31" s="2">
        <v>0.2</v>
      </c>
      <c r="AX31">
        <f t="shared" si="33"/>
        <v>1280</v>
      </c>
    </row>
    <row r="32" spans="1:50" x14ac:dyDescent="0.3">
      <c r="B32" s="1">
        <v>10</v>
      </c>
      <c r="C32">
        <v>310.5</v>
      </c>
      <c r="D32">
        <f t="shared" si="30"/>
        <v>1040</v>
      </c>
      <c r="E32" s="28">
        <f t="shared" si="1"/>
        <v>33.637500000000003</v>
      </c>
      <c r="F32" s="8">
        <f t="shared" si="2"/>
        <v>45.107887500000004</v>
      </c>
      <c r="G32" s="12">
        <v>1800</v>
      </c>
      <c r="H32" s="2">
        <v>0.1</v>
      </c>
      <c r="I32">
        <f t="shared" si="3"/>
        <v>16.818750000000001</v>
      </c>
      <c r="J32">
        <f t="shared" si="4"/>
        <v>4.2046875000000004</v>
      </c>
      <c r="K32">
        <f t="shared" si="5"/>
        <v>7.0078125000000005E-2</v>
      </c>
      <c r="L32">
        <f t="shared" si="6"/>
        <v>2.18994140625E-5</v>
      </c>
      <c r="M32">
        <f t="shared" si="7"/>
        <v>2.1899414062500001E-2</v>
      </c>
      <c r="N32" s="36">
        <f t="shared" si="8"/>
        <v>1.1679687500000002E-3</v>
      </c>
      <c r="O32" s="37" t="s">
        <v>40</v>
      </c>
      <c r="P32" s="7">
        <f t="shared" si="9"/>
        <v>7.0078125000000005E-2</v>
      </c>
      <c r="Q32" s="24">
        <f t="shared" si="10"/>
        <v>2.18994140625E-5</v>
      </c>
      <c r="R32" s="24">
        <f t="shared" si="11"/>
        <v>8.7597656250000002E-5</v>
      </c>
      <c r="S32" s="34">
        <f t="shared" si="12"/>
        <v>21.8994140625</v>
      </c>
      <c r="T32" s="25">
        <f t="shared" si="13"/>
        <v>1.0949707031250001E-6</v>
      </c>
      <c r="U32" s="34">
        <f t="shared" si="14"/>
        <v>1.0949707031250002</v>
      </c>
      <c r="V32" s="25">
        <f t="shared" si="15"/>
        <v>1.9271484375000002E-5</v>
      </c>
      <c r="W32" s="34">
        <f t="shared" si="16"/>
        <v>19.271484375000004</v>
      </c>
      <c r="X32" s="25">
        <f t="shared" si="17"/>
        <v>1.5329589843750002E-6</v>
      </c>
      <c r="Y32" s="34">
        <f t="shared" si="18"/>
        <v>1.5329589843750002</v>
      </c>
      <c r="Z32" s="12">
        <f t="shared" si="31"/>
        <v>450</v>
      </c>
      <c r="AA32" s="12">
        <f t="shared" si="19"/>
        <v>224.49944320643647</v>
      </c>
      <c r="AB32" s="13">
        <f t="shared" si="20"/>
        <v>2.6080000000000001E-7</v>
      </c>
      <c r="AC32" s="11">
        <f t="shared" si="21"/>
        <v>5.8549454788238635E-5</v>
      </c>
      <c r="AD32" s="12">
        <f t="shared" si="22"/>
        <v>5.8549454788238635E-2</v>
      </c>
      <c r="AE32" s="14">
        <f t="shared" si="23"/>
        <v>3.740327581478886E-4</v>
      </c>
      <c r="AF32" s="34">
        <f t="shared" si="24"/>
        <v>0.37403275814788861</v>
      </c>
      <c r="AG32" s="15">
        <f t="shared" si="25"/>
        <v>1.8701637907394431E-5</v>
      </c>
      <c r="AH32" s="46">
        <f t="shared" si="26"/>
        <v>1.8701637907394431E-2</v>
      </c>
      <c r="AI32" s="37" t="s">
        <v>55</v>
      </c>
      <c r="AJ32" s="15">
        <f t="shared" si="27"/>
        <v>3.2914882717014198E-4</v>
      </c>
      <c r="AK32" s="49">
        <f t="shared" si="28"/>
        <v>0.32914882717014199</v>
      </c>
      <c r="AL32" s="53"/>
      <c r="AM32" s="51" t="s">
        <v>60</v>
      </c>
      <c r="AN32" s="16">
        <f t="shared" si="0"/>
        <v>2.6182293070352204E-5</v>
      </c>
      <c r="AO32" s="39" t="s">
        <v>48</v>
      </c>
      <c r="AP32" s="47">
        <f t="shared" si="29"/>
        <v>2.6182293070352206E-2</v>
      </c>
      <c r="AQ32" s="1">
        <f t="shared" si="32"/>
        <v>1040</v>
      </c>
      <c r="AS32" s="60"/>
      <c r="AW32" s="2">
        <v>0.1</v>
      </c>
      <c r="AX32">
        <f t="shared" si="33"/>
        <v>1040</v>
      </c>
    </row>
    <row r="33" spans="2:50" x14ac:dyDescent="0.3">
      <c r="B33" s="1">
        <v>11</v>
      </c>
      <c r="C33">
        <v>220</v>
      </c>
      <c r="D33">
        <v>800</v>
      </c>
      <c r="E33" s="28">
        <f t="shared" si="1"/>
        <v>18.333333333333332</v>
      </c>
      <c r="F33" s="8">
        <f t="shared" si="2"/>
        <v>24.584999999999997</v>
      </c>
      <c r="G33" s="12">
        <v>1800</v>
      </c>
      <c r="H33" s="2">
        <v>0</v>
      </c>
      <c r="I33">
        <f t="shared" si="3"/>
        <v>9.1666666666666661</v>
      </c>
      <c r="J33">
        <f t="shared" si="4"/>
        <v>2.2916666666666665</v>
      </c>
      <c r="K33">
        <f t="shared" si="5"/>
        <v>3.8194444444444441E-2</v>
      </c>
      <c r="L33">
        <f t="shared" si="6"/>
        <v>1.1935763888888888E-5</v>
      </c>
      <c r="M33">
        <f t="shared" si="7"/>
        <v>1.1935763888888888E-2</v>
      </c>
      <c r="N33" s="36">
        <f t="shared" si="8"/>
        <v>6.3657407407407402E-4</v>
      </c>
      <c r="O33" s="37" t="s">
        <v>41</v>
      </c>
      <c r="P33" s="7">
        <f t="shared" si="9"/>
        <v>3.8194444444444441E-2</v>
      </c>
      <c r="Q33" s="24">
        <f t="shared" si="10"/>
        <v>1.1935763888888888E-5</v>
      </c>
      <c r="R33" s="24">
        <f t="shared" si="11"/>
        <v>4.7743055555555551E-5</v>
      </c>
      <c r="S33" s="34">
        <f t="shared" si="12"/>
        <v>11.935763888888888</v>
      </c>
      <c r="T33" s="25">
        <f t="shared" si="13"/>
        <v>5.9678819444444443E-7</v>
      </c>
      <c r="U33" s="34">
        <f t="shared" si="14"/>
        <v>0.59678819444444442</v>
      </c>
      <c r="V33" s="25">
        <f t="shared" si="15"/>
        <v>1.0503472222222221E-5</v>
      </c>
      <c r="W33" s="34">
        <f t="shared" si="16"/>
        <v>10.503472222222221</v>
      </c>
      <c r="X33" s="25">
        <f t="shared" si="17"/>
        <v>8.3550347222222225E-7</v>
      </c>
      <c r="Y33" s="34">
        <f t="shared" si="18"/>
        <v>0.83550347222222232</v>
      </c>
      <c r="Z33" s="12">
        <f t="shared" si="31"/>
        <v>300</v>
      </c>
      <c r="AA33" s="12">
        <f t="shared" si="19"/>
        <v>183.30302779823359</v>
      </c>
      <c r="AB33" s="13">
        <f t="shared" si="20"/>
        <v>2.6080000000000001E-7</v>
      </c>
      <c r="AC33" s="11">
        <f t="shared" si="21"/>
        <v>4.7805429649779324E-5</v>
      </c>
      <c r="AD33" s="12">
        <f t="shared" si="22"/>
        <v>4.7805429649779324E-2</v>
      </c>
      <c r="AE33" s="14">
        <f t="shared" si="23"/>
        <v>2.4967381270976581E-4</v>
      </c>
      <c r="AF33" s="34">
        <f t="shared" si="24"/>
        <v>0.24967381270976582</v>
      </c>
      <c r="AG33" s="15">
        <f>T33/AD33</f>
        <v>1.2483690635488291E-5</v>
      </c>
      <c r="AH33" s="46">
        <f t="shared" si="26"/>
        <v>1.2483690635488291E-2</v>
      </c>
      <c r="AI33" s="37" t="s">
        <v>55</v>
      </c>
      <c r="AJ33" s="15">
        <f t="shared" si="27"/>
        <v>2.1971295518459391E-4</v>
      </c>
      <c r="AK33" s="49">
        <f t="shared" si="28"/>
        <v>0.21971295518459391</v>
      </c>
      <c r="AL33" s="53"/>
      <c r="AM33" s="51" t="s">
        <v>61</v>
      </c>
      <c r="AN33" s="16">
        <f t="shared" si="0"/>
        <v>1.7477166889683607E-5</v>
      </c>
      <c r="AO33" s="40" t="s">
        <v>49</v>
      </c>
      <c r="AP33" s="47">
        <f t="shared" si="29"/>
        <v>1.7477166889683607E-2</v>
      </c>
      <c r="AQ33" s="1">
        <v>800</v>
      </c>
      <c r="AS33" s="60"/>
      <c r="AW33" s="2">
        <v>0</v>
      </c>
      <c r="AX33">
        <v>800</v>
      </c>
    </row>
    <row r="34" spans="2:50" ht="15.75" customHeight="1" x14ac:dyDescent="0.3">
      <c r="C34">
        <v>220</v>
      </c>
      <c r="D34">
        <v>700</v>
      </c>
      <c r="E34" s="28">
        <f t="shared" si="1"/>
        <v>16.041666666666668</v>
      </c>
      <c r="F34" s="8">
        <f t="shared" si="2"/>
        <v>21.511875</v>
      </c>
      <c r="I34">
        <f t="shared" si="3"/>
        <v>8.0208333333333339</v>
      </c>
      <c r="J34">
        <f t="shared" si="4"/>
        <v>2.0052083333333335</v>
      </c>
      <c r="K34">
        <f t="shared" si="5"/>
        <v>3.3420138888888888E-2</v>
      </c>
      <c r="L34">
        <f t="shared" si="6"/>
        <v>1.0443793402777777E-5</v>
      </c>
      <c r="M34">
        <f t="shared" si="7"/>
        <v>1.0443793402777778E-2</v>
      </c>
      <c r="N34" s="57">
        <f t="shared" si="8"/>
        <v>5.5700231481481497E-4</v>
      </c>
      <c r="P34" s="7">
        <f t="shared" si="9"/>
        <v>3.3420138888888895E-2</v>
      </c>
      <c r="Q34" s="56">
        <f t="shared" si="10"/>
        <v>1.0443793402777779E-5</v>
      </c>
      <c r="R34" s="24">
        <f t="shared" si="11"/>
        <v>4.1775173611111116E-5</v>
      </c>
      <c r="S34" s="58">
        <f t="shared" si="12"/>
        <v>10.443793402777779</v>
      </c>
      <c r="T34" s="59">
        <f t="shared" si="13"/>
        <v>5.2218967013888901E-7</v>
      </c>
      <c r="U34" s="58">
        <f t="shared" si="14"/>
        <v>0.52218967013888906</v>
      </c>
      <c r="V34" s="59">
        <f t="shared" si="15"/>
        <v>9.1905381944444447E-6</v>
      </c>
      <c r="W34" s="58">
        <f t="shared" si="16"/>
        <v>9.1905381944444446</v>
      </c>
      <c r="X34" s="59">
        <f t="shared" si="17"/>
        <v>7.3106553819444457E-7</v>
      </c>
      <c r="Y34" s="58">
        <f t="shared" si="18"/>
        <v>0.73106553819444464</v>
      </c>
      <c r="Z34" s="12">
        <v>1800</v>
      </c>
      <c r="AA34" s="12">
        <f t="shared" si="19"/>
        <v>448.99888641287293</v>
      </c>
      <c r="AB34" s="13">
        <f t="shared" si="20"/>
        <v>2.6080000000000001E-7</v>
      </c>
      <c r="AC34" s="11">
        <f t="shared" si="21"/>
        <v>1.1709890957647727E-4</v>
      </c>
      <c r="AD34" s="12">
        <f t="shared" si="22"/>
        <v>0.11709890957647727</v>
      </c>
      <c r="AE34" s="14">
        <f t="shared" si="23"/>
        <v>8.9187793810812044E-5</v>
      </c>
      <c r="AF34" s="34">
        <f t="shared" si="24"/>
        <v>8.9187793810812044E-2</v>
      </c>
      <c r="AG34" s="15">
        <f>T34/AD34</f>
        <v>4.4593896905406032E-6</v>
      </c>
      <c r="AH34" s="46">
        <f t="shared" si="26"/>
        <v>4.4593896905406032E-3</v>
      </c>
      <c r="AI34" s="37" t="s">
        <v>55</v>
      </c>
      <c r="AJ34" s="15">
        <f t="shared" si="27"/>
        <v>7.8485258553514595E-5</v>
      </c>
      <c r="AK34" s="49">
        <f t="shared" si="28"/>
        <v>7.8485258553514597E-2</v>
      </c>
      <c r="AL34" s="4"/>
      <c r="AM34" s="51" t="s">
        <v>61</v>
      </c>
      <c r="AN34" s="16">
        <f t="shared" si="0"/>
        <v>6.2431455667568433E-6</v>
      </c>
      <c r="AO34" s="40" t="s">
        <v>49</v>
      </c>
      <c r="AP34" s="47">
        <f t="shared" si="29"/>
        <v>6.2431455667568431E-3</v>
      </c>
      <c r="AS34" s="60"/>
    </row>
    <row r="35" spans="2:50" ht="15.75" customHeight="1" x14ac:dyDescent="0.3">
      <c r="C35">
        <v>220</v>
      </c>
      <c r="D35">
        <v>10</v>
      </c>
      <c r="E35" s="28">
        <f t="shared" si="1"/>
        <v>0.22916666666666666</v>
      </c>
      <c r="F35" s="8">
        <f t="shared" si="2"/>
        <v>0.30731249999999999</v>
      </c>
      <c r="I35">
        <f t="shared" si="3"/>
        <v>0.11458333333333333</v>
      </c>
      <c r="J35">
        <f t="shared" si="4"/>
        <v>2.8645833333333332E-2</v>
      </c>
      <c r="K35">
        <f t="shared" si="5"/>
        <v>4.7743055555555554E-4</v>
      </c>
      <c r="L35">
        <f t="shared" si="6"/>
        <v>1.4919704861111111E-7</v>
      </c>
      <c r="M35">
        <f t="shared" si="7"/>
        <v>1.491970486111111E-4</v>
      </c>
      <c r="N35" s="57">
        <f t="shared" si="8"/>
        <v>7.9571759259259252E-6</v>
      </c>
      <c r="P35" s="7">
        <f t="shared" si="9"/>
        <v>4.7743055555555554E-4</v>
      </c>
      <c r="Q35" s="56">
        <f t="shared" si="10"/>
        <v>1.4919704861111111E-7</v>
      </c>
      <c r="R35" s="24">
        <f t="shared" si="11"/>
        <v>5.9678819444444443E-7</v>
      </c>
      <c r="S35" s="58">
        <f t="shared" si="12"/>
        <v>0.1491970486111111</v>
      </c>
      <c r="T35" s="59">
        <f t="shared" si="13"/>
        <v>7.4598524305555551E-9</v>
      </c>
      <c r="U35" s="58">
        <f t="shared" si="14"/>
        <v>7.4598524305555551E-3</v>
      </c>
      <c r="V35" s="59">
        <f t="shared" si="15"/>
        <v>1.3129340277777777E-7</v>
      </c>
      <c r="W35" s="58">
        <f t="shared" si="16"/>
        <v>0.13129340277777779</v>
      </c>
      <c r="X35" s="59">
        <f t="shared" si="17"/>
        <v>1.0443793402777778E-8</v>
      </c>
      <c r="Y35" s="58">
        <f t="shared" si="18"/>
        <v>1.0443793402777778E-2</v>
      </c>
      <c r="Z35" s="12">
        <v>1800</v>
      </c>
      <c r="AA35" s="12">
        <f t="shared" si="19"/>
        <v>448.99888641287293</v>
      </c>
      <c r="AB35" s="13">
        <f t="shared" si="20"/>
        <v>2.6080000000000001E-7</v>
      </c>
      <c r="AC35" s="11">
        <f t="shared" si="21"/>
        <v>1.1709890957647727E-4</v>
      </c>
      <c r="AD35" s="12">
        <f t="shared" si="22"/>
        <v>0.11709890957647727</v>
      </c>
      <c r="AE35" s="14">
        <f t="shared" si="23"/>
        <v>1.2741113401544576E-6</v>
      </c>
      <c r="AF35" s="34">
        <f t="shared" si="24"/>
        <v>1.2741113401544576E-3</v>
      </c>
      <c r="AG35" s="15">
        <f>T35/AD35</f>
        <v>6.3705567007722882E-8</v>
      </c>
      <c r="AH35" s="46">
        <f t="shared" si="26"/>
        <v>6.3705567007722879E-5</v>
      </c>
      <c r="AI35" s="4"/>
      <c r="AJ35" s="15">
        <f t="shared" si="27"/>
        <v>1.1212179793359227E-6</v>
      </c>
      <c r="AK35" s="49">
        <f t="shared" si="28"/>
        <v>1.1212179793359228E-3</v>
      </c>
      <c r="AL35" s="4"/>
      <c r="AM35" s="4"/>
      <c r="AN35" s="16">
        <f t="shared" si="0"/>
        <v>8.9187793810812039E-8</v>
      </c>
      <c r="AP35" s="47">
        <f t="shared" si="29"/>
        <v>8.9187793810812044E-5</v>
      </c>
    </row>
    <row r="36" spans="2:50" ht="15.75" customHeight="1" x14ac:dyDescent="0.3">
      <c r="E36" s="61"/>
      <c r="F36" s="61"/>
      <c r="Z36" s="12"/>
      <c r="AA36" s="12"/>
      <c r="AB36" s="11"/>
      <c r="AC36" s="11"/>
      <c r="AD36" s="12"/>
      <c r="AE36" s="17"/>
      <c r="AF36" s="17"/>
      <c r="AG36" s="4"/>
      <c r="AH36" s="55"/>
      <c r="AI36" s="4"/>
      <c r="AJ36" s="4"/>
      <c r="AK36" s="4"/>
      <c r="AL36" s="4"/>
      <c r="AM36" s="4"/>
      <c r="AN36" s="5"/>
    </row>
    <row r="37" spans="2:50" ht="15.75" customHeight="1" x14ac:dyDescent="0.3">
      <c r="E37" s="4"/>
      <c r="F37" s="4"/>
      <c r="Z37" s="12"/>
      <c r="AA37" s="12"/>
      <c r="AB37" s="11"/>
      <c r="AC37" s="11"/>
      <c r="AD37" s="12"/>
      <c r="AE37" s="17"/>
      <c r="AF37" s="17"/>
      <c r="AJ37" s="4"/>
      <c r="AK37" s="4"/>
      <c r="AL37" s="4"/>
      <c r="AM37" s="4"/>
      <c r="AN37" s="5"/>
    </row>
    <row r="38" spans="2:50" ht="15.75" customHeight="1" x14ac:dyDescent="0.3">
      <c r="Z38" s="12"/>
      <c r="AA38" s="12"/>
      <c r="AB38" s="11"/>
      <c r="AC38" s="11"/>
      <c r="AD38" s="12"/>
      <c r="AE38" s="17"/>
      <c r="AF38" s="17"/>
      <c r="AJ38" s="42" t="s">
        <v>74</v>
      </c>
      <c r="AK38" s="4"/>
      <c r="AL38" s="45"/>
      <c r="AM38" s="4"/>
      <c r="AN38" s="5"/>
    </row>
    <row r="39" spans="2:50" ht="15.75" customHeight="1" x14ac:dyDescent="0.3">
      <c r="Z39" s="12"/>
      <c r="AA39" s="12"/>
      <c r="AB39" s="11"/>
      <c r="AC39" s="11"/>
      <c r="AD39" s="12"/>
      <c r="AE39" s="17"/>
      <c r="AF39" s="17"/>
      <c r="AJ39" s="4">
        <f>AP39</f>
        <v>2.6041666666666665E-5</v>
      </c>
      <c r="AK39" s="4">
        <f>AQ39</f>
        <v>2.5999999999999998E-5</v>
      </c>
      <c r="AL39" s="46">
        <f>1000*AK39</f>
        <v>2.5999999999999999E-2</v>
      </c>
      <c r="AM39" s="5">
        <f>10000*AK39</f>
        <v>0.26</v>
      </c>
      <c r="AN39" s="1">
        <v>3200</v>
      </c>
      <c r="AP39" s="12">
        <f>(1/(D23/60))/720</f>
        <v>2.6041666666666665E-5</v>
      </c>
      <c r="AQ39">
        <v>2.5999999999999998E-5</v>
      </c>
      <c r="AR39">
        <v>3200</v>
      </c>
    </row>
    <row r="40" spans="2:50" ht="15.75" customHeight="1" x14ac:dyDescent="0.3">
      <c r="Z40" s="12"/>
      <c r="AA40" s="12"/>
      <c r="AB40" s="11"/>
      <c r="AC40" s="11"/>
      <c r="AD40" s="12"/>
      <c r="AE40" s="17"/>
      <c r="AF40" s="17"/>
      <c r="AJ40" s="4">
        <f>AP40</f>
        <v>2.815315315315315E-5</v>
      </c>
      <c r="AK40" s="4">
        <f>AQ40</f>
        <v>2.8E-5</v>
      </c>
      <c r="AL40" s="46">
        <f t="shared" ref="AL40:AL50" si="34">1000*AK40</f>
        <v>2.8000000000000001E-2</v>
      </c>
      <c r="AM40" s="5">
        <f t="shared" ref="AM40:AM50" si="35">10000*AK40</f>
        <v>0.27999999999999997</v>
      </c>
      <c r="AN40" s="1">
        <f>AN39-240</f>
        <v>2960</v>
      </c>
      <c r="AP40" s="12">
        <f>(1/(D24/60))/720</f>
        <v>2.815315315315315E-5</v>
      </c>
      <c r="AQ40">
        <v>2.8E-5</v>
      </c>
      <c r="AR40">
        <f>AR39-240</f>
        <v>2960</v>
      </c>
    </row>
    <row r="41" spans="2:50" ht="15.75" customHeight="1" x14ac:dyDescent="0.3">
      <c r="Z41" s="12"/>
      <c r="AA41" s="12"/>
      <c r="AB41" s="11"/>
      <c r="AC41" s="11"/>
      <c r="AD41" s="12"/>
      <c r="AE41" s="17"/>
      <c r="AF41" s="17"/>
      <c r="AJ41" s="4">
        <f>AP41</f>
        <v>3.0637254901960784E-5</v>
      </c>
      <c r="AK41" s="4">
        <f>AQ41</f>
        <v>3.0000000000000001E-5</v>
      </c>
      <c r="AL41" s="46">
        <f t="shared" si="34"/>
        <v>3.0000000000000002E-2</v>
      </c>
      <c r="AM41" s="5">
        <f t="shared" si="35"/>
        <v>0.3</v>
      </c>
      <c r="AN41" s="1">
        <f t="shared" ref="AN41:AN48" si="36">AN40-240</f>
        <v>2720</v>
      </c>
      <c r="AP41" s="12">
        <f>(1/(D25/60))/720</f>
        <v>3.0637254901960784E-5</v>
      </c>
      <c r="AQ41">
        <v>3.0000000000000001E-5</v>
      </c>
      <c r="AR41">
        <f t="shared" ref="AR41:AR48" si="37">AR40-240</f>
        <v>2720</v>
      </c>
    </row>
    <row r="42" spans="2:50" ht="15.75" customHeight="1" x14ac:dyDescent="0.3">
      <c r="Z42" s="12"/>
      <c r="AA42" s="12"/>
      <c r="AB42" s="11"/>
      <c r="AC42" s="11"/>
      <c r="AD42" s="12"/>
      <c r="AE42" s="17"/>
      <c r="AF42" s="17"/>
      <c r="AJ42" s="4">
        <f>AP42</f>
        <v>3.3602150537634409E-5</v>
      </c>
      <c r="AK42" s="4">
        <f>AQ42</f>
        <v>3.3000000000000003E-5</v>
      </c>
      <c r="AL42" s="46">
        <f t="shared" si="34"/>
        <v>3.3000000000000002E-2</v>
      </c>
      <c r="AM42" s="5">
        <f t="shared" si="35"/>
        <v>0.33</v>
      </c>
      <c r="AN42" s="1">
        <f t="shared" si="36"/>
        <v>2480</v>
      </c>
      <c r="AP42" s="12">
        <f>(1/(D26/60))/720</f>
        <v>3.3602150537634409E-5</v>
      </c>
      <c r="AQ42">
        <v>3.3000000000000003E-5</v>
      </c>
      <c r="AR42">
        <f t="shared" si="37"/>
        <v>2480</v>
      </c>
    </row>
    <row r="43" spans="2:50" ht="15.75" customHeight="1" x14ac:dyDescent="0.3">
      <c r="Z43" s="12"/>
      <c r="AA43" s="12"/>
      <c r="AB43" s="11"/>
      <c r="AC43" s="11"/>
      <c r="AD43" s="12"/>
      <c r="AE43" s="17"/>
      <c r="AF43" s="17"/>
      <c r="AJ43" s="4">
        <f>AP43</f>
        <v>3.7202380952380949E-5</v>
      </c>
      <c r="AK43" s="4">
        <f>AQ43</f>
        <v>3.6999999999999998E-5</v>
      </c>
      <c r="AL43" s="46">
        <f t="shared" si="34"/>
        <v>3.6999999999999998E-2</v>
      </c>
      <c r="AM43" s="5">
        <f t="shared" si="35"/>
        <v>0.37</v>
      </c>
      <c r="AN43" s="1">
        <f t="shared" si="36"/>
        <v>2240</v>
      </c>
      <c r="AP43" s="12">
        <f>(1/(D27/60))/720</f>
        <v>3.7202380952380949E-5</v>
      </c>
      <c r="AQ43">
        <v>3.6999999999999998E-5</v>
      </c>
      <c r="AR43">
        <f t="shared" si="37"/>
        <v>2240</v>
      </c>
    </row>
    <row r="44" spans="2:50" ht="15.75" customHeight="1" x14ac:dyDescent="0.3">
      <c r="Z44" s="12"/>
      <c r="AA44" s="12"/>
      <c r="AB44" s="11"/>
      <c r="AC44" s="11"/>
      <c r="AD44" s="12"/>
      <c r="AE44" s="17"/>
      <c r="AF44" s="17"/>
      <c r="AJ44" s="4">
        <f>AP44</f>
        <v>4.1666666666666665E-5</v>
      </c>
      <c r="AK44" s="4">
        <f>AQ44</f>
        <v>4.1E-5</v>
      </c>
      <c r="AL44" s="46">
        <f t="shared" si="34"/>
        <v>4.1000000000000002E-2</v>
      </c>
      <c r="AM44" s="5">
        <f t="shared" si="35"/>
        <v>0.41000000000000003</v>
      </c>
      <c r="AN44" s="1">
        <f t="shared" si="36"/>
        <v>2000</v>
      </c>
      <c r="AP44" s="12">
        <f>(1/(D28/60))/720</f>
        <v>4.1666666666666665E-5</v>
      </c>
      <c r="AQ44">
        <v>4.1E-5</v>
      </c>
      <c r="AR44">
        <f t="shared" si="37"/>
        <v>2000</v>
      </c>
    </row>
    <row r="45" spans="2:50" ht="15.75" customHeight="1" x14ac:dyDescent="0.3">
      <c r="Z45" s="12"/>
      <c r="AA45" s="12"/>
      <c r="AB45" s="11"/>
      <c r="AC45" s="11"/>
      <c r="AD45" s="12"/>
      <c r="AE45" s="17"/>
      <c r="AF45" s="17"/>
      <c r="AJ45" s="4">
        <f>AP45</f>
        <v>4.7348484848484855E-5</v>
      </c>
      <c r="AK45" s="4">
        <f>AQ45</f>
        <v>4.6999999999999997E-5</v>
      </c>
      <c r="AL45" s="46">
        <f t="shared" si="34"/>
        <v>4.7E-2</v>
      </c>
      <c r="AM45" s="5">
        <f t="shared" si="35"/>
        <v>0.47</v>
      </c>
      <c r="AN45" s="1">
        <f t="shared" si="36"/>
        <v>1760</v>
      </c>
      <c r="AP45" s="12">
        <f>(1/(D29/60))/720</f>
        <v>4.7348484848484855E-5</v>
      </c>
      <c r="AQ45">
        <v>4.6999999999999997E-5</v>
      </c>
      <c r="AR45">
        <f t="shared" si="37"/>
        <v>1760</v>
      </c>
    </row>
    <row r="46" spans="2:50" ht="15.75" customHeight="1" x14ac:dyDescent="0.3">
      <c r="Z46" s="12"/>
      <c r="AA46" s="12"/>
      <c r="AB46" s="11"/>
      <c r="AC46" s="11"/>
      <c r="AD46" s="12"/>
      <c r="AE46" s="17"/>
      <c r="AF46" s="17"/>
      <c r="AJ46" s="4">
        <f>AP46</f>
        <v>5.482456140350878E-5</v>
      </c>
      <c r="AK46" s="4">
        <f>AQ46</f>
        <v>5.3999999999999998E-5</v>
      </c>
      <c r="AL46" s="46">
        <f t="shared" si="34"/>
        <v>5.3999999999999999E-2</v>
      </c>
      <c r="AM46" s="5">
        <f t="shared" si="35"/>
        <v>0.53999999999999992</v>
      </c>
      <c r="AN46" s="1">
        <f t="shared" si="36"/>
        <v>1520</v>
      </c>
      <c r="AP46" s="12">
        <f>(1/(D30/60))/720</f>
        <v>5.482456140350878E-5</v>
      </c>
      <c r="AQ46">
        <v>5.3999999999999998E-5</v>
      </c>
      <c r="AR46">
        <f t="shared" si="37"/>
        <v>1520</v>
      </c>
    </row>
    <row r="47" spans="2:50" ht="15.75" customHeight="1" x14ac:dyDescent="0.3">
      <c r="Z47" s="12"/>
      <c r="AA47" s="12"/>
      <c r="AB47" s="11"/>
      <c r="AC47" s="11"/>
      <c r="AD47" s="12"/>
      <c r="AE47" s="17"/>
      <c r="AF47" s="17"/>
      <c r="AJ47" s="4">
        <f>AP47</f>
        <v>6.5104166666666666E-5</v>
      </c>
      <c r="AK47" s="4">
        <f>AQ47</f>
        <v>6.4999999999999994E-5</v>
      </c>
      <c r="AL47" s="46">
        <f t="shared" si="34"/>
        <v>6.4999999999999988E-2</v>
      </c>
      <c r="AM47" s="5">
        <f t="shared" si="35"/>
        <v>0.64999999999999991</v>
      </c>
      <c r="AN47" s="1">
        <f t="shared" si="36"/>
        <v>1280</v>
      </c>
      <c r="AP47" s="12">
        <f>(1/(D31/60))/720</f>
        <v>6.5104166666666666E-5</v>
      </c>
      <c r="AQ47">
        <v>6.4999999999999994E-5</v>
      </c>
      <c r="AR47">
        <f t="shared" si="37"/>
        <v>1280</v>
      </c>
    </row>
    <row r="48" spans="2:50" ht="15.75" customHeight="1" x14ac:dyDescent="0.3">
      <c r="Z48" s="12"/>
      <c r="AA48" s="12"/>
      <c r="AB48" s="11"/>
      <c r="AC48" s="11"/>
      <c r="AD48" s="12"/>
      <c r="AE48" s="17"/>
      <c r="AF48" s="17"/>
      <c r="AJ48" s="4">
        <f>AP48</f>
        <v>8.0128205128205128E-5</v>
      </c>
      <c r="AK48" s="4">
        <f>AQ48</f>
        <v>8.0000000000000007E-5</v>
      </c>
      <c r="AL48" s="46">
        <f t="shared" si="34"/>
        <v>0.08</v>
      </c>
      <c r="AM48" s="5">
        <f t="shared" si="35"/>
        <v>0.8</v>
      </c>
      <c r="AN48" s="1">
        <f t="shared" si="36"/>
        <v>1040</v>
      </c>
      <c r="AP48" s="12">
        <f>(1/(D32/60))/720</f>
        <v>8.0128205128205128E-5</v>
      </c>
      <c r="AQ48">
        <v>8.0000000000000007E-5</v>
      </c>
      <c r="AR48">
        <f t="shared" si="37"/>
        <v>1040</v>
      </c>
    </row>
    <row r="49" spans="1:44" ht="15.75" customHeight="1" x14ac:dyDescent="0.3">
      <c r="Z49" s="12"/>
      <c r="AA49" s="12"/>
      <c r="AB49" s="11"/>
      <c r="AC49" s="11"/>
      <c r="AD49" s="12"/>
      <c r="AE49" s="17"/>
      <c r="AF49" s="17"/>
      <c r="AJ49" s="4">
        <f>AP49</f>
        <v>1.0416666666666666E-4</v>
      </c>
      <c r="AK49" s="4">
        <f>AQ49</f>
        <v>1E-4</v>
      </c>
      <c r="AL49" s="46">
        <f t="shared" si="34"/>
        <v>0.1</v>
      </c>
      <c r="AM49" s="5">
        <f t="shared" si="35"/>
        <v>1</v>
      </c>
      <c r="AN49" s="1">
        <v>800</v>
      </c>
      <c r="AP49" s="12">
        <f>(1/(D33/60))/720</f>
        <v>1.0416666666666666E-4</v>
      </c>
      <c r="AQ49">
        <v>1E-4</v>
      </c>
      <c r="AR49">
        <v>800</v>
      </c>
    </row>
    <row r="50" spans="1:44" ht="15.75" customHeight="1" x14ac:dyDescent="0.3">
      <c r="Z50" s="12"/>
      <c r="AA50" s="12"/>
      <c r="AB50" s="11"/>
      <c r="AC50" s="11"/>
      <c r="AD50" s="12"/>
      <c r="AE50" s="17"/>
      <c r="AF50" s="17"/>
      <c r="AJ50" s="4">
        <f>AP50</f>
        <v>1.1904761904761905E-4</v>
      </c>
      <c r="AK50" s="4">
        <f>AQ50</f>
        <v>1.1E-4</v>
      </c>
      <c r="AL50" s="46">
        <f t="shared" si="34"/>
        <v>0.11</v>
      </c>
      <c r="AM50" s="5">
        <f t="shared" si="35"/>
        <v>1.1000000000000001</v>
      </c>
      <c r="AN50" s="1">
        <v>700</v>
      </c>
      <c r="AP50" s="12">
        <f>(1/(D34/60))/720</f>
        <v>1.1904761904761905E-4</v>
      </c>
      <c r="AQ50">
        <v>1.1E-4</v>
      </c>
      <c r="AR50">
        <v>700</v>
      </c>
    </row>
    <row r="51" spans="1:44" ht="15.75" customHeight="1" x14ac:dyDescent="0.3">
      <c r="Z51" s="12"/>
      <c r="AA51" s="12"/>
      <c r="AB51" s="11"/>
      <c r="AC51" s="11"/>
      <c r="AD51" s="12"/>
      <c r="AE51" s="17"/>
      <c r="AF51" s="17"/>
      <c r="AJ51" s="4"/>
      <c r="AK51" s="4"/>
      <c r="AL51" s="4"/>
      <c r="AM51" s="4"/>
      <c r="AN51" s="5"/>
    </row>
    <row r="52" spans="1:44" x14ac:dyDescent="0.3">
      <c r="Z52" s="12"/>
      <c r="AA52" s="12"/>
      <c r="AB52" s="11"/>
      <c r="AC52" s="11"/>
      <c r="AD52" s="12"/>
      <c r="AE52" s="17"/>
      <c r="AF52" s="17"/>
      <c r="AJ52" s="4"/>
      <c r="AK52" s="4"/>
      <c r="AL52" s="4"/>
      <c r="AM52" s="4"/>
      <c r="AN52" s="5"/>
    </row>
    <row r="53" spans="1:44" x14ac:dyDescent="0.3">
      <c r="Z53" s="12"/>
      <c r="AA53" s="12"/>
      <c r="AB53" s="11"/>
      <c r="AC53" s="11"/>
      <c r="AD53" s="12"/>
      <c r="AE53" s="17"/>
      <c r="AF53" s="17"/>
      <c r="AJ53" s="4"/>
      <c r="AK53" s="4"/>
      <c r="AL53" s="4"/>
      <c r="AM53" s="4"/>
      <c r="AN53" s="5"/>
    </row>
    <row r="54" spans="1:44" x14ac:dyDescent="0.3">
      <c r="B54"/>
      <c r="O54"/>
      <c r="AB54"/>
      <c r="AC54"/>
      <c r="AN54"/>
    </row>
    <row r="55" spans="1:44" x14ac:dyDescent="0.3">
      <c r="B55"/>
      <c r="O55"/>
      <c r="AB55"/>
      <c r="AC55"/>
      <c r="AJ55" s="86"/>
      <c r="AK55" s="86"/>
      <c r="AL55" s="86"/>
      <c r="AM55" s="86"/>
      <c r="AN55" s="86"/>
    </row>
    <row r="56" spans="1:44" x14ac:dyDescent="0.3">
      <c r="B56"/>
      <c r="O56"/>
      <c r="AB56"/>
      <c r="AC56"/>
      <c r="AJ56" s="86"/>
      <c r="AK56" s="86"/>
      <c r="AL56" s="86"/>
      <c r="AM56" s="86"/>
      <c r="AN56" s="86"/>
    </row>
    <row r="57" spans="1:44" x14ac:dyDescent="0.3">
      <c r="B57" s="86"/>
      <c r="C57" s="86"/>
      <c r="D57" s="86"/>
      <c r="E57" s="86"/>
      <c r="F57" s="86"/>
      <c r="G57" s="86"/>
      <c r="H57" s="86"/>
      <c r="I57" s="86"/>
      <c r="J57" s="86"/>
      <c r="O57"/>
      <c r="AB57"/>
      <c r="AC57"/>
      <c r="AJ57" s="86"/>
      <c r="AK57" s="86"/>
      <c r="AL57" s="86"/>
      <c r="AM57" s="86"/>
      <c r="AN57" s="86"/>
    </row>
    <row r="58" spans="1:44" x14ac:dyDescent="0.3">
      <c r="B58" s="86"/>
      <c r="C58" s="86"/>
      <c r="D58" s="86"/>
      <c r="E58" s="86"/>
      <c r="F58" s="86"/>
      <c r="G58" s="86"/>
      <c r="H58" s="86"/>
      <c r="I58" s="86"/>
      <c r="J58" s="86"/>
      <c r="O58"/>
      <c r="AB58"/>
      <c r="AC58"/>
      <c r="AN58"/>
    </row>
    <row r="59" spans="1:44" x14ac:dyDescent="0.3">
      <c r="B59" s="86"/>
      <c r="C59" s="86"/>
      <c r="D59" s="86"/>
      <c r="E59" s="86"/>
      <c r="F59" s="86"/>
      <c r="G59" s="86"/>
      <c r="H59" s="86"/>
      <c r="I59" s="86"/>
      <c r="J59" s="86"/>
      <c r="O59"/>
      <c r="AB59"/>
      <c r="AC59"/>
      <c r="AN59"/>
    </row>
    <row r="60" spans="1:44" x14ac:dyDescent="0.3">
      <c r="B60"/>
      <c r="O60"/>
      <c r="AB60"/>
      <c r="AC60"/>
      <c r="AN60"/>
    </row>
    <row r="61" spans="1:44" x14ac:dyDescent="0.3">
      <c r="B61"/>
      <c r="O61"/>
      <c r="AB61"/>
      <c r="AC61"/>
      <c r="AN61"/>
    </row>
    <row r="62" spans="1:44" s="22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4" x14ac:dyDescent="0.3">
      <c r="B63"/>
      <c r="O63"/>
      <c r="AB63"/>
      <c r="AC63"/>
      <c r="AN63"/>
    </row>
    <row r="64" spans="1:44" x14ac:dyDescent="0.3">
      <c r="B64"/>
      <c r="O64"/>
      <c r="AB64"/>
      <c r="AC64"/>
      <c r="AN64"/>
    </row>
    <row r="65" spans="2:40" x14ac:dyDescent="0.3">
      <c r="B65"/>
      <c r="O65"/>
      <c r="AB65"/>
      <c r="AC65"/>
      <c r="AN65"/>
    </row>
    <row r="66" spans="2:40" x14ac:dyDescent="0.3">
      <c r="B66"/>
      <c r="O66"/>
      <c r="AB66"/>
      <c r="AC66"/>
      <c r="AN66"/>
    </row>
    <row r="67" spans="2:40" x14ac:dyDescent="0.3">
      <c r="B67"/>
      <c r="O67"/>
      <c r="AB67"/>
      <c r="AC67"/>
      <c r="AN67"/>
    </row>
    <row r="68" spans="2:40" x14ac:dyDescent="0.3">
      <c r="B68"/>
      <c r="O68"/>
      <c r="AB68"/>
      <c r="AC68"/>
      <c r="AN68"/>
    </row>
    <row r="69" spans="2:40" x14ac:dyDescent="0.3">
      <c r="B69"/>
      <c r="O69"/>
      <c r="AB69"/>
      <c r="AC69"/>
      <c r="AN69"/>
    </row>
    <row r="70" spans="2:40" x14ac:dyDescent="0.3">
      <c r="B70"/>
      <c r="O70"/>
      <c r="AB70"/>
      <c r="AC70"/>
      <c r="AN70"/>
    </row>
    <row r="71" spans="2:40" x14ac:dyDescent="0.3">
      <c r="B71"/>
      <c r="O71"/>
      <c r="AB71"/>
      <c r="AC71"/>
      <c r="AN71"/>
    </row>
    <row r="72" spans="2:40" x14ac:dyDescent="0.3">
      <c r="B72"/>
      <c r="O72"/>
      <c r="AB72"/>
      <c r="AC72"/>
      <c r="AN72"/>
    </row>
    <row r="73" spans="2:40" x14ac:dyDescent="0.3">
      <c r="B73"/>
      <c r="O73"/>
      <c r="AB73"/>
      <c r="AC73"/>
      <c r="AN73"/>
    </row>
    <row r="74" spans="2:40" x14ac:dyDescent="0.3">
      <c r="B74"/>
      <c r="O74"/>
      <c r="AB74"/>
      <c r="AC74"/>
      <c r="AN74"/>
    </row>
    <row r="75" spans="2:40" x14ac:dyDescent="0.3">
      <c r="B75"/>
      <c r="O75"/>
      <c r="AB75"/>
      <c r="AC75"/>
      <c r="AN75"/>
    </row>
    <row r="76" spans="2:40" x14ac:dyDescent="0.3">
      <c r="B76"/>
      <c r="O76"/>
      <c r="AB76"/>
      <c r="AC76"/>
      <c r="AN76"/>
    </row>
    <row r="77" spans="2:40" x14ac:dyDescent="0.3">
      <c r="B77"/>
      <c r="O77"/>
      <c r="AB77"/>
      <c r="AC77"/>
      <c r="AN77"/>
    </row>
    <row r="78" spans="2:40" x14ac:dyDescent="0.3">
      <c r="B78"/>
      <c r="O78"/>
      <c r="AB78"/>
      <c r="AC78"/>
      <c r="AN78"/>
    </row>
    <row r="79" spans="2:40" x14ac:dyDescent="0.3">
      <c r="B79"/>
      <c r="O79"/>
      <c r="AB79"/>
      <c r="AC79"/>
      <c r="AN79"/>
    </row>
    <row r="80" spans="2:40" x14ac:dyDescent="0.3">
      <c r="B80"/>
      <c r="O80"/>
      <c r="AB80"/>
      <c r="AC80"/>
      <c r="AN80"/>
    </row>
    <row r="81" spans="2:40" x14ac:dyDescent="0.3">
      <c r="B81"/>
      <c r="O81"/>
      <c r="AB81"/>
      <c r="AC81"/>
      <c r="AN81"/>
    </row>
    <row r="82" spans="2:40" x14ac:dyDescent="0.3">
      <c r="B82"/>
      <c r="O82"/>
      <c r="AB82"/>
      <c r="AC82"/>
      <c r="AN82"/>
    </row>
    <row r="83" spans="2:40" x14ac:dyDescent="0.3">
      <c r="B83"/>
      <c r="O83"/>
      <c r="AB83"/>
      <c r="AC83"/>
      <c r="AN83"/>
    </row>
    <row r="84" spans="2:40" x14ac:dyDescent="0.3">
      <c r="B84"/>
      <c r="O84"/>
      <c r="AB84"/>
      <c r="AC84"/>
      <c r="AN84"/>
    </row>
    <row r="85" spans="2:40" x14ac:dyDescent="0.3">
      <c r="B85"/>
      <c r="O85"/>
      <c r="AB85"/>
      <c r="AC85"/>
      <c r="AN85"/>
    </row>
    <row r="86" spans="2:40" x14ac:dyDescent="0.3">
      <c r="B86"/>
      <c r="O86"/>
      <c r="AB86"/>
      <c r="AC86"/>
      <c r="AN86"/>
    </row>
    <row r="87" spans="2:40" x14ac:dyDescent="0.3">
      <c r="B87"/>
      <c r="O87"/>
      <c r="AB87"/>
      <c r="AC87"/>
      <c r="AN87"/>
    </row>
    <row r="88" spans="2:40" x14ac:dyDescent="0.3">
      <c r="B88"/>
      <c r="O88"/>
      <c r="AB88"/>
      <c r="AC88"/>
      <c r="AN88"/>
    </row>
    <row r="89" spans="2:40" x14ac:dyDescent="0.3">
      <c r="B89"/>
      <c r="O89"/>
      <c r="AB89"/>
      <c r="AC89"/>
      <c r="AN89"/>
    </row>
    <row r="90" spans="2:40" x14ac:dyDescent="0.3">
      <c r="M90" s="7"/>
      <c r="N90" s="7"/>
      <c r="P90" s="7"/>
    </row>
    <row r="91" spans="2:40" x14ac:dyDescent="0.3">
      <c r="M91" s="7"/>
      <c r="N91" s="7"/>
      <c r="P91" s="7"/>
    </row>
    <row r="92" spans="2:40" x14ac:dyDescent="0.3">
      <c r="M92" s="7"/>
      <c r="N92" s="7"/>
      <c r="P92" s="7"/>
    </row>
  </sheetData>
  <mergeCells count="5">
    <mergeCell ref="A2:H13"/>
    <mergeCell ref="J2:Z9"/>
    <mergeCell ref="B16:K18"/>
    <mergeCell ref="AJ55:AN57"/>
    <mergeCell ref="B57:J59"/>
  </mergeCells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workbookViewId="0">
      <selection activeCell="D14" sqref="D14"/>
    </sheetView>
  </sheetViews>
  <sheetFormatPr defaultRowHeight="14.4" x14ac:dyDescent="0.3"/>
  <cols>
    <col min="1" max="1" width="15" bestFit="1" customWidth="1"/>
    <col min="2" max="2" width="23.88671875" customWidth="1"/>
    <col min="3" max="3" width="16.109375" bestFit="1" customWidth="1"/>
    <col min="4" max="4" width="15.109375" bestFit="1" customWidth="1"/>
    <col min="5" max="5" width="13.88671875" bestFit="1" customWidth="1"/>
    <col min="6" max="6" width="9.88671875" bestFit="1" customWidth="1"/>
    <col min="7" max="7" width="12" bestFit="1" customWidth="1"/>
    <col min="8" max="8" width="9.88671875" bestFit="1" customWidth="1"/>
    <col min="9" max="9" width="12.6640625" bestFit="1" customWidth="1"/>
    <col min="10" max="11" width="9" bestFit="1" customWidth="1"/>
  </cols>
  <sheetData>
    <row r="2" spans="1:13" x14ac:dyDescent="0.3">
      <c r="E2" s="82"/>
    </row>
    <row r="3" spans="1:13" x14ac:dyDescent="0.3">
      <c r="E3" s="82"/>
    </row>
    <row r="4" spans="1:13" x14ac:dyDescent="0.3">
      <c r="B4" t="s">
        <v>77</v>
      </c>
      <c r="C4" t="s">
        <v>78</v>
      </c>
      <c r="D4" t="s">
        <v>79</v>
      </c>
      <c r="E4" s="83" t="s">
        <v>80</v>
      </c>
      <c r="F4" t="s">
        <v>81</v>
      </c>
    </row>
    <row r="5" spans="1:13" x14ac:dyDescent="0.3">
      <c r="A5" s="39"/>
      <c r="B5" s="63" t="s">
        <v>82</v>
      </c>
      <c r="C5" s="63" t="s">
        <v>83</v>
      </c>
      <c r="D5" s="63" t="s">
        <v>84</v>
      </c>
      <c r="E5" s="84">
        <v>1</v>
      </c>
      <c r="F5" s="1" t="s">
        <v>79</v>
      </c>
      <c r="G5" s="1"/>
      <c r="H5" s="1"/>
      <c r="I5" s="1"/>
      <c r="J5" s="1"/>
    </row>
    <row r="6" spans="1:13" ht="57.6" x14ac:dyDescent="0.3">
      <c r="A6" s="64" t="s">
        <v>85</v>
      </c>
      <c r="B6" s="65" t="s">
        <v>86</v>
      </c>
      <c r="C6" s="65" t="s">
        <v>87</v>
      </c>
      <c r="D6" s="65" t="s">
        <v>88</v>
      </c>
      <c r="E6" s="85"/>
      <c r="F6" s="62" t="s">
        <v>78</v>
      </c>
      <c r="G6" s="10"/>
      <c r="H6" s="10"/>
    </row>
    <row r="7" spans="1:13" ht="75.75" customHeight="1" x14ac:dyDescent="0.3">
      <c r="A7" s="66" t="s">
        <v>89</v>
      </c>
      <c r="B7" s="67" t="s">
        <v>90</v>
      </c>
      <c r="C7" s="68">
        <v>0.88</v>
      </c>
      <c r="D7" s="69" t="s">
        <v>91</v>
      </c>
      <c r="I7" s="71"/>
      <c r="J7" s="72" t="s">
        <v>93</v>
      </c>
      <c r="K7" s="72" t="s">
        <v>94</v>
      </c>
      <c r="L7" s="72" t="s">
        <v>95</v>
      </c>
      <c r="M7" s="72" t="s">
        <v>96</v>
      </c>
    </row>
    <row r="8" spans="1:13" x14ac:dyDescent="0.3">
      <c r="I8" s="73" t="s">
        <v>82</v>
      </c>
      <c r="J8" s="65">
        <v>174</v>
      </c>
      <c r="K8" s="65">
        <v>354</v>
      </c>
      <c r="L8" s="65">
        <v>534</v>
      </c>
      <c r="M8" s="65">
        <v>714</v>
      </c>
    </row>
    <row r="9" spans="1:13" x14ac:dyDescent="0.3">
      <c r="A9" s="76"/>
      <c r="B9" s="76"/>
      <c r="C9" s="76"/>
      <c r="D9" s="76"/>
      <c r="I9" s="73" t="s">
        <v>97</v>
      </c>
      <c r="J9" s="65">
        <v>180</v>
      </c>
      <c r="K9" s="65">
        <v>360</v>
      </c>
      <c r="L9" s="65">
        <v>540</v>
      </c>
      <c r="M9" s="65">
        <v>720</v>
      </c>
    </row>
    <row r="10" spans="1:13" x14ac:dyDescent="0.3">
      <c r="A10" s="76"/>
      <c r="B10" s="76"/>
      <c r="C10" s="76"/>
      <c r="D10" s="76"/>
      <c r="I10" s="73" t="s">
        <v>84</v>
      </c>
      <c r="J10" s="65">
        <v>200</v>
      </c>
      <c r="K10" s="65">
        <v>380</v>
      </c>
      <c r="L10" s="65">
        <v>560</v>
      </c>
      <c r="M10" s="65">
        <v>20</v>
      </c>
    </row>
    <row r="11" spans="1:13" x14ac:dyDescent="0.3">
      <c r="B11" s="70"/>
    </row>
    <row r="12" spans="1:13" x14ac:dyDescent="0.3">
      <c r="K12" s="80"/>
    </row>
    <row r="13" spans="1:13" x14ac:dyDescent="0.3">
      <c r="A13" s="81" t="s">
        <v>100</v>
      </c>
      <c r="B13" s="81" t="s">
        <v>101</v>
      </c>
      <c r="C13" s="81" t="s">
        <v>102</v>
      </c>
      <c r="D13" s="69"/>
      <c r="E13" s="74"/>
    </row>
    <row r="14" spans="1:13" x14ac:dyDescent="0.3">
      <c r="A14" s="81" t="s">
        <v>103</v>
      </c>
      <c r="B14" s="69" t="s">
        <v>104</v>
      </c>
      <c r="C14" s="69" t="s">
        <v>105</v>
      </c>
      <c r="D14" s="69">
        <f>60/(3200*720)</f>
        <v>2.6041666666666668E-5</v>
      </c>
    </row>
    <row r="15" spans="1:13" x14ac:dyDescent="0.3">
      <c r="A15" s="81"/>
      <c r="B15" s="69"/>
      <c r="C15" s="69" t="s">
        <v>106</v>
      </c>
      <c r="D15" s="69"/>
      <c r="E15" t="s">
        <v>110</v>
      </c>
    </row>
    <row r="16" spans="1:13" x14ac:dyDescent="0.3">
      <c r="A16" s="81"/>
      <c r="B16" s="69"/>
      <c r="C16" s="69"/>
      <c r="D16" s="69"/>
      <c r="G16" t="s">
        <v>113</v>
      </c>
      <c r="J16" t="s">
        <v>92</v>
      </c>
    </row>
    <row r="17" spans="1:7" x14ac:dyDescent="0.3">
      <c r="A17" s="81" t="s">
        <v>107</v>
      </c>
      <c r="B17" s="69" t="s">
        <v>103</v>
      </c>
      <c r="C17" s="69" t="s">
        <v>109</v>
      </c>
      <c r="D17" s="69"/>
      <c r="G17" t="s">
        <v>111</v>
      </c>
    </row>
    <row r="18" spans="1:7" x14ac:dyDescent="0.3">
      <c r="A18" s="69"/>
      <c r="B18" s="69" t="s">
        <v>108</v>
      </c>
      <c r="C18" s="69"/>
      <c r="D18" s="69"/>
      <c r="G18" t="s">
        <v>112</v>
      </c>
    </row>
  </sheetData>
  <mergeCells count="1">
    <mergeCell ref="A9:D10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Injector 1</vt:lpstr>
      <vt:lpstr>Injector 2</vt:lpstr>
      <vt:lpstr>injector 3</vt:lpstr>
      <vt:lpstr>injector 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ELECTRICALS</dc:creator>
  <cp:lastModifiedBy>pc</cp:lastModifiedBy>
  <dcterms:created xsi:type="dcterms:W3CDTF">2021-05-26T07:40:50Z</dcterms:created>
  <dcterms:modified xsi:type="dcterms:W3CDTF">2022-03-03T14:49:57Z</dcterms:modified>
</cp:coreProperties>
</file>