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\OneDrive\바탕 화면\킥오프\7월\240709_제5회 아시아문학페스티벌\"/>
    </mc:Choice>
  </mc:AlternateContent>
  <xr:revisionPtr revIDLastSave="0" documentId="13_ncr:1_{DFF66D9E-5ED5-47D9-AACA-BB34886AC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예산배정 및 정산서" sheetId="10" r:id="rId1"/>
    <sheet name="세부산출내역서(원가계산)" sheetId="13" r:id="rId2"/>
    <sheet name="KPI 배정" sheetId="12" r:id="rId3"/>
    <sheet name="예산배정표(계정과목별)" sheetId="11" r:id="rId4"/>
    <sheet name="참고. 세부산출내역서(원가계산) 예시" sheetId="15" r:id="rId5"/>
  </sheets>
  <definedNames>
    <definedName name="_xlnm._FilterDatabase" localSheetId="0" hidden="1">'예산배정 및 정산서'!$A$7:$W$67</definedName>
    <definedName name="_xlnm.Print_Area" localSheetId="0">'예산배정 및 정산서'!$A$1:$T$71</definedName>
    <definedName name="_xlnm.Print_Area" localSheetId="3">'예산배정표(계정과목별)'!$A$1:$E$32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3" l="1"/>
  <c r="J10" i="13"/>
  <c r="J9" i="13"/>
  <c r="J8" i="13"/>
  <c r="K67" i="10"/>
  <c r="K56" i="10" l="1"/>
  <c r="O56" i="10" s="1"/>
  <c r="K51" i="10"/>
  <c r="O51" i="10" s="1"/>
  <c r="K50" i="10"/>
  <c r="O50" i="10" s="1"/>
  <c r="K43" i="10"/>
  <c r="O43" i="10" s="1"/>
  <c r="K42" i="10"/>
  <c r="O42" i="10" s="1"/>
  <c r="K41" i="10"/>
  <c r="O41" i="10" s="1"/>
  <c r="K38" i="10"/>
  <c r="O38" i="10" s="1"/>
  <c r="K33" i="10"/>
  <c r="O33" i="10" s="1"/>
  <c r="K32" i="10"/>
  <c r="O32" i="10" s="1"/>
  <c r="K31" i="10"/>
  <c r="O31" i="10" s="1"/>
  <c r="K30" i="10"/>
  <c r="O30" i="10" s="1"/>
  <c r="K29" i="10"/>
  <c r="O29" i="10" s="1"/>
  <c r="K28" i="10"/>
  <c r="O28" i="10" s="1"/>
  <c r="K27" i="10"/>
  <c r="O27" i="10" s="1"/>
  <c r="K26" i="10"/>
  <c r="O26" i="10" s="1"/>
  <c r="K25" i="10"/>
  <c r="O25" i="10" s="1"/>
  <c r="K24" i="10"/>
  <c r="O24" i="10" s="1"/>
  <c r="K23" i="10"/>
  <c r="O23" i="10" s="1"/>
  <c r="K34" i="10"/>
  <c r="K59" i="10" l="1"/>
  <c r="L11" i="13"/>
  <c r="O11" i="13" s="1"/>
  <c r="K11" i="10"/>
  <c r="O11" i="10" s="1"/>
  <c r="K22" i="10"/>
  <c r="J8" i="10"/>
  <c r="K57" i="10"/>
  <c r="O57" i="10" s="1"/>
  <c r="K55" i="10"/>
  <c r="O55" i="10" s="1"/>
  <c r="K54" i="10"/>
  <c r="O54" i="10" s="1"/>
  <c r="K53" i="10"/>
  <c r="O53" i="10" s="1"/>
  <c r="K52" i="10"/>
  <c r="O52" i="10" s="1"/>
  <c r="K49" i="10"/>
  <c r="O49" i="10" s="1"/>
  <c r="K48" i="10"/>
  <c r="O48" i="10" s="1"/>
  <c r="K47" i="10"/>
  <c r="O47" i="10" s="1"/>
  <c r="K46" i="10"/>
  <c r="O46" i="10" s="1"/>
  <c r="K45" i="10"/>
  <c r="O45" i="10" s="1"/>
  <c r="K44" i="10"/>
  <c r="O44" i="10" s="1"/>
  <c r="K40" i="10"/>
  <c r="O40" i="10" s="1"/>
  <c r="B4" i="15"/>
  <c r="B3" i="15"/>
  <c r="B4" i="13"/>
  <c r="B3" i="13"/>
  <c r="N37" i="15"/>
  <c r="L37" i="15"/>
  <c r="J37" i="15"/>
  <c r="O36" i="15"/>
  <c r="O35" i="15"/>
  <c r="O34" i="15"/>
  <c r="O33" i="15"/>
  <c r="N32" i="15"/>
  <c r="L32" i="15"/>
  <c r="J31" i="15"/>
  <c r="O31" i="15" s="1"/>
  <c r="O30" i="15"/>
  <c r="J29" i="15"/>
  <c r="O29" i="15" s="1"/>
  <c r="J28" i="15"/>
  <c r="O28" i="15" s="1"/>
  <c r="J27" i="15"/>
  <c r="O27" i="15" s="1"/>
  <c r="J26" i="15"/>
  <c r="O26" i="15" s="1"/>
  <c r="O25" i="15"/>
  <c r="J24" i="15"/>
  <c r="L23" i="15"/>
  <c r="O23" i="15" s="1"/>
  <c r="O22" i="15"/>
  <c r="O21" i="15"/>
  <c r="O20" i="15"/>
  <c r="O19" i="15"/>
  <c r="L18" i="15"/>
  <c r="O18" i="15" s="1"/>
  <c r="O17" i="15"/>
  <c r="L16" i="15"/>
  <c r="O16" i="15" s="1"/>
  <c r="L15" i="15"/>
  <c r="O15" i="15" s="1"/>
  <c r="L14" i="15"/>
  <c r="N13" i="15"/>
  <c r="N24" i="15" s="1"/>
  <c r="N11" i="15"/>
  <c r="J11" i="15"/>
  <c r="L10" i="15"/>
  <c r="O10" i="15" s="1"/>
  <c r="L9" i="15"/>
  <c r="O9" i="15" s="1"/>
  <c r="L8" i="15"/>
  <c r="N48" i="13"/>
  <c r="J48" i="13"/>
  <c r="O32" i="13"/>
  <c r="N13" i="13"/>
  <c r="J13" i="13"/>
  <c r="N13" i="10"/>
  <c r="L13" i="10"/>
  <c r="J12" i="10"/>
  <c r="K12" i="10" s="1"/>
  <c r="O12" i="10" s="1"/>
  <c r="J10" i="10"/>
  <c r="J9" i="10"/>
  <c r="L11" i="15" l="1"/>
  <c r="O37" i="15"/>
  <c r="O8" i="15"/>
  <c r="O11" i="15" s="1"/>
  <c r="O13" i="15"/>
  <c r="L24" i="15"/>
  <c r="O14" i="15"/>
  <c r="O32" i="15"/>
  <c r="J32" i="15"/>
  <c r="O14" i="13"/>
  <c r="O48" i="13" s="1"/>
  <c r="L48" i="13"/>
  <c r="O24" i="15" l="1"/>
  <c r="B4" i="12" l="1"/>
  <c r="A4" i="12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12" i="11"/>
  <c r="B13" i="11"/>
  <c r="D13" i="11"/>
  <c r="D14" i="11"/>
  <c r="B15" i="11"/>
  <c r="D15" i="11"/>
  <c r="B16" i="11"/>
  <c r="D16" i="11"/>
  <c r="D17" i="11"/>
  <c r="B18" i="11"/>
  <c r="D18" i="11"/>
  <c r="B19" i="11"/>
  <c r="D19" i="11"/>
  <c r="B20" i="11"/>
  <c r="D20" i="11"/>
  <c r="D21" i="11"/>
  <c r="D22" i="11"/>
  <c r="B23" i="11"/>
  <c r="D23" i="11"/>
  <c r="B24" i="11"/>
  <c r="D24" i="11"/>
  <c r="B25" i="11"/>
  <c r="D25" i="11"/>
  <c r="B26" i="11"/>
  <c r="D26" i="11"/>
  <c r="D27" i="11"/>
  <c r="D12" i="11"/>
  <c r="B12" i="11"/>
  <c r="C4" i="11"/>
  <c r="C5" i="11"/>
  <c r="C3" i="11"/>
  <c r="K14" i="10"/>
  <c r="O14" i="10" s="1"/>
  <c r="O22" i="10"/>
  <c r="K35" i="10"/>
  <c r="O35" i="10" s="1"/>
  <c r="K36" i="10"/>
  <c r="O36" i="10" s="1"/>
  <c r="K37" i="10"/>
  <c r="O37" i="10" s="1"/>
  <c r="K39" i="10"/>
  <c r="O39" i="10" s="1"/>
  <c r="K58" i="10"/>
  <c r="O58" i="10" s="1"/>
  <c r="O59" i="10"/>
  <c r="N60" i="10"/>
  <c r="N21" i="10"/>
  <c r="K15" i="10"/>
  <c r="O15" i="10" s="1"/>
  <c r="K16" i="10"/>
  <c r="O16" i="10" s="1"/>
  <c r="K17" i="10"/>
  <c r="O17" i="10" s="1"/>
  <c r="K18" i="10"/>
  <c r="O18" i="10" s="1"/>
  <c r="K19" i="10"/>
  <c r="O19" i="10" s="1"/>
  <c r="K20" i="10"/>
  <c r="O20" i="10" s="1"/>
  <c r="L60" i="10"/>
  <c r="L21" i="10"/>
  <c r="B22" i="11" l="1"/>
  <c r="N61" i="10"/>
  <c r="L61" i="10"/>
  <c r="B21" i="11"/>
  <c r="B17" i="11"/>
  <c r="B27" i="11"/>
  <c r="O21" i="10"/>
  <c r="O60" i="10"/>
  <c r="N64" i="10" l="1"/>
  <c r="N66" i="10" s="1"/>
  <c r="L64" i="10"/>
  <c r="L66" i="10" s="1"/>
  <c r="K10" i="10"/>
  <c r="O10" i="10" s="1"/>
  <c r="K9" i="10"/>
  <c r="O9" i="10" s="1"/>
  <c r="K8" i="10"/>
  <c r="O8" i="10" s="1"/>
  <c r="L2" i="12"/>
  <c r="K13" i="10" l="1"/>
  <c r="B14" i="11"/>
  <c r="K21" i="10"/>
  <c r="K60" i="10"/>
  <c r="K61" i="10" l="1"/>
  <c r="K62" i="10" s="1"/>
  <c r="O13" i="10"/>
  <c r="O61" i="10" s="1"/>
  <c r="E13" i="11"/>
  <c r="E24" i="11"/>
  <c r="E18" i="11"/>
  <c r="E16" i="11"/>
  <c r="E20" i="11"/>
  <c r="K63" i="10" l="1"/>
  <c r="B30" i="11" s="1"/>
  <c r="B29" i="11"/>
  <c r="K64" i="10" l="1"/>
  <c r="K65" i="10" s="1"/>
  <c r="E22" i="11"/>
  <c r="E12" i="11"/>
  <c r="B32" i="11" l="1"/>
  <c r="C4" i="12"/>
  <c r="O67" i="10"/>
  <c r="L69" i="10"/>
  <c r="L70" i="10" s="1"/>
  <c r="K66" i="10"/>
  <c r="C6" i="11"/>
  <c r="C28" i="11"/>
  <c r="C31" i="11" s="1"/>
  <c r="E23" i="11" l="1"/>
  <c r="E21" i="11"/>
  <c r="E17" i="11"/>
  <c r="E15" i="11"/>
  <c r="E19" i="11"/>
  <c r="D28" i="11" l="1"/>
  <c r="D31" i="11" s="1"/>
  <c r="E26" i="11" l="1"/>
  <c r="E25" i="11" l="1"/>
  <c r="E27" i="11"/>
  <c r="E14" i="11"/>
  <c r="E28" i="11" l="1"/>
  <c r="B28" i="11"/>
  <c r="E30" i="11" l="1"/>
  <c r="E29" i="11" l="1"/>
  <c r="B31" i="11"/>
  <c r="D4" i="12" l="1"/>
  <c r="C7" i="11"/>
  <c r="E7" i="11" s="1"/>
  <c r="E31" i="11"/>
  <c r="E8" i="11" l="1"/>
  <c r="C8" i="11"/>
  <c r="L12" i="13" l="1"/>
  <c r="O12" i="13" s="1"/>
  <c r="L10" i="13"/>
  <c r="O10" i="13" s="1"/>
  <c r="L9" i="13"/>
  <c r="O9" i="13" s="1"/>
  <c r="O8" i="13" l="1"/>
  <c r="O13" i="13" s="1"/>
  <c r="L13" i="13"/>
</calcChain>
</file>

<file path=xl/sharedStrings.xml><?xml version="1.0" encoding="utf-8"?>
<sst xmlns="http://schemas.openxmlformats.org/spreadsheetml/2006/main" count="700" uniqueCount="308">
  <si>
    <t>내 용</t>
    <phoneticPr fontId="4" type="noConversion"/>
  </si>
  <si>
    <t>비고</t>
    <phoneticPr fontId="4" type="noConversion"/>
  </si>
  <si>
    <t>수량</t>
    <phoneticPr fontId="4" type="noConversion"/>
  </si>
  <si>
    <t>구 분</t>
    <phoneticPr fontId="4" type="noConversion"/>
  </si>
  <si>
    <t>항 목</t>
    <phoneticPr fontId="4" type="noConversion"/>
  </si>
  <si>
    <t>규격</t>
    <phoneticPr fontId="4" type="noConversion"/>
  </si>
  <si>
    <t>식</t>
    <phoneticPr fontId="4" type="noConversion"/>
  </si>
  <si>
    <t>기업이윤</t>
    <phoneticPr fontId="4" type="noConversion"/>
  </si>
  <si>
    <t>개월</t>
    <phoneticPr fontId="4" type="noConversion"/>
  </si>
  <si>
    <t>거래 업체명</t>
    <phoneticPr fontId="4" type="noConversion"/>
  </si>
  <si>
    <t>미등록협력사 거래 사유</t>
    <phoneticPr fontId="4" type="noConversion"/>
  </si>
  <si>
    <t>예산과목(선택)</t>
    <phoneticPr fontId="4" type="noConversion"/>
  </si>
  <si>
    <t>예산과목</t>
    <phoneticPr fontId="4" type="noConversion"/>
  </si>
  <si>
    <t>일반관리비</t>
    <phoneticPr fontId="4" type="noConversion"/>
  </si>
  <si>
    <t>급여</t>
    <phoneticPr fontId="23" type="noConversion"/>
  </si>
  <si>
    <t>행사대행비</t>
    <phoneticPr fontId="23" type="noConversion"/>
  </si>
  <si>
    <t>지급임차료</t>
    <phoneticPr fontId="23" type="noConversion"/>
  </si>
  <si>
    <t>광고선전비</t>
    <phoneticPr fontId="23" type="noConversion"/>
  </si>
  <si>
    <t>보험료</t>
    <phoneticPr fontId="23" type="noConversion"/>
  </si>
  <si>
    <t>통신비</t>
    <phoneticPr fontId="23" type="noConversion"/>
  </si>
  <si>
    <t>세금과공과</t>
    <phoneticPr fontId="23" type="noConversion"/>
  </si>
  <si>
    <t>복리후생비</t>
    <phoneticPr fontId="23" type="noConversion"/>
  </si>
  <si>
    <t>외주용역비</t>
    <phoneticPr fontId="23" type="noConversion"/>
  </si>
  <si>
    <t>여비교통비</t>
    <phoneticPr fontId="23" type="noConversion"/>
  </si>
  <si>
    <t>소모품비</t>
    <phoneticPr fontId="23" type="noConversion"/>
  </si>
  <si>
    <t>급여</t>
  </si>
  <si>
    <t>행사대행비</t>
  </si>
  <si>
    <t>클라이언트</t>
    <phoneticPr fontId="4" type="noConversion"/>
  </si>
  <si>
    <t>프로젝트 개요</t>
    <phoneticPr fontId="4" type="noConversion"/>
  </si>
  <si>
    <t>프로젝트명</t>
    <phoneticPr fontId="4" type="noConversion"/>
  </si>
  <si>
    <t>계약금액</t>
    <phoneticPr fontId="4" type="noConversion"/>
  </si>
  <si>
    <t>담당/소속</t>
    <phoneticPr fontId="4" type="noConversion"/>
  </si>
  <si>
    <t>배정 금액</t>
    <phoneticPr fontId="4" type="noConversion"/>
  </si>
  <si>
    <t>작성자 / 소속</t>
    <phoneticPr fontId="4" type="noConversion"/>
  </si>
  <si>
    <t>예상영업이익</t>
    <phoneticPr fontId="4" type="noConversion"/>
  </si>
  <si>
    <t>실영업이익</t>
    <phoneticPr fontId="4" type="noConversion"/>
  </si>
  <si>
    <t>산출 내역</t>
    <phoneticPr fontId="4" type="noConversion"/>
  </si>
  <si>
    <t>일반관리비</t>
    <phoneticPr fontId="23" type="noConversion"/>
  </si>
  <si>
    <t>대행료</t>
    <phoneticPr fontId="23" type="noConversion"/>
  </si>
  <si>
    <t>*VAT 별도</t>
    <phoneticPr fontId="4" type="noConversion"/>
  </si>
  <si>
    <t>소계</t>
    <phoneticPr fontId="4" type="noConversion"/>
  </si>
  <si>
    <t>예상영업이익률</t>
    <phoneticPr fontId="4" type="noConversion"/>
  </si>
  <si>
    <t>실영업이익률</t>
    <phoneticPr fontId="4" type="noConversion"/>
  </si>
  <si>
    <t>차액(영업이익)</t>
    <phoneticPr fontId="4" type="noConversion"/>
  </si>
  <si>
    <r>
      <t>합계</t>
    </r>
    <r>
      <rPr>
        <b/>
        <sz val="8"/>
        <color theme="0"/>
        <rFont val="맑은 고딕"/>
        <family val="3"/>
        <charset val="129"/>
        <scheme val="minor"/>
      </rPr>
      <t>(VAT 별도)</t>
    </r>
    <phoneticPr fontId="4" type="noConversion"/>
  </si>
  <si>
    <t>제안가 X 10%</t>
    <phoneticPr fontId="4" type="noConversion"/>
  </si>
  <si>
    <t>합계(VAT 별도)</t>
  </si>
  <si>
    <t>VAT</t>
    <phoneticPr fontId="4" type="noConversion"/>
  </si>
  <si>
    <r>
      <t>제안가</t>
    </r>
    <r>
      <rPr>
        <b/>
        <sz val="8"/>
        <color theme="0"/>
        <rFont val="맑은 고딕"/>
        <family val="3"/>
        <charset val="129"/>
        <scheme val="minor"/>
      </rPr>
      <t>(VAT 별도)</t>
    </r>
    <phoneticPr fontId="4" type="noConversion"/>
  </si>
  <si>
    <t>제안가(VAT 포함)</t>
    <phoneticPr fontId="11" type="noConversion"/>
  </si>
  <si>
    <t>수도광열비</t>
    <phoneticPr fontId="4" type="noConversion"/>
  </si>
  <si>
    <t>운반비</t>
    <phoneticPr fontId="4" type="noConversion"/>
  </si>
  <si>
    <t>도서인쇄비</t>
    <phoneticPr fontId="4" type="noConversion"/>
  </si>
  <si>
    <t>온오프라인 광고 매체비</t>
    <phoneticPr fontId="4" type="noConversion"/>
  </si>
  <si>
    <t>인지세, 면허세, 주민세 등</t>
    <phoneticPr fontId="4" type="noConversion"/>
  </si>
  <si>
    <t>인쇄, 제본, 현수막 등</t>
    <phoneticPr fontId="4" type="noConversion"/>
  </si>
  <si>
    <t>입찰, 계약, 선급금, 하자보증보험료, 화재, 실손 등</t>
    <phoneticPr fontId="4" type="noConversion"/>
  </si>
  <si>
    <t>행사 식비, 회의, 다과, 접대비 등</t>
    <phoneticPr fontId="4" type="noConversion"/>
  </si>
  <si>
    <t>전기, 수도, 가스 등</t>
    <phoneticPr fontId="4" type="noConversion"/>
  </si>
  <si>
    <t>KTX, 숙박, 항공, 택시, 차량 렌트 등</t>
    <phoneticPr fontId="4" type="noConversion"/>
  </si>
  <si>
    <t>택배, 퀵, 용달, 우편 등</t>
    <phoneticPr fontId="4" type="noConversion"/>
  </si>
  <si>
    <t>지급수수료</t>
    <phoneticPr fontId="4" type="noConversion"/>
  </si>
  <si>
    <t>소프트웨어 사용료, 회계정산, 법률, 노무자문, 수수료 등</t>
    <phoneticPr fontId="4" type="noConversion"/>
  </si>
  <si>
    <t>전화, 인터넷 등</t>
    <phoneticPr fontId="4" type="noConversion"/>
  </si>
  <si>
    <t>내용</t>
    <phoneticPr fontId="4" type="noConversion"/>
  </si>
  <si>
    <t>▶ 참고</t>
    <phoneticPr fontId="4" type="noConversion"/>
  </si>
  <si>
    <t>운영 물품, 노트북, 모니터 등 자산성 비품</t>
    <phoneticPr fontId="4" type="noConversion"/>
  </si>
  <si>
    <t>전산용품, 행사용품, 공간, 렌탈 등</t>
    <phoneticPr fontId="4" type="noConversion"/>
  </si>
  <si>
    <t>강사인건비</t>
    <phoneticPr fontId="23" type="noConversion"/>
  </si>
  <si>
    <t>기타소득, 강사, 자문, 심사, 포상, 상금 등</t>
    <phoneticPr fontId="4" type="noConversion"/>
  </si>
  <si>
    <t>사업소득, 영상, 디자인, 시공, 일용직 등 프로젝트 투입 인건비</t>
    <phoneticPr fontId="4" type="noConversion"/>
  </si>
  <si>
    <t>인건비-정규직&amp;계약직 근로자(4대보험, 3.3% 사업소득 포함)</t>
    <phoneticPr fontId="4" type="noConversion"/>
  </si>
  <si>
    <t>클라이언트</t>
    <phoneticPr fontId="4" type="noConversion"/>
  </si>
  <si>
    <t>프로젝트명</t>
    <phoneticPr fontId="23" type="noConversion"/>
  </si>
  <si>
    <t>수요기관(발주처)</t>
    <phoneticPr fontId="23" type="noConversion"/>
  </si>
  <si>
    <t>그룹</t>
    <phoneticPr fontId="23" type="noConversion"/>
  </si>
  <si>
    <t>국</t>
    <phoneticPr fontId="23" type="noConversion"/>
  </si>
  <si>
    <t>이름</t>
    <phoneticPr fontId="23" type="noConversion"/>
  </si>
  <si>
    <t>직급</t>
    <phoneticPr fontId="23" type="noConversion"/>
  </si>
  <si>
    <t>직책</t>
    <phoneticPr fontId="23" type="noConversion"/>
  </si>
  <si>
    <t>재직구분</t>
    <phoneticPr fontId="23" type="noConversion"/>
  </si>
  <si>
    <t>비율</t>
    <phoneticPr fontId="23" type="noConversion"/>
  </si>
  <si>
    <t>2024년 서울시 문화 예술 토크콘서트</t>
    <phoneticPr fontId="23" type="noConversion"/>
  </si>
  <si>
    <t>서울특별시</t>
    <phoneticPr fontId="23" type="noConversion"/>
  </si>
  <si>
    <t>김ㅇㅇ</t>
    <phoneticPr fontId="23" type="noConversion"/>
  </si>
  <si>
    <t>수석</t>
  </si>
  <si>
    <t>파트장</t>
    <phoneticPr fontId="23" type="noConversion"/>
  </si>
  <si>
    <t>재직</t>
  </si>
  <si>
    <t>▲vat별도로 작성</t>
    <phoneticPr fontId="23" type="noConversion"/>
  </si>
  <si>
    <t>▲KPI입력시 자동 계산</t>
    <phoneticPr fontId="23" type="noConversion"/>
  </si>
  <si>
    <t>KPI (vat 별도)</t>
    <phoneticPr fontId="23" type="noConversion"/>
  </si>
  <si>
    <t>매출 (vat별도)</t>
    <phoneticPr fontId="23" type="noConversion"/>
  </si>
  <si>
    <t>▲드롭다운으로 선택</t>
    <phoneticPr fontId="23" type="noConversion"/>
  </si>
  <si>
    <t>투입률</t>
    <phoneticPr fontId="4" type="noConversion"/>
  </si>
  <si>
    <t>단가(원)</t>
    <phoneticPr fontId="4" type="noConversion"/>
  </si>
  <si>
    <t>예상 단가(원)</t>
    <phoneticPr fontId="4" type="noConversion"/>
  </si>
  <si>
    <t xml:space="preserve"> (소계합+일반관리비) X 10%</t>
    <phoneticPr fontId="4" type="noConversion"/>
  </si>
  <si>
    <t>제안가(VAT 별도, 만단위 절사)</t>
    <phoneticPr fontId="4" type="noConversion"/>
  </si>
  <si>
    <t>7. 부가가치세</t>
    <phoneticPr fontId="4" type="noConversion"/>
  </si>
  <si>
    <t>계약종료일</t>
    <phoneticPr fontId="4" type="noConversion"/>
  </si>
  <si>
    <t>계약시작일</t>
    <phoneticPr fontId="4" type="noConversion"/>
  </si>
  <si>
    <t>작성일</t>
    <phoneticPr fontId="4" type="noConversion"/>
  </si>
  <si>
    <t>행사일시</t>
    <phoneticPr fontId="4" type="noConversion"/>
  </si>
  <si>
    <t>행사장소</t>
    <phoneticPr fontId="4" type="noConversion"/>
  </si>
  <si>
    <t>차액(수익, 원)</t>
    <phoneticPr fontId="4" type="noConversion"/>
  </si>
  <si>
    <t>수익률(%)</t>
    <phoneticPr fontId="4" type="noConversion"/>
  </si>
  <si>
    <t>협력사 등록 유무</t>
    <phoneticPr fontId="4" type="noConversion"/>
  </si>
  <si>
    <t>예상영업이익(원) / VAT 별도</t>
    <phoneticPr fontId="4" type="noConversion"/>
  </si>
  <si>
    <t>산출내역 / VAT 별도</t>
    <phoneticPr fontId="4" type="noConversion"/>
  </si>
  <si>
    <t>배정금액 / VAT 별도</t>
    <phoneticPr fontId="4" type="noConversion"/>
  </si>
  <si>
    <t>정산금액 / VAT 별도</t>
    <phoneticPr fontId="4" type="noConversion"/>
  </si>
  <si>
    <t>발주금액(원)</t>
    <phoneticPr fontId="4" type="noConversion"/>
  </si>
  <si>
    <t>발주금액</t>
    <phoneticPr fontId="4" type="noConversion"/>
  </si>
  <si>
    <t>계정과목</t>
    <phoneticPr fontId="4" type="noConversion"/>
  </si>
  <si>
    <t>예상영업이익 (vat 별도)</t>
    <phoneticPr fontId="23" type="noConversion"/>
  </si>
  <si>
    <t>금액(원)</t>
    <phoneticPr fontId="4" type="noConversion"/>
  </si>
  <si>
    <t>내부인건비
(직접인건비)</t>
    <phoneticPr fontId="4" type="noConversion"/>
  </si>
  <si>
    <t>사업 총괄 PM</t>
    <phoneticPr fontId="4" type="noConversion"/>
  </si>
  <si>
    <t>인</t>
    <phoneticPr fontId="4" type="noConversion"/>
  </si>
  <si>
    <t>운영 총괄 PM</t>
    <phoneticPr fontId="4" type="noConversion"/>
  </si>
  <si>
    <t>홍보</t>
    <phoneticPr fontId="4" type="noConversion"/>
  </si>
  <si>
    <t>일</t>
    <phoneticPr fontId="4" type="noConversion"/>
  </si>
  <si>
    <t>항목</t>
    <phoneticPr fontId="4" type="noConversion"/>
  </si>
  <si>
    <t>규격 / 산출근거</t>
    <phoneticPr fontId="4" type="noConversion"/>
  </si>
  <si>
    <t>재  료  비</t>
  </si>
  <si>
    <t>노  무  비</t>
  </si>
  <si>
    <t>경      비</t>
  </si>
  <si>
    <t>합계</t>
    <phoneticPr fontId="4" type="noConversion"/>
  </si>
  <si>
    <t>비  고</t>
  </si>
  <si>
    <t>참여율</t>
    <phoneticPr fontId="4" type="noConversion"/>
  </si>
  <si>
    <t>단  가</t>
  </si>
  <si>
    <t>금  액</t>
  </si>
  <si>
    <t>내부인건비</t>
    <phoneticPr fontId="4" type="noConversion"/>
  </si>
  <si>
    <t>책임연구원</t>
    <phoneticPr fontId="4" type="noConversion"/>
  </si>
  <si>
    <t>연구원</t>
    <phoneticPr fontId="4" type="noConversion"/>
  </si>
  <si>
    <t>외부인건비</t>
    <phoneticPr fontId="4" type="noConversion"/>
  </si>
  <si>
    <t>기타</t>
    <phoneticPr fontId="4" type="noConversion"/>
  </si>
  <si>
    <t>예산배정표(계정과목별 내역)</t>
    <phoneticPr fontId="4" type="noConversion"/>
  </si>
  <si>
    <t>행사 총괄 PM 기획 및 연출</t>
  </si>
  <si>
    <t>행사 운영 AM</t>
  </si>
  <si>
    <t>디자인담당 : 키비/기타 제작물 디자인</t>
  </si>
  <si>
    <t>영상장비대여 및 감독</t>
    <phoneticPr fontId="4" type="noConversion"/>
  </si>
  <si>
    <r>
      <rPr>
        <sz val="10"/>
        <rFont val="Microsoft JhengHei"/>
        <family val="3"/>
      </rPr>
      <t>└</t>
    </r>
    <r>
      <rPr>
        <sz val="10"/>
        <rFont val="맑은 고딕"/>
        <family val="3"/>
        <charset val="129"/>
      </rPr>
      <t xml:space="preserve"> 영상장비대여</t>
    </r>
    <phoneticPr fontId="4" type="noConversion"/>
  </si>
  <si>
    <t>HD캠코더소니PXW-X70</t>
  </si>
  <si>
    <t>대</t>
    <phoneticPr fontId="4" type="noConversion"/>
  </si>
  <si>
    <r>
      <rPr>
        <sz val="10"/>
        <rFont val="Microsoft JhengHei"/>
        <family val="3"/>
      </rPr>
      <t>└</t>
    </r>
    <r>
      <rPr>
        <sz val="10"/>
        <rFont val="맑은 고딕"/>
        <family val="3"/>
        <charset val="129"/>
      </rPr>
      <t xml:space="preserve"> 감독인건비</t>
    </r>
    <phoneticPr fontId="4" type="noConversion"/>
  </si>
  <si>
    <t>FHD/3분</t>
    <phoneticPr fontId="4" type="noConversion"/>
  </si>
  <si>
    <t>사회자</t>
    <phoneticPr fontId="4" type="noConversion"/>
  </si>
  <si>
    <t>공동협약식 및 시상식 의전</t>
    <phoneticPr fontId="4" type="noConversion"/>
  </si>
  <si>
    <t>의전도우미</t>
  </si>
  <si>
    <t>진행스탭</t>
    <phoneticPr fontId="4" type="noConversion"/>
  </si>
  <si>
    <t>행사 진행 파트너 기획자</t>
    <phoneticPr fontId="4" type="noConversion"/>
  </si>
  <si>
    <t>회</t>
    <phoneticPr fontId="4" type="noConversion"/>
  </si>
  <si>
    <r>
      <rPr>
        <sz val="10"/>
        <rFont val="Microsoft JhengHei"/>
        <family val="3"/>
      </rPr>
      <t>└</t>
    </r>
    <r>
      <rPr>
        <sz val="10"/>
        <rFont val="맑은 고딕"/>
        <family val="3"/>
        <charset val="129"/>
      </rPr>
      <t xml:space="preserve"> 소행사명 기입</t>
    </r>
    <phoneticPr fontId="4" type="noConversion"/>
  </si>
  <si>
    <t>교육단 강사료 및 교통 실비 지급</t>
    <phoneticPr fontId="4" type="noConversion"/>
  </si>
  <si>
    <t>8명*15회</t>
  </si>
  <si>
    <t>행사 제작물(현수막, X배너, 포디움 등)</t>
    <phoneticPr fontId="4" type="noConversion"/>
  </si>
  <si>
    <r>
      <rPr>
        <sz val="10"/>
        <rFont val="Microsoft JhengHei"/>
        <family val="3"/>
      </rPr>
      <t>└</t>
    </r>
    <r>
      <rPr>
        <sz val="10"/>
        <rFont val="맑은 고딕"/>
        <family val="3"/>
        <charset val="129"/>
      </rPr>
      <t xml:space="preserve"> 현수막</t>
    </r>
    <phoneticPr fontId="4" type="noConversion"/>
  </si>
  <si>
    <t>L5*D0.9</t>
  </si>
  <si>
    <t>개</t>
    <phoneticPr fontId="4" type="noConversion"/>
  </si>
  <si>
    <r>
      <rPr>
        <sz val="10"/>
        <rFont val="Microsoft JhengHei"/>
        <family val="3"/>
      </rPr>
      <t>└</t>
    </r>
    <r>
      <rPr>
        <sz val="10"/>
        <rFont val="맑은 고딕"/>
        <family val="3"/>
        <charset val="129"/>
      </rPr>
      <t xml:space="preserve"> X배너</t>
    </r>
    <phoneticPr fontId="4" type="noConversion"/>
  </si>
  <si>
    <t>L1.8*D0.6/캘지</t>
  </si>
  <si>
    <r>
      <rPr>
        <sz val="10"/>
        <rFont val="Microsoft JhengHei"/>
        <family val="3"/>
      </rPr>
      <t>└</t>
    </r>
    <r>
      <rPr>
        <sz val="10"/>
        <rFont val="맑은 고딕"/>
        <family val="3"/>
        <charset val="129"/>
      </rPr>
      <t xml:space="preserve"> 포디움</t>
    </r>
    <phoneticPr fontId="4" type="noConversion"/>
  </si>
  <si>
    <t>L0.9*D0.2/포맥스5T</t>
  </si>
  <si>
    <t>강의자료집 제작</t>
    <phoneticPr fontId="4" type="noConversion"/>
  </si>
  <si>
    <t>랑데뷰 100G/30P/칼라/300부</t>
  </si>
  <si>
    <t>종</t>
    <phoneticPr fontId="4" type="noConversion"/>
  </si>
  <si>
    <t>기념품 제작</t>
    <phoneticPr fontId="4" type="noConversion"/>
  </si>
  <si>
    <r>
      <rPr>
        <sz val="10"/>
        <rFont val="Microsoft JhengHei"/>
        <family val="3"/>
      </rPr>
      <t>└</t>
    </r>
    <r>
      <rPr>
        <sz val="10"/>
        <rFont val="맑은 고딕"/>
        <family val="3"/>
        <charset val="129"/>
      </rPr>
      <t xml:space="preserve"> 포스트잇</t>
    </r>
    <phoneticPr fontId="4" type="noConversion"/>
  </si>
  <si>
    <t>B16 사이즈</t>
    <phoneticPr fontId="4" type="noConversion"/>
  </si>
  <si>
    <t xml:space="preserve">프로젝트명 : </t>
    <phoneticPr fontId="4" type="noConversion"/>
  </si>
  <si>
    <t xml:space="preserve">작성자 / 소속 : </t>
    <phoneticPr fontId="4" type="noConversion"/>
  </si>
  <si>
    <t>콘텐츠 그룹</t>
  </si>
  <si>
    <t>콘텐츠 1국 [이우태]</t>
  </si>
  <si>
    <t>1. 인건비</t>
    <phoneticPr fontId="11" type="noConversion"/>
  </si>
  <si>
    <t>전시, S/W 제작, 시스템 구축, 행사 대행 등</t>
    <phoneticPr fontId="4" type="noConversion"/>
  </si>
  <si>
    <t>예산배정 및 정산서</t>
    <phoneticPr fontId="4" type="noConversion"/>
  </si>
  <si>
    <t>세부산출내역서(원가계산)</t>
    <phoneticPr fontId="4" type="noConversion"/>
  </si>
  <si>
    <t>참고. 세부산출내역서(원가계산) 예시</t>
    <phoneticPr fontId="4" type="noConversion"/>
  </si>
  <si>
    <t>*붉은 음영만 기재</t>
    <phoneticPr fontId="4" type="noConversion"/>
  </si>
  <si>
    <t>영상 관리</t>
    <phoneticPr fontId="4" type="noConversion"/>
  </si>
  <si>
    <t>참가자 관리</t>
    <phoneticPr fontId="4" type="noConversion"/>
  </si>
  <si>
    <t>항공, 숙박, 출입국 관련지원</t>
    <phoneticPr fontId="4" type="noConversion"/>
  </si>
  <si>
    <t>영성 수급 및 영상 관리</t>
    <phoneticPr fontId="4" type="noConversion"/>
  </si>
  <si>
    <t>2. 항공 및 숙박 
식음료</t>
    <phoneticPr fontId="4" type="noConversion"/>
  </si>
  <si>
    <t>항공</t>
    <phoneticPr fontId="4" type="noConversion"/>
  </si>
  <si>
    <t>1. 인건비 소계</t>
    <phoneticPr fontId="4" type="noConversion"/>
  </si>
  <si>
    <t>숙박</t>
    <phoneticPr fontId="4" type="noConversion"/>
  </si>
  <si>
    <t>환송만찬</t>
    <phoneticPr fontId="4" type="noConversion"/>
  </si>
  <si>
    <t>참가자 식대</t>
    <phoneticPr fontId="4" type="noConversion"/>
  </si>
  <si>
    <t>리셉션</t>
    <phoneticPr fontId="4" type="noConversion"/>
  </si>
  <si>
    <t>참가자 환송 만찬</t>
    <phoneticPr fontId="4" type="noConversion"/>
  </si>
  <si>
    <t>참가자 점심, 저녁 식대</t>
    <phoneticPr fontId="4" type="noConversion"/>
  </si>
  <si>
    <t>3. 운영</t>
    <phoneticPr fontId="4" type="noConversion"/>
  </si>
  <si>
    <t>중계</t>
    <phoneticPr fontId="4" type="noConversion"/>
  </si>
  <si>
    <t>유튜브 송출용 ENG 3대</t>
    <phoneticPr fontId="4" type="noConversion"/>
  </si>
  <si>
    <t>통역</t>
    <phoneticPr fontId="4" type="noConversion"/>
  </si>
  <si>
    <t>통역 부스 및 리시버</t>
    <phoneticPr fontId="4" type="noConversion"/>
  </si>
  <si>
    <t>출연진</t>
    <phoneticPr fontId="4" type="noConversion"/>
  </si>
  <si>
    <t>실내외 현수막 및 배너</t>
    <phoneticPr fontId="4" type="noConversion"/>
  </si>
  <si>
    <t>회의실 조성 맟 동선 안내 배너&amp;야외 홍보</t>
    <phoneticPr fontId="4" type="noConversion"/>
  </si>
  <si>
    <t>권</t>
    <phoneticPr fontId="4" type="noConversion"/>
  </si>
  <si>
    <t>인력</t>
    <phoneticPr fontId="4" type="noConversion"/>
  </si>
  <si>
    <t>오퍼레이터</t>
    <phoneticPr fontId="4" type="noConversion"/>
  </si>
  <si>
    <t>동시통역사</t>
    <phoneticPr fontId="4" type="noConversion"/>
  </si>
  <si>
    <t>촬영</t>
    <phoneticPr fontId="4" type="noConversion"/>
  </si>
  <si>
    <t>운영비</t>
    <phoneticPr fontId="4" type="noConversion"/>
  </si>
  <si>
    <t>번역</t>
    <phoneticPr fontId="4" type="noConversion"/>
  </si>
  <si>
    <t>수송</t>
    <phoneticPr fontId="4" type="noConversion"/>
  </si>
  <si>
    <t>자막 및 프로그램북 번역 및 감수 (한-영, 영-한)</t>
    <phoneticPr fontId="4" type="noConversion"/>
  </si>
  <si>
    <t>보험</t>
    <phoneticPr fontId="4" type="noConversion"/>
  </si>
  <si>
    <t>렌탈</t>
    <phoneticPr fontId="4" type="noConversion"/>
  </si>
  <si>
    <t>행사 보험 및 여행자 보험 가입</t>
    <phoneticPr fontId="4" type="noConversion"/>
  </si>
  <si>
    <t>행사 물품 렌탈</t>
    <phoneticPr fontId="4" type="noConversion"/>
  </si>
  <si>
    <t>행사 운영비</t>
    <phoneticPr fontId="4" type="noConversion"/>
  </si>
  <si>
    <t>3. 운영 소계</t>
    <phoneticPr fontId="4" type="noConversion"/>
  </si>
  <si>
    <t>관람객용 기념품</t>
    <phoneticPr fontId="4" type="noConversion"/>
  </si>
  <si>
    <t>책임연구원급 인건비</t>
    <phoneticPr fontId="4" type="noConversion"/>
  </si>
  <si>
    <t>연구원 인건비</t>
    <phoneticPr fontId="4" type="noConversion"/>
  </si>
  <si>
    <t>국립아시아문화전당</t>
    <phoneticPr fontId="4" type="noConversion"/>
  </si>
  <si>
    <t>현대아산주식회사</t>
    <phoneticPr fontId="4" type="noConversion"/>
  </si>
  <si>
    <t>라마다 호텔</t>
    <phoneticPr fontId="4" type="noConversion"/>
  </si>
  <si>
    <t>비슬무용단</t>
    <phoneticPr fontId="4" type="noConversion"/>
  </si>
  <si>
    <t>2. 항공 및 숙박 식음료 소계</t>
    <phoneticPr fontId="4" type="noConversion"/>
  </si>
  <si>
    <t>인</t>
    <phoneticPr fontId="4" type="noConversion"/>
  </si>
  <si>
    <t>식</t>
    <phoneticPr fontId="4" type="noConversion"/>
  </si>
  <si>
    <t>4. 일반관리비</t>
    <phoneticPr fontId="4" type="noConversion"/>
  </si>
  <si>
    <t>5. 대행료</t>
    <phoneticPr fontId="4" type="noConversion"/>
  </si>
  <si>
    <t>실</t>
    <phoneticPr fontId="4" type="noConversion"/>
  </si>
  <si>
    <t>틴지오브소울</t>
    <phoneticPr fontId="4" type="noConversion"/>
  </si>
  <si>
    <t>SR 시스템</t>
    <phoneticPr fontId="4" type="noConversion"/>
  </si>
  <si>
    <t>BI 스튜디오</t>
    <phoneticPr fontId="4" type="noConversion"/>
  </si>
  <si>
    <t>박</t>
    <phoneticPr fontId="4" type="noConversion"/>
  </si>
  <si>
    <t>소계합(1~3)</t>
    <phoneticPr fontId="4" type="noConversion"/>
  </si>
  <si>
    <t>운영 지원</t>
    <phoneticPr fontId="4" type="noConversion"/>
  </si>
  <si>
    <t>외주용역비</t>
  </si>
  <si>
    <t>글로벌 MICE 그룹</t>
  </si>
  <si>
    <t>글로벌 MICE 3국 [유율봉]</t>
  </si>
  <si>
    <t>김현호</t>
    <phoneticPr fontId="4" type="noConversion"/>
  </si>
  <si>
    <t>책임</t>
  </si>
  <si>
    <t>선임</t>
  </si>
  <si>
    <t>제5회 아시아문학페스티벌</t>
    <phoneticPr fontId="4" type="noConversion"/>
  </si>
  <si>
    <t>2024-9-27~29</t>
    <phoneticPr fontId="4" type="noConversion"/>
  </si>
  <si>
    <t xml:space="preserve"> (소계합) X 5%</t>
    <phoneticPr fontId="4" type="noConversion"/>
  </si>
  <si>
    <t>김현호 책임 / 커넥터스</t>
    <phoneticPr fontId="4" type="noConversion"/>
  </si>
  <si>
    <t>- 해외 작가 항공권</t>
    <phoneticPr fontId="4" type="noConversion"/>
  </si>
  <si>
    <t>해외 작가 항공권</t>
    <phoneticPr fontId="4" type="noConversion"/>
  </si>
  <si>
    <t>해외 초청 작가</t>
    <phoneticPr fontId="4" type="noConversion"/>
  </si>
  <si>
    <t>한국 초청 작가</t>
    <phoneticPr fontId="4" type="noConversion"/>
  </si>
  <si>
    <t>운영위원회 및 기타</t>
    <phoneticPr fontId="4" type="noConversion"/>
  </si>
  <si>
    <t>해외 초청 작가 숙박</t>
    <phoneticPr fontId="4" type="noConversion"/>
  </si>
  <si>
    <t>국내 초청 작가 숙박</t>
    <phoneticPr fontId="4" type="noConversion"/>
  </si>
  <si>
    <t>운영위원회 및 기타 인원 숙박</t>
    <phoneticPr fontId="4" type="noConversion"/>
  </si>
  <si>
    <t>환영리셉션</t>
    <phoneticPr fontId="4" type="noConversion"/>
  </si>
  <si>
    <t>사례비 등 비용지급</t>
    <phoneticPr fontId="4" type="noConversion"/>
  </si>
  <si>
    <t>작가섭외 사례비</t>
    <phoneticPr fontId="4" type="noConversion"/>
  </si>
  <si>
    <t>지역작가 사례비</t>
    <phoneticPr fontId="4" type="noConversion"/>
  </si>
  <si>
    <t>인</t>
    <phoneticPr fontId="4" type="noConversion"/>
  </si>
  <si>
    <t>회</t>
    <phoneticPr fontId="4" type="noConversion"/>
  </si>
  <si>
    <t>총감독비</t>
    <phoneticPr fontId="4" type="noConversion"/>
  </si>
  <si>
    <t>해외작가 사례비</t>
    <phoneticPr fontId="4" type="noConversion"/>
  </si>
  <si>
    <t>아시아문학상 시상금</t>
    <phoneticPr fontId="4" type="noConversion"/>
  </si>
  <si>
    <t>세션 모더레이터</t>
    <phoneticPr fontId="4" type="noConversion"/>
  </si>
  <si>
    <t>세션 발제 사례비</t>
    <phoneticPr fontId="4" type="noConversion"/>
  </si>
  <si>
    <t>세션 패널 사례비</t>
    <phoneticPr fontId="4" type="noConversion"/>
  </si>
  <si>
    <t>저자 강연회 작가 사례비 (도서관 연계)</t>
    <phoneticPr fontId="4" type="noConversion"/>
  </si>
  <si>
    <t>저자 강연회 대체 프로그램 (도서관 연계)</t>
    <phoneticPr fontId="4" type="noConversion"/>
  </si>
  <si>
    <t>유라시아 그림책 작가 사례비</t>
    <phoneticPr fontId="4" type="noConversion"/>
  </si>
  <si>
    <t>대학 동아리 지원</t>
    <phoneticPr fontId="4" type="noConversion"/>
  </si>
  <si>
    <t>고정비</t>
    <phoneticPr fontId="4" type="noConversion"/>
  </si>
  <si>
    <t>시스템</t>
    <phoneticPr fontId="4" type="noConversion"/>
  </si>
  <si>
    <t>무대</t>
    <phoneticPr fontId="4" type="noConversion"/>
  </si>
  <si>
    <t>국제회의실 무대 조성</t>
    <phoneticPr fontId="4" type="noConversion"/>
  </si>
  <si>
    <t>오퍼레이터</t>
    <phoneticPr fontId="4" type="noConversion"/>
  </si>
  <si>
    <t>시스템 오퍼레이터</t>
    <phoneticPr fontId="4" type="noConversion"/>
  </si>
  <si>
    <t>음향</t>
    <phoneticPr fontId="4" type="noConversion"/>
  </si>
  <si>
    <t>극장 3 음향 보강</t>
    <phoneticPr fontId="4" type="noConversion"/>
  </si>
  <si>
    <t>식</t>
    <phoneticPr fontId="4" type="noConversion"/>
  </si>
  <si>
    <t>개막식 사회자</t>
    <phoneticPr fontId="4" type="noConversion"/>
  </si>
  <si>
    <t>제작물</t>
    <phoneticPr fontId="4" type="noConversion"/>
  </si>
  <si>
    <t>인쇄물</t>
    <phoneticPr fontId="4" type="noConversion"/>
  </si>
  <si>
    <t>자료집 제작</t>
    <phoneticPr fontId="4" type="noConversion"/>
  </si>
  <si>
    <t>행사 자료집 제작</t>
    <phoneticPr fontId="4" type="noConversion"/>
  </si>
  <si>
    <t>권</t>
    <phoneticPr fontId="4" type="noConversion"/>
  </si>
  <si>
    <t>지역작가 책 출판</t>
    <phoneticPr fontId="4" type="noConversion"/>
  </si>
  <si>
    <t>지역작가 책 출판비용</t>
    <phoneticPr fontId="4" type="noConversion"/>
  </si>
  <si>
    <t>리플릿</t>
    <phoneticPr fontId="4" type="noConversion"/>
  </si>
  <si>
    <t>리플릿, 플라이어 등</t>
    <phoneticPr fontId="4" type="noConversion"/>
  </si>
  <si>
    <t>국제회의실 동시통역</t>
    <phoneticPr fontId="4" type="noConversion"/>
  </si>
  <si>
    <t>수행통역사</t>
    <phoneticPr fontId="4" type="noConversion"/>
  </si>
  <si>
    <t>해외 초청 작가 수행 통역</t>
    <phoneticPr fontId="4" type="noConversion"/>
  </si>
  <si>
    <t>사진 및 영상 촬영 및 편집</t>
    <phoneticPr fontId="4" type="noConversion"/>
  </si>
  <si>
    <t>홍보물 제작 및 배포</t>
    <phoneticPr fontId="4" type="noConversion"/>
  </si>
  <si>
    <t>인천공항-광주 이동 차량(기사포함)</t>
    <phoneticPr fontId="4" type="noConversion"/>
  </si>
  <si>
    <t>문화체험 이동 차량(기사포함)</t>
    <phoneticPr fontId="4" type="noConversion"/>
  </si>
  <si>
    <t>광주-인천공항 이동 차량 (기사포함)</t>
    <phoneticPr fontId="4" type="noConversion"/>
  </si>
  <si>
    <t>환영만찬 이동 차량 (기사포함)</t>
    <phoneticPr fontId="4" type="noConversion"/>
  </si>
  <si>
    <t>초청작가 기념품</t>
    <phoneticPr fontId="4" type="noConversion"/>
  </si>
  <si>
    <t>북큐레이션</t>
    <phoneticPr fontId="4" type="noConversion"/>
  </si>
  <si>
    <t>도서구매</t>
    <phoneticPr fontId="4" type="noConversion"/>
  </si>
  <si>
    <t>원화전시회</t>
    <phoneticPr fontId="4" type="noConversion"/>
  </si>
  <si>
    <t>도서관 이벤트홀 구성</t>
    <phoneticPr fontId="4" type="noConversion"/>
  </si>
  <si>
    <t>식음료</t>
    <phoneticPr fontId="4" type="noConversion"/>
  </si>
  <si>
    <t>행사대행비
(외주용역비)</t>
    <phoneticPr fontId="4" type="noConversion"/>
  </si>
  <si>
    <t>외주비</t>
    <phoneticPr fontId="4" type="noConversion"/>
  </si>
  <si>
    <t>박소정</t>
    <phoneticPr fontId="4" type="noConversion"/>
  </si>
  <si>
    <t>김지윤</t>
    <phoneticPr fontId="4" type="noConversion"/>
  </si>
  <si>
    <t>글로벌 MICE 1국 [이승현]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</si>
</sst>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#,##0_);[Red]\(#,##0\)"/>
    <numFmt numFmtId="177" formatCode="_-* #,##0_-;\-* #,##0_-;_-* &quot;-&quot;??_-;_-@_-"/>
    <numFmt numFmtId="178" formatCode="&quot;₩&quot;#,##0_);[Red]\(&quot;₩&quot;#,##0\)"/>
    <numFmt numFmtId="179" formatCode="#,##0.0_);[Red]\(#,##0.0\)"/>
    <numFmt numFmtId="180" formatCode="\-\ @"/>
  </numFmts>
  <fonts count="3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</font>
    <font>
      <sz val="8"/>
      <name val="돋움"/>
      <family val="3"/>
    </font>
    <font>
      <sz val="11"/>
      <color indexed="8"/>
      <name val="맑은 고딕"/>
      <family val="3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0" tint="-0.249977111117893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4"/>
      <color theme="0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8"/>
      <color theme="1" tint="0.249977111117893"/>
      <name val="맑은 고딕"/>
      <family val="3"/>
      <charset val="129"/>
      <scheme val="minor"/>
    </font>
    <font>
      <sz val="8"/>
      <color theme="1" tint="0.249977111117893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name val="Microsoft JhengHei"/>
      <family val="3"/>
    </font>
    <font>
      <b/>
      <sz val="12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n">
        <color indexed="64"/>
      </top>
      <bottom/>
      <diagonal/>
    </border>
    <border>
      <left style="thick">
        <color theme="1" tint="0.24994659260841701"/>
      </left>
      <right style="thin">
        <color theme="1" tint="0.24994659260841701"/>
      </right>
      <top style="thick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ck">
        <color theme="1" tint="0.24994659260841701"/>
      </right>
      <top style="thick">
        <color theme="1" tint="0.24994659260841701"/>
      </top>
      <bottom style="thin">
        <color theme="1" tint="0.24994659260841701"/>
      </bottom>
      <diagonal/>
    </border>
    <border>
      <left style="thick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ck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ck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ck">
        <color theme="1" tint="0.24994659260841701"/>
      </bottom>
      <diagonal/>
    </border>
    <border>
      <left style="thin">
        <color theme="1" tint="0.24994659260841701"/>
      </left>
      <right style="thick">
        <color theme="1" tint="0.24994659260841701"/>
      </right>
      <top style="thin">
        <color theme="1" tint="0.24994659260841701"/>
      </top>
      <bottom style="thick">
        <color theme="1" tint="0.24994659260841701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6" fillId="0" borderId="0"/>
    <xf numFmtId="9" fontId="8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/>
    <xf numFmtId="42" fontId="3" fillId="0" borderId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</cellStyleXfs>
  <cellXfs count="342">
    <xf numFmtId="0" fontId="0" fillId="0" borderId="0" xfId="0"/>
    <xf numFmtId="0" fontId="14" fillId="0" borderId="0" xfId="0" applyFont="1" applyAlignment="1">
      <alignment horizontal="center" vertical="center"/>
    </xf>
    <xf numFmtId="176" fontId="17" fillId="0" borderId="0" xfId="0" applyNumberFormat="1" applyFont="1" applyAlignment="1">
      <alignment vertical="center" wrapText="1"/>
    </xf>
    <xf numFmtId="176" fontId="18" fillId="0" borderId="0" xfId="0" applyNumberFormat="1" applyFont="1" applyAlignment="1">
      <alignment vertical="center" wrapText="1"/>
    </xf>
    <xf numFmtId="176" fontId="17" fillId="0" borderId="0" xfId="0" applyNumberFormat="1" applyFont="1" applyAlignment="1">
      <alignment horizontal="center" vertical="center" wrapText="1"/>
    </xf>
    <xf numFmtId="41" fontId="20" fillId="0" borderId="0" xfId="30" applyNumberFormat="1" applyFont="1" applyAlignment="1">
      <alignment horizontal="center" vertical="center" wrapText="1"/>
    </xf>
    <xf numFmtId="0" fontId="20" fillId="0" borderId="0" xfId="30" applyFont="1" applyAlignment="1">
      <alignment vertical="center" wrapText="1"/>
    </xf>
    <xf numFmtId="0" fontId="18" fillId="0" borderId="0" xfId="30" applyFont="1" applyAlignment="1">
      <alignment vertical="center" wrapText="1"/>
    </xf>
    <xf numFmtId="0" fontId="18" fillId="0" borderId="0" xfId="30" applyFont="1" applyAlignment="1">
      <alignment horizontal="center" vertical="center" wrapText="1"/>
    </xf>
    <xf numFmtId="41" fontId="20" fillId="2" borderId="1" xfId="0" applyNumberFormat="1" applyFont="1" applyFill="1" applyBorder="1" applyAlignment="1">
      <alignment horizontal="center" vertical="center" wrapText="1"/>
    </xf>
    <xf numFmtId="41" fontId="20" fillId="2" borderId="1" xfId="0" applyNumberFormat="1" applyFont="1" applyFill="1" applyBorder="1" applyAlignment="1">
      <alignment horizontal="right" vertical="center" wrapText="1"/>
    </xf>
    <xf numFmtId="41" fontId="19" fillId="2" borderId="2" xfId="0" applyNumberFormat="1" applyFont="1" applyFill="1" applyBorder="1" applyAlignment="1">
      <alignment horizontal="right" vertical="center" wrapText="1"/>
    </xf>
    <xf numFmtId="41" fontId="20" fillId="2" borderId="1" xfId="35" applyFont="1" applyFill="1" applyBorder="1" applyAlignment="1">
      <alignment horizontal="center" vertical="center" wrapText="1"/>
    </xf>
    <xf numFmtId="41" fontId="18" fillId="0" borderId="0" xfId="0" applyNumberFormat="1" applyFont="1" applyAlignment="1">
      <alignment vertical="center" wrapText="1"/>
    </xf>
    <xf numFmtId="41" fontId="20" fillId="0" borderId="0" xfId="0" applyNumberFormat="1" applyFont="1" applyAlignment="1">
      <alignment vertical="center" wrapText="1"/>
    </xf>
    <xf numFmtId="41" fontId="20" fillId="0" borderId="0" xfId="0" applyNumberFormat="1" applyFont="1" applyAlignment="1">
      <alignment horizontal="center" vertical="center" wrapText="1"/>
    </xf>
    <xf numFmtId="41" fontId="14" fillId="0" borderId="2" xfId="32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41" fontId="19" fillId="7" borderId="1" xfId="30" applyNumberFormat="1" applyFont="1" applyFill="1" applyBorder="1" applyAlignment="1">
      <alignment horizontal="center" vertical="center" wrapText="1"/>
    </xf>
    <xf numFmtId="41" fontId="14" fillId="9" borderId="5" xfId="32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41" fontId="15" fillId="6" borderId="2" xfId="32" applyFont="1" applyFill="1" applyBorder="1" applyAlignment="1">
      <alignment horizontal="center" vertical="center"/>
    </xf>
    <xf numFmtId="41" fontId="19" fillId="2" borderId="5" xfId="0" applyNumberFormat="1" applyFont="1" applyFill="1" applyBorder="1" applyAlignment="1">
      <alignment horizontal="right" vertical="center" wrapText="1"/>
    </xf>
    <xf numFmtId="0" fontId="26" fillId="0" borderId="0" xfId="0" applyFont="1" applyAlignment="1">
      <alignment horizontal="right" vertical="center"/>
    </xf>
    <xf numFmtId="178" fontId="14" fillId="0" borderId="1" xfId="32" applyNumberFormat="1" applyFont="1" applyBorder="1" applyAlignment="1">
      <alignment horizontal="left" vertical="center"/>
    </xf>
    <xf numFmtId="41" fontId="24" fillId="0" borderId="14" xfId="2" applyNumberFormat="1" applyFont="1" applyBorder="1" applyAlignment="1">
      <alignment vertical="center" wrapText="1"/>
    </xf>
    <xf numFmtId="10" fontId="24" fillId="0" borderId="16" xfId="2" applyNumberFormat="1" applyFont="1" applyBorder="1" applyAlignment="1">
      <alignment vertical="center" wrapText="1"/>
    </xf>
    <xf numFmtId="41" fontId="19" fillId="10" borderId="4" xfId="0" applyNumberFormat="1" applyFont="1" applyFill="1" applyBorder="1" applyAlignment="1">
      <alignment horizontal="center" vertical="center" wrapText="1"/>
    </xf>
    <xf numFmtId="41" fontId="14" fillId="0" borderId="3" xfId="32" applyFont="1" applyBorder="1" applyAlignment="1">
      <alignment horizontal="center" vertical="center"/>
    </xf>
    <xf numFmtId="41" fontId="15" fillId="6" borderId="3" xfId="32" applyFont="1" applyFill="1" applyBorder="1" applyAlignment="1">
      <alignment horizontal="center" vertical="center"/>
    </xf>
    <xf numFmtId="41" fontId="15" fillId="6" borderId="5" xfId="32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10" fontId="14" fillId="0" borderId="27" xfId="2" applyNumberFormat="1" applyFont="1" applyBorder="1" applyAlignment="1">
      <alignment horizontal="left" vertical="center"/>
    </xf>
    <xf numFmtId="0" fontId="13" fillId="7" borderId="24" xfId="0" applyFont="1" applyFill="1" applyBorder="1" applyAlignment="1">
      <alignment horizontal="center" vertical="center"/>
    </xf>
    <xf numFmtId="178" fontId="14" fillId="0" borderId="24" xfId="32" applyNumberFormat="1" applyFont="1" applyBorder="1" applyAlignment="1">
      <alignment horizontal="left" vertical="center"/>
    </xf>
    <xf numFmtId="10" fontId="14" fillId="0" borderId="28" xfId="2" applyNumberFormat="1" applyFont="1" applyBorder="1" applyAlignment="1">
      <alignment horizontal="left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41" fontId="14" fillId="0" borderId="27" xfId="0" applyNumberFormat="1" applyFont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41" fontId="15" fillId="6" borderId="27" xfId="32" applyFont="1" applyFill="1" applyBorder="1" applyAlignment="1">
      <alignment horizontal="center" vertical="center"/>
    </xf>
    <xf numFmtId="41" fontId="14" fillId="0" borderId="27" xfId="32" applyFont="1" applyFill="1" applyBorder="1" applyAlignment="1">
      <alignment horizontal="center" vertical="center"/>
    </xf>
    <xf numFmtId="0" fontId="13" fillId="7" borderId="21" xfId="16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1" fontId="14" fillId="7" borderId="5" xfId="32" applyFont="1" applyFill="1" applyBorder="1" applyAlignment="1">
      <alignment horizontal="center" vertical="center"/>
    </xf>
    <xf numFmtId="41" fontId="14" fillId="7" borderId="3" xfId="32" applyFont="1" applyFill="1" applyBorder="1" applyAlignment="1">
      <alignment horizontal="center" vertical="center"/>
    </xf>
    <xf numFmtId="41" fontId="14" fillId="7" borderId="33" xfId="32" applyFont="1" applyFill="1" applyBorder="1" applyAlignment="1">
      <alignment horizontal="center" vertical="center"/>
    </xf>
    <xf numFmtId="41" fontId="22" fillId="8" borderId="1" xfId="0" applyNumberFormat="1" applyFont="1" applyFill="1" applyBorder="1" applyAlignment="1">
      <alignment horizontal="right" vertical="center" wrapText="1"/>
    </xf>
    <xf numFmtId="41" fontId="22" fillId="8" borderId="7" xfId="0" applyNumberFormat="1" applyFont="1" applyFill="1" applyBorder="1" applyAlignment="1">
      <alignment horizontal="right" vertical="center" wrapText="1"/>
    </xf>
    <xf numFmtId="41" fontId="22" fillId="8" borderId="1" xfId="0" applyNumberFormat="1" applyFont="1" applyFill="1" applyBorder="1" applyAlignment="1">
      <alignment horizontal="center" vertical="center" wrapText="1"/>
    </xf>
    <xf numFmtId="41" fontId="22" fillId="8" borderId="24" xfId="34" applyNumberFormat="1" applyFont="1" applyFill="1" applyBorder="1" applyAlignment="1">
      <alignment horizontal="right" vertical="center" wrapText="1"/>
    </xf>
    <xf numFmtId="41" fontId="22" fillId="8" borderId="9" xfId="34" applyNumberFormat="1" applyFont="1" applyFill="1" applyBorder="1" applyAlignment="1">
      <alignment horizontal="right" vertical="center" wrapText="1"/>
    </xf>
    <xf numFmtId="10" fontId="22" fillId="8" borderId="10" xfId="2" applyNumberFormat="1" applyFont="1" applyFill="1" applyBorder="1" applyAlignment="1">
      <alignment horizontal="right" vertical="center" wrapText="1"/>
    </xf>
    <xf numFmtId="0" fontId="15" fillId="8" borderId="31" xfId="0" applyFont="1" applyFill="1" applyBorder="1" applyAlignment="1">
      <alignment horizontal="center" vertical="center"/>
    </xf>
    <xf numFmtId="41" fontId="15" fillId="8" borderId="32" xfId="0" applyNumberFormat="1" applyFont="1" applyFill="1" applyBorder="1" applyAlignment="1">
      <alignment horizontal="center" vertical="center"/>
    </xf>
    <xf numFmtId="41" fontId="15" fillId="8" borderId="29" xfId="0" applyNumberFormat="1" applyFont="1" applyFill="1" applyBorder="1" applyAlignment="1">
      <alignment horizontal="center" vertical="center"/>
    </xf>
    <xf numFmtId="41" fontId="15" fillId="8" borderId="3" xfId="0" applyNumberFormat="1" applyFont="1" applyFill="1" applyBorder="1" applyAlignment="1">
      <alignment horizontal="center" vertical="center"/>
    </xf>
    <xf numFmtId="41" fontId="15" fillId="8" borderId="27" xfId="0" applyNumberFormat="1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41" fontId="15" fillId="8" borderId="10" xfId="0" applyNumberFormat="1" applyFont="1" applyFill="1" applyBorder="1" applyAlignment="1">
      <alignment horizontal="center" vertical="center"/>
    </xf>
    <xf numFmtId="41" fontId="15" fillId="8" borderId="30" xfId="0" applyNumberFormat="1" applyFont="1" applyFill="1" applyBorder="1" applyAlignment="1">
      <alignment horizontal="center" vertical="center"/>
    </xf>
    <xf numFmtId="41" fontId="15" fillId="8" borderId="24" xfId="0" applyNumberFormat="1" applyFont="1" applyFill="1" applyBorder="1" applyAlignment="1">
      <alignment horizontal="center" vertical="center"/>
    </xf>
    <xf numFmtId="41" fontId="15" fillId="8" borderId="28" xfId="0" applyNumberFormat="1" applyFont="1" applyFill="1" applyBorder="1" applyAlignment="1">
      <alignment horizontal="center" vertical="center"/>
    </xf>
    <xf numFmtId="41" fontId="18" fillId="0" borderId="0" xfId="30" applyNumberFormat="1" applyFont="1" applyAlignment="1">
      <alignment vertical="center" wrapText="1"/>
    </xf>
    <xf numFmtId="41" fontId="18" fillId="0" borderId="0" xfId="30" applyNumberFormat="1" applyFont="1" applyAlignment="1">
      <alignment horizontal="center" vertical="center" wrapText="1"/>
    </xf>
    <xf numFmtId="41" fontId="20" fillId="0" borderId="0" xfId="30" applyNumberFormat="1" applyFont="1" applyAlignment="1">
      <alignment vertical="center" wrapText="1"/>
    </xf>
    <xf numFmtId="0" fontId="26" fillId="0" borderId="0" xfId="0" applyFont="1" applyAlignment="1">
      <alignment horizontal="center" vertical="center"/>
    </xf>
    <xf numFmtId="0" fontId="15" fillId="8" borderId="34" xfId="0" applyFont="1" applyFill="1" applyBorder="1" applyAlignment="1">
      <alignment horizontal="center" vertical="center"/>
    </xf>
    <xf numFmtId="0" fontId="15" fillId="8" borderId="35" xfId="0" applyFont="1" applyFill="1" applyBorder="1" applyAlignment="1">
      <alignment horizontal="center" vertical="center"/>
    </xf>
    <xf numFmtId="0" fontId="29" fillId="0" borderId="36" xfId="16" applyFont="1" applyBorder="1" applyAlignment="1">
      <alignment horizontal="center" vertical="center"/>
    </xf>
    <xf numFmtId="0" fontId="30" fillId="0" borderId="37" xfId="16" applyFont="1" applyBorder="1" applyAlignment="1">
      <alignment horizontal="left" vertical="center"/>
    </xf>
    <xf numFmtId="0" fontId="29" fillId="0" borderId="38" xfId="16" applyFont="1" applyBorder="1" applyAlignment="1">
      <alignment horizontal="center" vertical="center"/>
    </xf>
    <xf numFmtId="0" fontId="30" fillId="0" borderId="39" xfId="16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0" fillId="0" borderId="1" xfId="30" applyFont="1" applyBorder="1" applyAlignment="1">
      <alignment horizontal="center" vertical="center" wrapText="1"/>
    </xf>
    <xf numFmtId="14" fontId="20" fillId="0" borderId="1" xfId="30" applyNumberFormat="1" applyFont="1" applyBorder="1" applyAlignment="1">
      <alignment horizontal="center" vertical="center" wrapText="1"/>
    </xf>
    <xf numFmtId="41" fontId="19" fillId="0" borderId="0" xfId="30" applyNumberFormat="1" applyFont="1" applyAlignment="1">
      <alignment horizontal="center" vertical="center" wrapText="1"/>
    </xf>
    <xf numFmtId="0" fontId="20" fillId="0" borderId="0" xfId="30" applyFont="1" applyAlignment="1">
      <alignment horizontal="center" vertical="center" wrapText="1"/>
    </xf>
    <xf numFmtId="14" fontId="20" fillId="0" borderId="0" xfId="30" applyNumberFormat="1" applyFont="1" applyAlignment="1">
      <alignment horizontal="center" vertical="center" wrapText="1"/>
    </xf>
    <xf numFmtId="0" fontId="19" fillId="0" borderId="1" xfId="30" applyFont="1" applyBorder="1" applyAlignment="1">
      <alignment horizontal="center" vertical="center" wrapText="1"/>
    </xf>
    <xf numFmtId="10" fontId="19" fillId="7" borderId="1" xfId="2" applyNumberFormat="1" applyFont="1" applyFill="1" applyBorder="1" applyAlignment="1">
      <alignment horizontal="center" vertical="center" wrapText="1"/>
    </xf>
    <xf numFmtId="176" fontId="21" fillId="0" borderId="0" xfId="0" applyNumberFormat="1" applyFont="1" applyAlignment="1">
      <alignment vertical="center" wrapText="1"/>
    </xf>
    <xf numFmtId="176" fontId="20" fillId="0" borderId="0" xfId="0" applyNumberFormat="1" applyFont="1" applyAlignment="1">
      <alignment vertical="center" wrapText="1"/>
    </xf>
    <xf numFmtId="41" fontId="22" fillId="12" borderId="1" xfId="0" applyNumberFormat="1" applyFont="1" applyFill="1" applyBorder="1" applyAlignment="1">
      <alignment horizontal="right" vertical="center" wrapText="1"/>
    </xf>
    <xf numFmtId="41" fontId="19" fillId="2" borderId="1" xfId="0" applyNumberFormat="1" applyFont="1" applyFill="1" applyBorder="1" applyAlignment="1">
      <alignment horizontal="center" vertical="center" wrapText="1"/>
    </xf>
    <xf numFmtId="176" fontId="20" fillId="2" borderId="1" xfId="0" applyNumberFormat="1" applyFont="1" applyFill="1" applyBorder="1" applyAlignment="1">
      <alignment vertical="center" wrapText="1"/>
    </xf>
    <xf numFmtId="41" fontId="20" fillId="2" borderId="1" xfId="30" applyNumberFormat="1" applyFont="1" applyFill="1" applyBorder="1" applyAlignment="1">
      <alignment horizontal="center" vertical="center" wrapText="1"/>
    </xf>
    <xf numFmtId="176" fontId="20" fillId="2" borderId="27" xfId="0" applyNumberFormat="1" applyFont="1" applyFill="1" applyBorder="1" applyAlignment="1">
      <alignment vertical="center" wrapText="1"/>
    </xf>
    <xf numFmtId="41" fontId="19" fillId="2" borderId="2" xfId="0" applyNumberFormat="1" applyFont="1" applyFill="1" applyBorder="1" applyAlignment="1">
      <alignment horizontal="center" vertical="center" wrapText="1"/>
    </xf>
    <xf numFmtId="41" fontId="22" fillId="12" borderId="2" xfId="0" applyNumberFormat="1" applyFont="1" applyFill="1" applyBorder="1" applyAlignment="1">
      <alignment horizontal="right" vertical="center" wrapText="1"/>
    </xf>
    <xf numFmtId="176" fontId="20" fillId="2" borderId="3" xfId="0" applyNumberFormat="1" applyFont="1" applyFill="1" applyBorder="1" applyAlignment="1">
      <alignment vertical="center" wrapText="1"/>
    </xf>
    <xf numFmtId="41" fontId="19" fillId="10" borderId="5" xfId="0" applyNumberFormat="1" applyFont="1" applyFill="1" applyBorder="1" applyAlignment="1">
      <alignment horizontal="center" vertical="center" wrapText="1"/>
    </xf>
    <xf numFmtId="41" fontId="22" fillId="12" borderId="5" xfId="0" applyNumberFormat="1" applyFont="1" applyFill="1" applyBorder="1" applyAlignment="1">
      <alignment horizontal="right" vertical="center" wrapText="1"/>
    </xf>
    <xf numFmtId="41" fontId="22" fillId="12" borderId="6" xfId="0" applyNumberFormat="1" applyFont="1" applyFill="1" applyBorder="1" applyAlignment="1">
      <alignment horizontal="right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1" xfId="41" applyNumberFormat="1" applyFont="1" applyFill="1" applyBorder="1" applyAlignment="1">
      <alignment horizontal="center" vertical="center"/>
    </xf>
    <xf numFmtId="0" fontId="20" fillId="0" borderId="1" xfId="56" applyFont="1" applyBorder="1" applyAlignment="1">
      <alignment horizontal="center" vertical="center"/>
    </xf>
    <xf numFmtId="41" fontId="20" fillId="0" borderId="1" xfId="0" applyNumberFormat="1" applyFont="1" applyBorder="1" applyAlignment="1">
      <alignment horizontal="right" vertical="center" wrapText="1"/>
    </xf>
    <xf numFmtId="41" fontId="20" fillId="0" borderId="2" xfId="0" applyNumberFormat="1" applyFont="1" applyBorder="1" applyAlignment="1">
      <alignment horizontal="right" vertical="center" wrapText="1"/>
    </xf>
    <xf numFmtId="41" fontId="20" fillId="0" borderId="5" xfId="0" applyNumberFormat="1" applyFont="1" applyBorder="1" applyAlignment="1">
      <alignment horizontal="right" vertical="center" wrapText="1"/>
    </xf>
    <xf numFmtId="41" fontId="20" fillId="0" borderId="1" xfId="30" applyNumberFormat="1" applyFont="1" applyBorder="1" applyAlignment="1">
      <alignment horizontal="center" vertical="center" wrapText="1"/>
    </xf>
    <xf numFmtId="176" fontId="20" fillId="0" borderId="1" xfId="0" applyNumberFormat="1" applyFont="1" applyBorder="1" applyAlignment="1">
      <alignment vertical="center" wrapText="1"/>
    </xf>
    <xf numFmtId="176" fontId="20" fillId="0" borderId="27" xfId="0" applyNumberFormat="1" applyFont="1" applyBorder="1" applyAlignment="1">
      <alignment vertical="center" wrapText="1"/>
    </xf>
    <xf numFmtId="41" fontId="20" fillId="0" borderId="1" xfId="0" applyNumberFormat="1" applyFont="1" applyBorder="1" applyAlignment="1">
      <alignment horizontal="center" vertical="center" wrapText="1"/>
    </xf>
    <xf numFmtId="41" fontId="20" fillId="0" borderId="1" xfId="35" applyFont="1" applyFill="1" applyBorder="1" applyAlignment="1">
      <alignment horizontal="center" vertical="center" wrapText="1"/>
    </xf>
    <xf numFmtId="41" fontId="20" fillId="3" borderId="2" xfId="0" applyNumberFormat="1" applyFont="1" applyFill="1" applyBorder="1" applyAlignment="1">
      <alignment horizontal="right" vertical="center" wrapText="1"/>
    </xf>
    <xf numFmtId="177" fontId="20" fillId="3" borderId="1" xfId="0" applyNumberFormat="1" applyFont="1" applyFill="1" applyBorder="1" applyAlignment="1">
      <alignment horizontal="right" vertical="center" wrapText="1"/>
    </xf>
    <xf numFmtId="41" fontId="20" fillId="2" borderId="5" xfId="0" applyNumberFormat="1" applyFont="1" applyFill="1" applyBorder="1" applyAlignment="1">
      <alignment horizontal="right" vertical="center" wrapText="1"/>
    </xf>
    <xf numFmtId="0" fontId="20" fillId="0" borderId="21" xfId="0" applyFont="1" applyBorder="1" applyAlignment="1">
      <alignment horizontal="center" vertical="center" wrapText="1"/>
    </xf>
    <xf numFmtId="41" fontId="22" fillId="12" borderId="1" xfId="0" applyNumberFormat="1" applyFont="1" applyFill="1" applyBorder="1" applyAlignment="1">
      <alignment horizontal="center" vertical="center" wrapText="1"/>
    </xf>
    <xf numFmtId="0" fontId="22" fillId="12" borderId="1" xfId="41" applyNumberFormat="1" applyFont="1" applyFill="1" applyBorder="1" applyAlignment="1">
      <alignment horizontal="center" vertical="center"/>
    </xf>
    <xf numFmtId="0" fontId="22" fillId="12" borderId="1" xfId="56" applyFont="1" applyFill="1" applyBorder="1" applyAlignment="1">
      <alignment horizontal="center" vertical="center"/>
    </xf>
    <xf numFmtId="41" fontId="22" fillId="12" borderId="1" xfId="35" applyFont="1" applyFill="1" applyBorder="1" applyAlignment="1">
      <alignment horizontal="center" vertical="center" wrapText="1"/>
    </xf>
    <xf numFmtId="176" fontId="22" fillId="12" borderId="3" xfId="0" applyNumberFormat="1" applyFont="1" applyFill="1" applyBorder="1" applyAlignment="1">
      <alignment vertical="center" wrapText="1"/>
    </xf>
    <xf numFmtId="41" fontId="22" fillId="12" borderId="1" xfId="30" applyNumberFormat="1" applyFont="1" applyFill="1" applyBorder="1" applyAlignment="1">
      <alignment horizontal="center" vertical="center" wrapText="1"/>
    </xf>
    <xf numFmtId="176" fontId="22" fillId="12" borderId="1" xfId="0" applyNumberFormat="1" applyFont="1" applyFill="1" applyBorder="1" applyAlignment="1">
      <alignment vertical="center" wrapText="1"/>
    </xf>
    <xf numFmtId="176" fontId="22" fillId="12" borderId="27" xfId="0" applyNumberFormat="1" applyFont="1" applyFill="1" applyBorder="1" applyAlignment="1">
      <alignment vertical="center" wrapText="1"/>
    </xf>
    <xf numFmtId="176" fontId="19" fillId="0" borderId="0" xfId="0" applyNumberFormat="1" applyFont="1" applyAlignment="1">
      <alignment vertical="center" wrapText="1"/>
    </xf>
    <xf numFmtId="0" fontId="22" fillId="8" borderId="1" xfId="41" applyNumberFormat="1" applyFont="1" applyFill="1" applyBorder="1" applyAlignment="1">
      <alignment horizontal="center" vertical="center"/>
    </xf>
    <xf numFmtId="0" fontId="22" fillId="8" borderId="1" xfId="56" applyFont="1" applyFill="1" applyBorder="1" applyAlignment="1">
      <alignment horizontal="center" vertical="center"/>
    </xf>
    <xf numFmtId="41" fontId="22" fillId="8" borderId="1" xfId="35" applyFont="1" applyFill="1" applyBorder="1" applyAlignment="1">
      <alignment horizontal="center" vertical="center" wrapText="1"/>
    </xf>
    <xf numFmtId="176" fontId="22" fillId="8" borderId="1" xfId="0" applyNumberFormat="1" applyFont="1" applyFill="1" applyBorder="1" applyAlignment="1">
      <alignment vertical="center" wrapText="1"/>
    </xf>
    <xf numFmtId="41" fontId="22" fillId="8" borderId="1" xfId="30" applyNumberFormat="1" applyFont="1" applyFill="1" applyBorder="1" applyAlignment="1">
      <alignment horizontal="center" vertical="center" wrapText="1"/>
    </xf>
    <xf numFmtId="176" fontId="22" fillId="8" borderId="27" xfId="0" applyNumberFormat="1" applyFont="1" applyFill="1" applyBorder="1" applyAlignment="1">
      <alignment vertical="center" wrapText="1"/>
    </xf>
    <xf numFmtId="176" fontId="19" fillId="8" borderId="24" xfId="0" applyNumberFormat="1" applyFont="1" applyFill="1" applyBorder="1" applyAlignment="1">
      <alignment vertical="center" wrapText="1"/>
    </xf>
    <xf numFmtId="176" fontId="19" fillId="8" borderId="28" xfId="0" applyNumberFormat="1" applyFont="1" applyFill="1" applyBorder="1" applyAlignment="1">
      <alignment vertical="center" wrapText="1"/>
    </xf>
    <xf numFmtId="176" fontId="19" fillId="8" borderId="25" xfId="0" applyNumberFormat="1" applyFont="1" applyFill="1" applyBorder="1" applyAlignment="1">
      <alignment vertical="center" wrapText="1"/>
    </xf>
    <xf numFmtId="176" fontId="19" fillId="8" borderId="23" xfId="0" applyNumberFormat="1" applyFont="1" applyFill="1" applyBorder="1" applyAlignment="1">
      <alignment vertical="center" wrapText="1"/>
    </xf>
    <xf numFmtId="41" fontId="20" fillId="0" borderId="8" xfId="30" applyNumberFormat="1" applyFont="1" applyBorder="1" applyAlignment="1">
      <alignment horizontal="center" vertical="center" wrapText="1"/>
    </xf>
    <xf numFmtId="176" fontId="19" fillId="2" borderId="1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41" fontId="19" fillId="2" borderId="3" xfId="0" applyNumberFormat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176" fontId="31" fillId="0" borderId="1" xfId="32" applyNumberFormat="1" applyFont="1" applyFill="1" applyBorder="1" applyAlignment="1">
      <alignment horizontal="center" vertical="center" wrapText="1"/>
    </xf>
    <xf numFmtId="0" fontId="31" fillId="0" borderId="1" xfId="56" applyFont="1" applyBorder="1" applyAlignment="1">
      <alignment horizontal="center" vertical="center"/>
    </xf>
    <xf numFmtId="9" fontId="31" fillId="0" borderId="1" xfId="2" applyFont="1" applyFill="1" applyBorder="1" applyAlignment="1">
      <alignment horizontal="center" vertical="center"/>
    </xf>
    <xf numFmtId="41" fontId="31" fillId="0" borderId="1" xfId="32" applyFont="1" applyBorder="1" applyAlignment="1">
      <alignment horizontal="right" vertical="center" wrapText="1"/>
    </xf>
    <xf numFmtId="41" fontId="19" fillId="2" borderId="1" xfId="30" applyNumberFormat="1" applyFont="1" applyFill="1" applyBorder="1" applyAlignment="1">
      <alignment horizontal="center" vertical="center" wrapText="1"/>
    </xf>
    <xf numFmtId="41" fontId="20" fillId="0" borderId="3" xfId="30" applyNumberFormat="1" applyFont="1" applyBorder="1" applyAlignment="1">
      <alignment horizontal="center" vertical="center" wrapText="1"/>
    </xf>
    <xf numFmtId="41" fontId="20" fillId="0" borderId="3" xfId="0" applyNumberFormat="1" applyFont="1" applyBorder="1" applyAlignment="1">
      <alignment horizontal="right" vertical="center" wrapText="1"/>
    </xf>
    <xf numFmtId="41" fontId="19" fillId="2" borderId="3" xfId="30" applyNumberFormat="1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/>
    </xf>
    <xf numFmtId="176" fontId="20" fillId="2" borderId="5" xfId="0" applyNumberFormat="1" applyFont="1" applyFill="1" applyBorder="1" applyAlignment="1">
      <alignment vertical="center"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6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9" fontId="19" fillId="0" borderId="0" xfId="2" applyFont="1" applyAlignment="1">
      <alignment horizontal="center" vertical="center"/>
    </xf>
    <xf numFmtId="41" fontId="19" fillId="0" borderId="0" xfId="32" applyFont="1" applyAlignment="1">
      <alignment horizontal="center" vertical="center"/>
    </xf>
    <xf numFmtId="0" fontId="32" fillId="2" borderId="18" xfId="0" quotePrefix="1" applyFont="1" applyFill="1" applyBorder="1" applyAlignment="1">
      <alignment horizontal="center" vertical="center"/>
    </xf>
    <xf numFmtId="0" fontId="32" fillId="2" borderId="40" xfId="2" quotePrefix="1" applyNumberFormat="1" applyFont="1" applyFill="1" applyBorder="1" applyAlignment="1">
      <alignment horizontal="center" vertical="center"/>
    </xf>
    <xf numFmtId="0" fontId="32" fillId="2" borderId="41" xfId="32" quotePrefix="1" applyNumberFormat="1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 wrapText="1"/>
    </xf>
    <xf numFmtId="0" fontId="33" fillId="2" borderId="42" xfId="2" applyNumberFormat="1" applyFont="1" applyFill="1" applyBorder="1" applyAlignment="1">
      <alignment horizontal="center" vertical="center" wrapText="1"/>
    </xf>
    <xf numFmtId="0" fontId="32" fillId="2" borderId="3" xfId="32" quotePrefix="1" applyNumberFormat="1" applyFont="1" applyFill="1" applyBorder="1" applyAlignment="1">
      <alignment horizontal="center" vertical="center"/>
    </xf>
    <xf numFmtId="0" fontId="32" fillId="2" borderId="1" xfId="32" quotePrefix="1" applyNumberFormat="1" applyFont="1" applyFill="1" applyBorder="1" applyAlignment="1">
      <alignment horizontal="center" vertical="center"/>
    </xf>
    <xf numFmtId="0" fontId="32" fillId="2" borderId="2" xfId="32" quotePrefix="1" applyNumberFormat="1" applyFont="1" applyFill="1" applyBorder="1" applyAlignment="1">
      <alignment horizontal="center" vertical="center"/>
    </xf>
    <xf numFmtId="0" fontId="32" fillId="2" borderId="43" xfId="32" quotePrefix="1" applyNumberFormat="1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left" vertical="center" wrapText="1"/>
    </xf>
    <xf numFmtId="0" fontId="20" fillId="9" borderId="1" xfId="0" quotePrefix="1" applyFont="1" applyFill="1" applyBorder="1" applyAlignment="1">
      <alignment horizontal="left" vertical="center" wrapText="1"/>
    </xf>
    <xf numFmtId="176" fontId="20" fillId="9" borderId="1" xfId="0" quotePrefix="1" applyNumberFormat="1" applyFont="1" applyFill="1" applyBorder="1" applyAlignment="1">
      <alignment horizontal="center" vertical="center" wrapText="1"/>
    </xf>
    <xf numFmtId="0" fontId="20" fillId="9" borderId="1" xfId="0" quotePrefix="1" applyFont="1" applyFill="1" applyBorder="1" applyAlignment="1">
      <alignment horizontal="center" vertical="center" wrapText="1"/>
    </xf>
    <xf numFmtId="176" fontId="20" fillId="9" borderId="1" xfId="0" applyNumberFormat="1" applyFont="1" applyFill="1" applyBorder="1" applyAlignment="1">
      <alignment horizontal="center" vertical="center" wrapText="1"/>
    </xf>
    <xf numFmtId="179" fontId="20" fillId="9" borderId="1" xfId="0" applyNumberFormat="1" applyFont="1" applyFill="1" applyBorder="1" applyAlignment="1">
      <alignment horizontal="center" vertical="center" wrapText="1"/>
    </xf>
    <xf numFmtId="9" fontId="20" fillId="9" borderId="42" xfId="2" quotePrefix="1" applyFont="1" applyFill="1" applyBorder="1" applyAlignment="1">
      <alignment horizontal="center" vertical="center" wrapText="1"/>
    </xf>
    <xf numFmtId="41" fontId="34" fillId="0" borderId="3" xfId="32" applyFont="1" applyBorder="1" applyAlignment="1">
      <alignment horizontal="center" vertical="center" wrapText="1"/>
    </xf>
    <xf numFmtId="41" fontId="34" fillId="0" borderId="1" xfId="32" applyFont="1" applyBorder="1" applyAlignment="1">
      <alignment horizontal="center" vertical="center" wrapText="1"/>
    </xf>
    <xf numFmtId="41" fontId="34" fillId="0" borderId="2" xfId="32" applyFont="1" applyBorder="1" applyAlignment="1">
      <alignment horizontal="center" vertical="center" wrapText="1"/>
    </xf>
    <xf numFmtId="41" fontId="34" fillId="0" borderId="43" xfId="32" applyFont="1" applyBorder="1" applyAlignment="1">
      <alignment horizontal="center" vertical="center" wrapText="1"/>
    </xf>
    <xf numFmtId="0" fontId="20" fillId="0" borderId="27" xfId="0" quotePrefix="1" applyFont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 wrapText="1"/>
    </xf>
    <xf numFmtId="179" fontId="19" fillId="2" borderId="1" xfId="0" applyNumberFormat="1" applyFont="1" applyFill="1" applyBorder="1" applyAlignment="1">
      <alignment horizontal="center" vertical="center" wrapText="1"/>
    </xf>
    <xf numFmtId="9" fontId="19" fillId="2" borderId="42" xfId="2" quotePrefix="1" applyFont="1" applyFill="1" applyBorder="1" applyAlignment="1">
      <alignment horizontal="center" vertical="center" wrapText="1"/>
    </xf>
    <xf numFmtId="41" fontId="32" fillId="2" borderId="3" xfId="32" applyFont="1" applyFill="1" applyBorder="1" applyAlignment="1">
      <alignment horizontal="center" vertical="center" wrapText="1"/>
    </xf>
    <xf numFmtId="41" fontId="32" fillId="2" borderId="1" xfId="32" applyFont="1" applyFill="1" applyBorder="1" applyAlignment="1">
      <alignment horizontal="center" vertical="center" wrapText="1"/>
    </xf>
    <xf numFmtId="41" fontId="32" fillId="2" borderId="2" xfId="32" applyFont="1" applyFill="1" applyBorder="1" applyAlignment="1">
      <alignment horizontal="center" vertical="center" wrapText="1"/>
    </xf>
    <xf numFmtId="41" fontId="32" fillId="2" borderId="43" xfId="32" applyFont="1" applyFill="1" applyBorder="1" applyAlignment="1">
      <alignment horizontal="center" vertical="center" wrapText="1"/>
    </xf>
    <xf numFmtId="0" fontId="19" fillId="2" borderId="27" xfId="0" quotePrefix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27" xfId="0" applyFont="1" applyBorder="1" applyAlignment="1">
      <alignment horizontal="center" vertical="center" wrapText="1"/>
    </xf>
    <xf numFmtId="176" fontId="19" fillId="2" borderId="24" xfId="0" applyNumberFormat="1" applyFont="1" applyFill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center" vertical="center" wrapText="1"/>
    </xf>
    <xf numFmtId="179" fontId="19" fillId="2" borderId="24" xfId="0" applyNumberFormat="1" applyFont="1" applyFill="1" applyBorder="1" applyAlignment="1">
      <alignment horizontal="center" vertical="center" wrapText="1"/>
    </xf>
    <xf numFmtId="9" fontId="19" fillId="2" borderId="46" xfId="2" quotePrefix="1" applyFont="1" applyFill="1" applyBorder="1" applyAlignment="1">
      <alignment horizontal="center" vertical="center" wrapText="1"/>
    </xf>
    <xf numFmtId="0" fontId="19" fillId="2" borderId="28" xfId="0" quotePrefix="1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/>
    </xf>
    <xf numFmtId="176" fontId="20" fillId="0" borderId="0" xfId="0" applyNumberFormat="1" applyFont="1" applyAlignment="1">
      <alignment horizontal="center"/>
    </xf>
    <xf numFmtId="179" fontId="20" fillId="0" borderId="0" xfId="0" applyNumberFormat="1" applyFont="1" applyAlignment="1">
      <alignment horizontal="center"/>
    </xf>
    <xf numFmtId="9" fontId="20" fillId="0" borderId="0" xfId="2" applyFont="1" applyAlignment="1">
      <alignment horizontal="center"/>
    </xf>
    <xf numFmtId="41" fontId="20" fillId="0" borderId="0" xfId="32" applyFont="1" applyAlignment="1">
      <alignment horizontal="center"/>
    </xf>
    <xf numFmtId="41" fontId="32" fillId="2" borderId="41" xfId="32" quotePrefix="1" applyFont="1" applyFill="1" applyBorder="1" applyAlignment="1">
      <alignment horizontal="center" vertical="center"/>
    </xf>
    <xf numFmtId="41" fontId="32" fillId="2" borderId="3" xfId="32" quotePrefix="1" applyFont="1" applyFill="1" applyBorder="1" applyAlignment="1">
      <alignment horizontal="center" vertical="center"/>
    </xf>
    <xf numFmtId="41" fontId="32" fillId="2" borderId="1" xfId="32" quotePrefix="1" applyFont="1" applyFill="1" applyBorder="1" applyAlignment="1">
      <alignment horizontal="center" vertical="center"/>
    </xf>
    <xf numFmtId="41" fontId="32" fillId="2" borderId="2" xfId="32" quotePrefix="1" applyFont="1" applyFill="1" applyBorder="1" applyAlignment="1">
      <alignment horizontal="center" vertical="center"/>
    </xf>
    <xf numFmtId="41" fontId="32" fillId="2" borderId="43" xfId="32" quotePrefix="1" applyFont="1" applyFill="1" applyBorder="1" applyAlignment="1">
      <alignment horizontal="center" vertical="center"/>
    </xf>
    <xf numFmtId="41" fontId="34" fillId="0" borderId="3" xfId="32" applyFont="1" applyBorder="1" applyAlignment="1">
      <alignment horizontal="center" vertical="center"/>
    </xf>
    <xf numFmtId="41" fontId="34" fillId="0" borderId="1" xfId="32" applyFont="1" applyBorder="1" applyAlignment="1">
      <alignment horizontal="center" vertical="center"/>
    </xf>
    <xf numFmtId="41" fontId="34" fillId="0" borderId="2" xfId="32" applyFont="1" applyBorder="1" applyAlignment="1">
      <alignment horizontal="center" vertical="center"/>
    </xf>
    <xf numFmtId="41" fontId="34" fillId="0" borderId="43" xfId="32" applyFont="1" applyBorder="1" applyAlignment="1">
      <alignment horizontal="center" vertical="center"/>
    </xf>
    <xf numFmtId="41" fontId="32" fillId="2" borderId="3" xfId="32" applyFont="1" applyFill="1" applyBorder="1" applyAlignment="1">
      <alignment horizontal="center" vertical="center"/>
    </xf>
    <xf numFmtId="41" fontId="32" fillId="2" borderId="1" xfId="32" applyFont="1" applyFill="1" applyBorder="1" applyAlignment="1">
      <alignment horizontal="center" vertical="center"/>
    </xf>
    <xf numFmtId="41" fontId="32" fillId="2" borderId="2" xfId="32" applyFont="1" applyFill="1" applyBorder="1" applyAlignment="1">
      <alignment horizontal="center" vertical="center"/>
    </xf>
    <xf numFmtId="41" fontId="32" fillId="2" borderId="43" xfId="32" applyFont="1" applyFill="1" applyBorder="1" applyAlignment="1">
      <alignment horizontal="center" vertical="center"/>
    </xf>
    <xf numFmtId="0" fontId="20" fillId="9" borderId="1" xfId="0" quotePrefix="1" applyFont="1" applyFill="1" applyBorder="1" applyAlignment="1">
      <alignment horizontal="left" vertical="center" wrapText="1" indent="1"/>
    </xf>
    <xf numFmtId="41" fontId="32" fillId="2" borderId="23" xfId="32" applyFont="1" applyFill="1" applyBorder="1" applyAlignment="1">
      <alignment horizontal="center" vertical="center"/>
    </xf>
    <xf numFmtId="41" fontId="32" fillId="2" borderId="24" xfId="32" applyFont="1" applyFill="1" applyBorder="1" applyAlignment="1">
      <alignment horizontal="center" vertical="center"/>
    </xf>
    <xf numFmtId="41" fontId="32" fillId="2" borderId="25" xfId="32" applyFont="1" applyFill="1" applyBorder="1" applyAlignment="1">
      <alignment horizontal="center" vertical="center"/>
    </xf>
    <xf numFmtId="41" fontId="32" fillId="2" borderId="47" xfId="32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9" fontId="28" fillId="4" borderId="1" xfId="2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  <xf numFmtId="41" fontId="18" fillId="11" borderId="1" xfId="32" applyFont="1" applyFill="1" applyBorder="1" applyAlignment="1">
      <alignment horizontal="center" vertical="center"/>
    </xf>
    <xf numFmtId="49" fontId="18" fillId="11" borderId="1" xfId="0" applyNumberFormat="1" applyFont="1" applyFill="1" applyBorder="1" applyAlignment="1">
      <alignment horizontal="center" vertical="center"/>
    </xf>
    <xf numFmtId="9" fontId="18" fillId="11" borderId="1" xfId="2" applyFont="1" applyFill="1" applyBorder="1" applyAlignment="1">
      <alignment horizontal="center" vertical="center"/>
    </xf>
    <xf numFmtId="0" fontId="37" fillId="11" borderId="1" xfId="0" applyFont="1" applyFill="1" applyBorder="1" applyAlignment="1">
      <alignment horizontal="center" vertical="center"/>
    </xf>
    <xf numFmtId="41" fontId="37" fillId="11" borderId="1" xfId="32" applyFont="1" applyFill="1" applyBorder="1" applyAlignment="1">
      <alignment horizontal="center" vertical="center"/>
    </xf>
    <xf numFmtId="41" fontId="37" fillId="11" borderId="1" xfId="32" applyFont="1" applyFill="1" applyBorder="1" applyAlignment="1">
      <alignment horizontal="center" vertical="center" wrapText="1"/>
    </xf>
    <xf numFmtId="49" fontId="37" fillId="11" borderId="1" xfId="0" applyNumberFormat="1" applyFont="1" applyFill="1" applyBorder="1" applyAlignment="1">
      <alignment horizontal="center" vertical="center"/>
    </xf>
    <xf numFmtId="9" fontId="37" fillId="11" borderId="1" xfId="2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41" fontId="24" fillId="0" borderId="1" xfId="32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9" fontId="24" fillId="0" borderId="1" xfId="2" applyFont="1" applyBorder="1" applyAlignment="1">
      <alignment horizontal="center" vertical="center"/>
    </xf>
    <xf numFmtId="9" fontId="18" fillId="0" borderId="0" xfId="2" applyFont="1" applyAlignment="1">
      <alignment horizontal="center" vertical="center"/>
    </xf>
    <xf numFmtId="41" fontId="19" fillId="9" borderId="0" xfId="32" applyFont="1" applyFill="1" applyAlignment="1">
      <alignment horizontal="center" vertical="center"/>
    </xf>
    <xf numFmtId="0" fontId="20" fillId="0" borderId="1" xfId="0" quotePrefix="1" applyFont="1" applyBorder="1" applyAlignment="1">
      <alignment horizontal="left" vertical="center" wrapText="1"/>
    </xf>
    <xf numFmtId="0" fontId="14" fillId="3" borderId="8" xfId="0" applyFont="1" applyFill="1" applyBorder="1" applyAlignment="1">
      <alignment horizontal="center" vertical="center"/>
    </xf>
    <xf numFmtId="180" fontId="38" fillId="0" borderId="1" xfId="0" quotePrefix="1" applyNumberFormat="1" applyFont="1" applyBorder="1" applyAlignment="1">
      <alignment horizontal="left" vertical="center"/>
    </xf>
    <xf numFmtId="0" fontId="14" fillId="0" borderId="8" xfId="0" applyFont="1" applyBorder="1" applyAlignment="1">
      <alignment horizontal="center" vertical="center"/>
    </xf>
    <xf numFmtId="180" fontId="14" fillId="0" borderId="1" xfId="0" quotePrefix="1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left" vertical="center" wrapText="1"/>
    </xf>
    <xf numFmtId="176" fontId="20" fillId="0" borderId="1" xfId="0" applyNumberFormat="1" applyFont="1" applyBorder="1" applyAlignment="1">
      <alignment horizontal="center" vertical="center" wrapText="1"/>
    </xf>
    <xf numFmtId="0" fontId="31" fillId="9" borderId="1" xfId="0" applyFont="1" applyFill="1" applyBorder="1" applyAlignment="1">
      <alignment horizontal="center" vertical="center" wrapText="1"/>
    </xf>
    <xf numFmtId="0" fontId="31" fillId="9" borderId="1" xfId="0" applyFont="1" applyFill="1" applyBorder="1" applyAlignment="1">
      <alignment horizontal="left" vertical="center" wrapText="1"/>
    </xf>
    <xf numFmtId="0" fontId="14" fillId="9" borderId="8" xfId="0" applyFont="1" applyFill="1" applyBorder="1" applyAlignment="1">
      <alignment horizontal="center" vertical="center"/>
    </xf>
    <xf numFmtId="180" fontId="14" fillId="9" borderId="1" xfId="0" quotePrefix="1" applyNumberFormat="1" applyFont="1" applyFill="1" applyBorder="1" applyAlignment="1">
      <alignment horizontal="left"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180" fontId="38" fillId="9" borderId="1" xfId="0" quotePrefix="1" applyNumberFormat="1" applyFont="1" applyFill="1" applyBorder="1" applyAlignment="1">
      <alignment horizontal="left" vertical="center"/>
    </xf>
    <xf numFmtId="0" fontId="20" fillId="9" borderId="1" xfId="41" applyNumberFormat="1" applyFont="1" applyFill="1" applyBorder="1" applyAlignment="1">
      <alignment horizontal="center" vertical="center"/>
    </xf>
    <xf numFmtId="0" fontId="20" fillId="9" borderId="1" xfId="56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 wrapText="1"/>
    </xf>
    <xf numFmtId="176" fontId="31" fillId="9" borderId="1" xfId="32" applyNumberFormat="1" applyFont="1" applyFill="1" applyBorder="1" applyAlignment="1">
      <alignment horizontal="center" vertical="center" wrapText="1"/>
    </xf>
    <xf numFmtId="0" fontId="31" fillId="9" borderId="1" xfId="56" applyFont="1" applyFill="1" applyBorder="1" applyAlignment="1">
      <alignment horizontal="center" vertical="center"/>
    </xf>
    <xf numFmtId="9" fontId="31" fillId="9" borderId="1" xfId="2" applyFont="1" applyFill="1" applyBorder="1" applyAlignment="1">
      <alignment horizontal="center" vertical="center"/>
    </xf>
    <xf numFmtId="0" fontId="20" fillId="9" borderId="8" xfId="0" applyFont="1" applyFill="1" applyBorder="1" applyAlignment="1">
      <alignment horizontal="center" vertical="center" wrapText="1"/>
    </xf>
    <xf numFmtId="176" fontId="20" fillId="2" borderId="1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179" fontId="20" fillId="2" borderId="1" xfId="0" applyNumberFormat="1" applyFont="1" applyFill="1" applyBorder="1" applyAlignment="1">
      <alignment horizontal="center" vertical="center" wrapText="1"/>
    </xf>
    <xf numFmtId="9" fontId="20" fillId="2" borderId="42" xfId="2" quotePrefix="1" applyFont="1" applyFill="1" applyBorder="1" applyAlignment="1">
      <alignment horizontal="center" vertical="center" wrapText="1"/>
    </xf>
    <xf numFmtId="41" fontId="34" fillId="2" borderId="3" xfId="32" applyFont="1" applyFill="1" applyBorder="1" applyAlignment="1">
      <alignment horizontal="center" vertical="center" wrapText="1"/>
    </xf>
    <xf numFmtId="41" fontId="34" fillId="2" borderId="1" xfId="32" applyFont="1" applyFill="1" applyBorder="1" applyAlignment="1">
      <alignment horizontal="center" vertical="center" wrapText="1"/>
    </xf>
    <xf numFmtId="41" fontId="34" fillId="2" borderId="2" xfId="32" applyFont="1" applyFill="1" applyBorder="1" applyAlignment="1">
      <alignment horizontal="center" vertical="center" wrapText="1"/>
    </xf>
    <xf numFmtId="41" fontId="34" fillId="2" borderId="43" xfId="32" applyFont="1" applyFill="1" applyBorder="1" applyAlignment="1">
      <alignment horizontal="center" vertical="center" wrapText="1"/>
    </xf>
    <xf numFmtId="0" fontId="20" fillId="2" borderId="27" xfId="0" quotePrefix="1" applyFont="1" applyFill="1" applyBorder="1" applyAlignment="1">
      <alignment horizontal="center" vertical="center" wrapText="1"/>
    </xf>
    <xf numFmtId="176" fontId="16" fillId="4" borderId="0" xfId="0" applyNumberFormat="1" applyFont="1" applyFill="1" applyAlignment="1">
      <alignment horizontal="center" vertical="center" wrapText="1"/>
    </xf>
    <xf numFmtId="176" fontId="19" fillId="2" borderId="17" xfId="0" applyNumberFormat="1" applyFont="1" applyFill="1" applyBorder="1" applyAlignment="1">
      <alignment horizontal="center" vertical="center" wrapText="1"/>
    </xf>
    <xf numFmtId="176" fontId="19" fillId="2" borderId="21" xfId="0" applyNumberFormat="1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2" fillId="12" borderId="21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41" fontId="19" fillId="2" borderId="4" xfId="0" applyNumberFormat="1" applyFont="1" applyFill="1" applyBorder="1" applyAlignment="1">
      <alignment horizontal="center" vertical="center" wrapText="1"/>
    </xf>
    <xf numFmtId="41" fontId="19" fillId="2" borderId="5" xfId="0" applyNumberFormat="1" applyFont="1" applyFill="1" applyBorder="1" applyAlignment="1">
      <alignment horizontal="center" vertical="center" wrapText="1"/>
    </xf>
    <xf numFmtId="0" fontId="19" fillId="7" borderId="1" xfId="30" applyFont="1" applyFill="1" applyBorder="1" applyAlignment="1">
      <alignment horizontal="center" vertical="center" wrapText="1"/>
    </xf>
    <xf numFmtId="14" fontId="20" fillId="0" borderId="1" xfId="30" applyNumberFormat="1" applyFont="1" applyBorder="1" applyAlignment="1">
      <alignment horizontal="center" vertical="center" wrapText="1"/>
    </xf>
    <xf numFmtId="0" fontId="20" fillId="0" borderId="1" xfId="3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176" fontId="19" fillId="2" borderId="18" xfId="0" applyNumberFormat="1" applyFont="1" applyFill="1" applyBorder="1" applyAlignment="1">
      <alignment horizontal="center" vertical="center" wrapText="1"/>
    </xf>
    <xf numFmtId="176" fontId="19" fillId="2" borderId="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41" fontId="19" fillId="2" borderId="26" xfId="0" applyNumberFormat="1" applyFont="1" applyFill="1" applyBorder="1" applyAlignment="1">
      <alignment horizontal="center" vertical="center" wrapText="1"/>
    </xf>
    <xf numFmtId="41" fontId="19" fillId="2" borderId="27" xfId="0" applyNumberFormat="1" applyFont="1" applyFill="1" applyBorder="1" applyAlignment="1">
      <alignment horizontal="center" vertical="center" wrapText="1"/>
    </xf>
    <xf numFmtId="41" fontId="19" fillId="2" borderId="18" xfId="0" applyNumberFormat="1" applyFont="1" applyFill="1" applyBorder="1" applyAlignment="1">
      <alignment horizontal="center" vertical="center" wrapText="1"/>
    </xf>
    <xf numFmtId="41" fontId="19" fillId="2" borderId="19" xfId="0" applyNumberFormat="1" applyFont="1" applyFill="1" applyBorder="1" applyAlignment="1">
      <alignment horizontal="center" vertical="center" wrapText="1"/>
    </xf>
    <xf numFmtId="41" fontId="22" fillId="8" borderId="20" xfId="0" applyNumberFormat="1" applyFont="1" applyFill="1" applyBorder="1" applyAlignment="1">
      <alignment horizontal="center" vertical="center" wrapText="1"/>
    </xf>
    <xf numFmtId="41" fontId="22" fillId="8" borderId="18" xfId="0" applyNumberFormat="1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41" fontId="28" fillId="8" borderId="15" xfId="0" applyNumberFormat="1" applyFont="1" applyFill="1" applyBorder="1" applyAlignment="1">
      <alignment horizontal="center" vertical="center" wrapText="1"/>
    </xf>
    <xf numFmtId="41" fontId="28" fillId="8" borderId="11" xfId="0" applyNumberFormat="1" applyFont="1" applyFill="1" applyBorder="1" applyAlignment="1">
      <alignment horizontal="center" vertical="center" wrapText="1"/>
    </xf>
    <xf numFmtId="41" fontId="28" fillId="8" borderId="12" xfId="0" applyNumberFormat="1" applyFont="1" applyFill="1" applyBorder="1" applyAlignment="1">
      <alignment horizontal="center" vertical="center" wrapText="1"/>
    </xf>
    <xf numFmtId="41" fontId="28" fillId="8" borderId="13" xfId="0" applyNumberFormat="1" applyFont="1" applyFill="1" applyBorder="1" applyAlignment="1">
      <alignment horizontal="center" vertical="center" wrapText="1"/>
    </xf>
    <xf numFmtId="0" fontId="22" fillId="8" borderId="22" xfId="0" applyFont="1" applyFill="1" applyBorder="1" applyAlignment="1">
      <alignment horizontal="center" vertical="center" wrapText="1"/>
    </xf>
    <xf numFmtId="0" fontId="22" fillId="8" borderId="24" xfId="0" applyFont="1" applyFill="1" applyBorder="1" applyAlignment="1">
      <alignment horizontal="center" vertical="center" wrapText="1"/>
    </xf>
    <xf numFmtId="0" fontId="22" fillId="8" borderId="2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0" fillId="9" borderId="8" xfId="0" applyFont="1" applyFill="1" applyBorder="1" applyAlignment="1">
      <alignment horizontal="center" vertical="center" wrapText="1"/>
    </xf>
    <xf numFmtId="0" fontId="20" fillId="9" borderId="48" xfId="0" applyFont="1" applyFill="1" applyBorder="1" applyAlignment="1">
      <alignment horizontal="center" vertical="center" wrapText="1"/>
    </xf>
    <xf numFmtId="0" fontId="20" fillId="9" borderId="7" xfId="0" applyFont="1" applyFill="1" applyBorder="1" applyAlignment="1">
      <alignment horizontal="center" vertical="center" wrapText="1"/>
    </xf>
    <xf numFmtId="0" fontId="33" fillId="9" borderId="31" xfId="0" applyFont="1" applyFill="1" applyBorder="1" applyAlignment="1">
      <alignment horizontal="center" vertical="center" wrapText="1"/>
    </xf>
    <xf numFmtId="0" fontId="33" fillId="9" borderId="44" xfId="0" applyFont="1" applyFill="1" applyBorder="1" applyAlignment="1">
      <alignment horizontal="center" vertical="center" wrapText="1"/>
    </xf>
    <xf numFmtId="0" fontId="33" fillId="9" borderId="45" xfId="0" applyFont="1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32" fillId="2" borderId="17" xfId="0" quotePrefix="1" applyFont="1" applyFill="1" applyBorder="1" applyAlignment="1">
      <alignment horizontal="center" vertical="center"/>
    </xf>
    <xf numFmtId="0" fontId="32" fillId="2" borderId="21" xfId="0" quotePrefix="1" applyFont="1" applyFill="1" applyBorder="1" applyAlignment="1">
      <alignment horizontal="center" vertical="center"/>
    </xf>
    <xf numFmtId="0" fontId="32" fillId="2" borderId="18" xfId="0" quotePrefix="1" applyFont="1" applyFill="1" applyBorder="1" applyAlignment="1">
      <alignment horizontal="center" vertical="center"/>
    </xf>
    <xf numFmtId="0" fontId="32" fillId="2" borderId="1" xfId="0" quotePrefix="1" applyFont="1" applyFill="1" applyBorder="1" applyAlignment="1">
      <alignment horizontal="center" vertical="center"/>
    </xf>
    <xf numFmtId="0" fontId="32" fillId="2" borderId="20" xfId="32" quotePrefix="1" applyNumberFormat="1" applyFont="1" applyFill="1" applyBorder="1" applyAlignment="1">
      <alignment horizontal="center" vertical="center"/>
    </xf>
    <xf numFmtId="0" fontId="32" fillId="2" borderId="18" xfId="32" quotePrefix="1" applyNumberFormat="1" applyFont="1" applyFill="1" applyBorder="1" applyAlignment="1">
      <alignment horizontal="center" vertical="center"/>
    </xf>
    <xf numFmtId="0" fontId="32" fillId="2" borderId="19" xfId="32" quotePrefix="1" applyNumberFormat="1" applyFont="1" applyFill="1" applyBorder="1" applyAlignment="1">
      <alignment horizontal="center" vertical="center"/>
    </xf>
    <xf numFmtId="0" fontId="32" fillId="2" borderId="26" xfId="0" quotePrefix="1" applyFont="1" applyFill="1" applyBorder="1" applyAlignment="1">
      <alignment horizontal="center" vertical="center"/>
    </xf>
    <xf numFmtId="0" fontId="32" fillId="2" borderId="27" xfId="0" quotePrefix="1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2" fillId="9" borderId="21" xfId="0" quotePrefix="1" applyFont="1" applyFill="1" applyBorder="1" applyAlignment="1">
      <alignment horizontal="center" vertical="center" wrapText="1"/>
    </xf>
    <xf numFmtId="0" fontId="19" fillId="2" borderId="21" xfId="0" quotePrefix="1" applyFont="1" applyFill="1" applyBorder="1" applyAlignment="1">
      <alignment horizontal="center" vertical="center" wrapText="1"/>
    </xf>
    <xf numFmtId="0" fontId="19" fillId="2" borderId="1" xfId="0" quotePrefix="1" applyFont="1" applyFill="1" applyBorder="1" applyAlignment="1">
      <alignment horizontal="center" vertical="center" wrapText="1"/>
    </xf>
    <xf numFmtId="0" fontId="33" fillId="9" borderId="49" xfId="0" applyFont="1" applyFill="1" applyBorder="1" applyAlignment="1">
      <alignment horizontal="center" vertical="center" wrapText="1"/>
    </xf>
    <xf numFmtId="0" fontId="33" fillId="9" borderId="50" xfId="0" applyFont="1" applyFill="1" applyBorder="1" applyAlignment="1">
      <alignment horizontal="center" vertical="center" wrapText="1"/>
    </xf>
    <xf numFmtId="0" fontId="33" fillId="2" borderId="2" xfId="0" applyFont="1" applyFill="1" applyBorder="1" applyAlignment="1">
      <alignment horizontal="center" vertical="center" wrapText="1"/>
    </xf>
    <xf numFmtId="0" fontId="33" fillId="2" borderId="51" xfId="0" applyFont="1" applyFill="1" applyBorder="1" applyAlignment="1">
      <alignment horizontal="center" vertical="center" wrapText="1"/>
    </xf>
    <xf numFmtId="0" fontId="33" fillId="2" borderId="3" xfId="0" applyFont="1" applyFill="1" applyBorder="1" applyAlignment="1">
      <alignment horizontal="center" vertical="center" wrapText="1"/>
    </xf>
    <xf numFmtId="0" fontId="25" fillId="4" borderId="0" xfId="0" applyFont="1" applyFill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178" fontId="14" fillId="0" borderId="1" xfId="32" applyNumberFormat="1" applyFont="1" applyBorder="1" applyAlignment="1">
      <alignment horizontal="left" vertical="center"/>
    </xf>
    <xf numFmtId="178" fontId="14" fillId="0" borderId="27" xfId="32" applyNumberFormat="1" applyFont="1" applyBorder="1" applyAlignment="1">
      <alignment horizontal="left" vertical="center"/>
    </xf>
    <xf numFmtId="41" fontId="32" fillId="2" borderId="20" xfId="32" quotePrefix="1" applyFont="1" applyFill="1" applyBorder="1" applyAlignment="1">
      <alignment horizontal="center" vertical="center"/>
    </xf>
    <xf numFmtId="41" fontId="32" fillId="2" borderId="18" xfId="32" quotePrefix="1" applyFont="1" applyFill="1" applyBorder="1" applyAlignment="1">
      <alignment horizontal="center" vertical="center"/>
    </xf>
    <xf numFmtId="41" fontId="32" fillId="2" borderId="19" xfId="32" quotePrefix="1" applyFont="1" applyFill="1" applyBorder="1" applyAlignment="1">
      <alignment horizontal="center" vertical="center"/>
    </xf>
    <xf numFmtId="0" fontId="33" fillId="9" borderId="21" xfId="0" applyFont="1" applyFill="1" applyBorder="1" applyAlignment="1">
      <alignment horizontal="center" vertical="center" wrapText="1"/>
    </xf>
    <xf numFmtId="0" fontId="19" fillId="2" borderId="22" xfId="0" quotePrefix="1" applyFont="1" applyFill="1" applyBorder="1" applyAlignment="1">
      <alignment horizontal="center" vertical="center" wrapText="1"/>
    </xf>
    <xf numFmtId="0" fontId="19" fillId="2" borderId="24" xfId="0" quotePrefix="1" applyFont="1" applyFill="1" applyBorder="1" applyAlignment="1">
      <alignment horizontal="center" vertical="center" wrapText="1"/>
    </xf>
  </cellXfs>
  <cellStyles count="57">
    <cellStyle name="_자라다(견적서)" xfId="1" xr:uid="{00000000-0005-0000-0000-000000000000}"/>
    <cellStyle name="백분율" xfId="2" xr:uid="{00000000-0005-0000-0000-000001000000}"/>
    <cellStyle name="백분율 2" xfId="3" xr:uid="{00000000-0005-0000-0000-000002000000}"/>
    <cellStyle name="백분율 3" xfId="4" xr:uid="{00000000-0005-0000-0000-000003000000}"/>
    <cellStyle name="백분율 4" xfId="34" xr:uid="{00000000-0005-0000-0000-000004000000}"/>
    <cellStyle name="쉼표 [0]" xfId="32" xr:uid="{00000000-0005-0000-0000-000005000000}"/>
    <cellStyle name="쉼표 [0] 2" xfId="5" xr:uid="{00000000-0005-0000-0000-000006000000}"/>
    <cellStyle name="쉼표 [0] 2 2" xfId="6" xr:uid="{00000000-0005-0000-0000-000007000000}"/>
    <cellStyle name="쉼표 [0] 2 3" xfId="41" xr:uid="{00000000-0005-0000-0000-000008000000}"/>
    <cellStyle name="쉼표 [0] 3" xfId="7" xr:uid="{00000000-0005-0000-0000-000009000000}"/>
    <cellStyle name="쉼표 [0] 3 2" xfId="31" xr:uid="{00000000-0005-0000-0000-00000A000000}"/>
    <cellStyle name="쉼표 [0] 3 3" xfId="42" xr:uid="{00000000-0005-0000-0000-00000B000000}"/>
    <cellStyle name="쉼표 [0] 4" xfId="8" xr:uid="{00000000-0005-0000-0000-00000C000000}"/>
    <cellStyle name="쉼표 [0] 5" xfId="9" xr:uid="{00000000-0005-0000-0000-00000D000000}"/>
    <cellStyle name="쉼표 [0] 6" xfId="35" xr:uid="{00000000-0005-0000-0000-00000E000000}"/>
    <cellStyle name="쉼표 [0] 7" xfId="38" xr:uid="{00000000-0005-0000-0000-00000F000000}"/>
    <cellStyle name="쉼표 [0] 8" xfId="40" xr:uid="{00000000-0005-0000-0000-000010000000}"/>
    <cellStyle name="스타일 1" xfId="10" xr:uid="{00000000-0005-0000-0000-000011000000}"/>
    <cellStyle name="통화 [0] 2" xfId="11" xr:uid="{00000000-0005-0000-0000-000012000000}"/>
    <cellStyle name="통화 [0] 3" xfId="12" xr:uid="{00000000-0005-0000-0000-000013000000}"/>
    <cellStyle name="통화 [0] 4" xfId="36" xr:uid="{00000000-0005-0000-0000-000014000000}"/>
    <cellStyle name="표준" xfId="0" builtinId="0"/>
    <cellStyle name="표준 10" xfId="13" xr:uid="{00000000-0005-0000-0000-000016000000}"/>
    <cellStyle name="표준 10 2" xfId="43" xr:uid="{00000000-0005-0000-0000-000017000000}"/>
    <cellStyle name="표준 11" xfId="14" xr:uid="{00000000-0005-0000-0000-000018000000}"/>
    <cellStyle name="표준 11 2" xfId="44" xr:uid="{00000000-0005-0000-0000-000019000000}"/>
    <cellStyle name="표준 12" xfId="15" xr:uid="{00000000-0005-0000-0000-00001A000000}"/>
    <cellStyle name="표준 12 2" xfId="45" xr:uid="{00000000-0005-0000-0000-00001B000000}"/>
    <cellStyle name="표준 13" xfId="33" xr:uid="{00000000-0005-0000-0000-00001C000000}"/>
    <cellStyle name="표준 14" xfId="37" xr:uid="{00000000-0005-0000-0000-00001D000000}"/>
    <cellStyle name="표준 14 2" xfId="46" xr:uid="{00000000-0005-0000-0000-00001E000000}"/>
    <cellStyle name="표준 15" xfId="39" xr:uid="{00000000-0005-0000-0000-00001F000000}"/>
    <cellStyle name="표준 15 2" xfId="47" xr:uid="{00000000-0005-0000-0000-000020000000}"/>
    <cellStyle name="표준 2" xfId="16" xr:uid="{00000000-0005-0000-0000-000021000000}"/>
    <cellStyle name="표준 2 2" xfId="17" xr:uid="{00000000-0005-0000-0000-000022000000}"/>
    <cellStyle name="표준 2 3" xfId="18" xr:uid="{00000000-0005-0000-0000-000023000000}"/>
    <cellStyle name="표준 2 4" xfId="19" xr:uid="{00000000-0005-0000-0000-000024000000}"/>
    <cellStyle name="표준 2 5" xfId="20" xr:uid="{00000000-0005-0000-0000-000025000000}"/>
    <cellStyle name="표준 2 6" xfId="21" xr:uid="{00000000-0005-0000-0000-000026000000}"/>
    <cellStyle name="표준 2 7" xfId="48" xr:uid="{00000000-0005-0000-0000-000027000000}"/>
    <cellStyle name="표준 3" xfId="22" xr:uid="{00000000-0005-0000-0000-000028000000}"/>
    <cellStyle name="표준 3 2" xfId="23" xr:uid="{00000000-0005-0000-0000-000029000000}"/>
    <cellStyle name="표준 3 3" xfId="49" xr:uid="{00000000-0005-0000-0000-00002A000000}"/>
    <cellStyle name="표준 4" xfId="24" xr:uid="{00000000-0005-0000-0000-00002B000000}"/>
    <cellStyle name="표준 4 2" xfId="50" xr:uid="{00000000-0005-0000-0000-00002C000000}"/>
    <cellStyle name="표준 5" xfId="25" xr:uid="{00000000-0005-0000-0000-00002D000000}"/>
    <cellStyle name="표준 5 2" xfId="51" xr:uid="{00000000-0005-0000-0000-00002E000000}"/>
    <cellStyle name="표준 6" xfId="26" xr:uid="{00000000-0005-0000-0000-00002F000000}"/>
    <cellStyle name="표준 6 2" xfId="52" xr:uid="{00000000-0005-0000-0000-000030000000}"/>
    <cellStyle name="표준 7" xfId="27" xr:uid="{00000000-0005-0000-0000-000031000000}"/>
    <cellStyle name="표준 7 2" xfId="53" xr:uid="{00000000-0005-0000-0000-000032000000}"/>
    <cellStyle name="표준 8" xfId="28" xr:uid="{00000000-0005-0000-0000-000033000000}"/>
    <cellStyle name="표준 8 2" xfId="54" xr:uid="{00000000-0005-0000-0000-000034000000}"/>
    <cellStyle name="표준 9" xfId="29" xr:uid="{00000000-0005-0000-0000-000035000000}"/>
    <cellStyle name="표준 9 2" xfId="55" xr:uid="{00000000-0005-0000-0000-000036000000}"/>
    <cellStyle name="표준_Sheet1" xfId="56" xr:uid="{00000000-0005-0000-0000-000037000000}"/>
    <cellStyle name="표준_실행 제작 정산기안서 2" xfId="30" xr:uid="{00000000-0005-0000-0000-000038000000}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2</xdr:row>
      <xdr:rowOff>283845</xdr:rowOff>
    </xdr:from>
    <xdr:to>
      <xdr:col>14</xdr:col>
      <xdr:colOff>142875</xdr:colOff>
      <xdr:row>4</xdr:row>
      <xdr:rowOff>60960</xdr:rowOff>
    </xdr:to>
    <xdr:sp macro="" textlink="">
      <xdr:nvSpPr>
        <xdr:cNvPr id="4" name="화살표: 왼쪽 3">
          <a:extLst>
            <a:ext uri="{FF2B5EF4-FFF2-40B4-BE49-F238E27FC236}">
              <a16:creationId xmlns:a16="http://schemas.microsoft.com/office/drawing/2014/main" id="{AFBF63A3-32D0-4738-8B29-966B9B3F317C}"/>
            </a:ext>
          </a:extLst>
        </xdr:cNvPr>
        <xdr:cNvSpPr/>
      </xdr:nvSpPr>
      <xdr:spPr>
        <a:xfrm>
          <a:off x="16163925" y="870585"/>
          <a:ext cx="1451610" cy="394335"/>
        </a:xfrm>
        <a:prstGeom prst="leftArrow">
          <a:avLst>
            <a:gd name="adj1" fmla="val 50000"/>
            <a:gd name="adj2" fmla="val 7307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이 행부터 작성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47625</xdr:colOff>
      <xdr:row>0</xdr:row>
      <xdr:rowOff>274320</xdr:rowOff>
    </xdr:from>
    <xdr:to>
      <xdr:col>14</xdr:col>
      <xdr:colOff>142875</xdr:colOff>
      <xdr:row>2</xdr:row>
      <xdr:rowOff>51435</xdr:rowOff>
    </xdr:to>
    <xdr:sp macro="" textlink="">
      <xdr:nvSpPr>
        <xdr:cNvPr id="5" name="화살표: 왼쪽 4">
          <a:extLst>
            <a:ext uri="{FF2B5EF4-FFF2-40B4-BE49-F238E27FC236}">
              <a16:creationId xmlns:a16="http://schemas.microsoft.com/office/drawing/2014/main" id="{EF0C2F42-9623-7ACE-E312-E01979FD7AA0}"/>
            </a:ext>
          </a:extLst>
        </xdr:cNvPr>
        <xdr:cNvSpPr/>
      </xdr:nvSpPr>
      <xdr:spPr>
        <a:xfrm>
          <a:off x="16163925" y="274320"/>
          <a:ext cx="1451610" cy="462915"/>
        </a:xfrm>
        <a:prstGeom prst="leftArrow">
          <a:avLst>
            <a:gd name="adj1" fmla="val 50000"/>
            <a:gd name="adj2" fmla="val 7307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작성 예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8A6C-53D2-4E8D-81A1-E38BCBD79FB2}">
  <sheetPr>
    <tabColor theme="8" tint="0.39997558519241921"/>
    <pageSetUpPr fitToPage="1"/>
  </sheetPr>
  <dimension ref="A1:W71"/>
  <sheetViews>
    <sheetView tabSelected="1" view="pageBreakPreview" zoomScale="60" zoomScaleNormal="100" zoomScalePageLayoutView="85" workbookViewId="0">
      <pane xSplit="4" ySplit="7" topLeftCell="E43" activePane="bottomRight" state="frozen"/>
      <selection sqref="A1:E1"/>
      <selection pane="topRight" sqref="A1:E1"/>
      <selection pane="bottomLeft" sqref="A1:E1"/>
      <selection pane="bottomRight" activeCell="N71" sqref="N71"/>
    </sheetView>
  </sheetViews>
  <sheetFormatPr defaultColWidth="8.796875" defaultRowHeight="17.399999999999999"/>
  <cols>
    <col min="1" max="1" width="13.796875" style="3" bestFit="1" customWidth="1"/>
    <col min="2" max="2" width="11" style="3" bestFit="1" customWidth="1"/>
    <col min="3" max="3" width="19.19921875" style="3" bestFit="1" customWidth="1"/>
    <col min="4" max="4" width="41.796875" style="3" customWidth="1"/>
    <col min="5" max="5" width="6.19921875" style="13" bestFit="1" customWidth="1"/>
    <col min="6" max="8" width="6.19921875" style="13" customWidth="1"/>
    <col min="9" max="9" width="7.296875" style="13" customWidth="1"/>
    <col min="10" max="10" width="13.69921875" style="13" bestFit="1" customWidth="1"/>
    <col min="11" max="11" width="17.8984375" style="13" bestFit="1" customWidth="1"/>
    <col min="12" max="12" width="17.8984375" style="13" customWidth="1"/>
    <col min="13" max="13" width="16.59765625" style="3" customWidth="1"/>
    <col min="14" max="14" width="18.69921875" style="13" customWidth="1"/>
    <col min="15" max="15" width="21.296875" style="14" customWidth="1"/>
    <col min="16" max="16" width="11" style="14" customWidth="1"/>
    <col min="17" max="17" width="21.296875" style="15" customWidth="1"/>
    <col min="18" max="18" width="15.5" style="15" bestFit="1" customWidth="1"/>
    <col min="19" max="19" width="21.296875" style="15" customWidth="1"/>
    <col min="20" max="20" width="16.296875" style="15" customWidth="1"/>
    <col min="21" max="21" width="15.796875" style="15" bestFit="1" customWidth="1"/>
    <col min="22" max="22" width="16.59765625" style="15" customWidth="1"/>
    <col min="23" max="23" width="15.09765625" style="15" bestFit="1" customWidth="1"/>
    <col min="24" max="16384" width="8.796875" style="3"/>
  </cols>
  <sheetData>
    <row r="1" spans="1:23" ht="39.75" customHeight="1">
      <c r="A1" s="265" t="s">
        <v>176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"/>
      <c r="V1" s="2"/>
      <c r="W1" s="2"/>
    </row>
    <row r="2" spans="1:23" ht="18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4"/>
      <c r="V2" s="4"/>
      <c r="W2" s="4"/>
    </row>
    <row r="3" spans="1:23" s="6" customFormat="1" ht="18" customHeight="1">
      <c r="A3" s="274" t="s">
        <v>29</v>
      </c>
      <c r="B3" s="274"/>
      <c r="C3" s="274"/>
      <c r="D3" s="81" t="s">
        <v>241</v>
      </c>
      <c r="E3" s="274" t="s">
        <v>72</v>
      </c>
      <c r="F3" s="274"/>
      <c r="G3" s="276" t="s">
        <v>219</v>
      </c>
      <c r="H3" s="276"/>
      <c r="I3" s="276"/>
      <c r="J3" s="82" t="s">
        <v>103</v>
      </c>
      <c r="K3" s="76" t="s">
        <v>219</v>
      </c>
      <c r="L3" s="18" t="s">
        <v>100</v>
      </c>
      <c r="M3" s="77">
        <v>45464</v>
      </c>
      <c r="P3" s="79"/>
      <c r="Q3" s="78"/>
      <c r="R3" s="79"/>
      <c r="S3" s="78"/>
      <c r="T3" s="80"/>
    </row>
    <row r="4" spans="1:23" s="6" customFormat="1" ht="18" customHeight="1">
      <c r="A4" s="274" t="s">
        <v>33</v>
      </c>
      <c r="B4" s="274"/>
      <c r="C4" s="274"/>
      <c r="D4" s="81" t="s">
        <v>244</v>
      </c>
      <c r="E4" s="274" t="s">
        <v>101</v>
      </c>
      <c r="F4" s="274"/>
      <c r="G4" s="275">
        <v>45481</v>
      </c>
      <c r="H4" s="276"/>
      <c r="I4" s="276"/>
      <c r="J4" s="82" t="s">
        <v>102</v>
      </c>
      <c r="K4" s="77" t="s">
        <v>242</v>
      </c>
      <c r="L4" s="18" t="s">
        <v>99</v>
      </c>
      <c r="M4" s="77">
        <v>45625</v>
      </c>
      <c r="P4" s="80"/>
      <c r="Q4" s="78"/>
      <c r="R4" s="80"/>
      <c r="S4" s="78"/>
      <c r="T4" s="80"/>
    </row>
    <row r="5" spans="1:23" s="7" customFormat="1" ht="18" thickBot="1">
      <c r="E5" s="65"/>
      <c r="F5" s="65"/>
      <c r="G5" s="65"/>
      <c r="H5" s="65"/>
      <c r="I5" s="65"/>
      <c r="J5" s="65"/>
      <c r="K5" s="66"/>
      <c r="L5" s="66"/>
      <c r="N5" s="66"/>
      <c r="O5" s="67"/>
      <c r="P5" s="67"/>
      <c r="Q5" s="5"/>
      <c r="R5" s="5"/>
      <c r="S5" s="5"/>
      <c r="T5" s="8"/>
      <c r="U5" s="8"/>
      <c r="V5" s="5"/>
      <c r="W5" s="5"/>
    </row>
    <row r="6" spans="1:23" ht="18.75" customHeight="1" thickTop="1">
      <c r="A6" s="266" t="s">
        <v>3</v>
      </c>
      <c r="B6" s="278" t="s">
        <v>4</v>
      </c>
      <c r="C6" s="278"/>
      <c r="D6" s="278" t="s">
        <v>0</v>
      </c>
      <c r="E6" s="286" t="s">
        <v>108</v>
      </c>
      <c r="F6" s="286"/>
      <c r="G6" s="286"/>
      <c r="H6" s="286"/>
      <c r="I6" s="286"/>
      <c r="J6" s="286"/>
      <c r="K6" s="287"/>
      <c r="L6" s="27" t="s">
        <v>109</v>
      </c>
      <c r="M6" s="272" t="s">
        <v>11</v>
      </c>
      <c r="N6" s="288" t="s">
        <v>110</v>
      </c>
      <c r="O6" s="289"/>
      <c r="P6" s="289"/>
      <c r="Q6" s="289"/>
      <c r="R6" s="289"/>
      <c r="S6" s="289"/>
      <c r="T6" s="284" t="s">
        <v>1</v>
      </c>
      <c r="U6" s="8"/>
      <c r="V6" s="5"/>
      <c r="W6" s="5"/>
    </row>
    <row r="7" spans="1:23" ht="16.5" customHeight="1">
      <c r="A7" s="267"/>
      <c r="B7" s="279"/>
      <c r="C7" s="279"/>
      <c r="D7" s="279"/>
      <c r="E7" s="86" t="s">
        <v>2</v>
      </c>
      <c r="F7" s="86" t="s">
        <v>5</v>
      </c>
      <c r="G7" s="86" t="s">
        <v>2</v>
      </c>
      <c r="H7" s="86" t="s">
        <v>5</v>
      </c>
      <c r="I7" s="86" t="s">
        <v>93</v>
      </c>
      <c r="J7" s="86" t="s">
        <v>94</v>
      </c>
      <c r="K7" s="90" t="s">
        <v>115</v>
      </c>
      <c r="L7" s="93" t="s">
        <v>95</v>
      </c>
      <c r="M7" s="273"/>
      <c r="N7" s="134" t="s">
        <v>111</v>
      </c>
      <c r="O7" s="86" t="s">
        <v>104</v>
      </c>
      <c r="P7" s="86" t="s">
        <v>105</v>
      </c>
      <c r="Q7" s="86" t="s">
        <v>9</v>
      </c>
      <c r="R7" s="86" t="s">
        <v>106</v>
      </c>
      <c r="S7" s="86" t="s">
        <v>10</v>
      </c>
      <c r="T7" s="285"/>
      <c r="U7" s="8"/>
      <c r="V7" s="5"/>
      <c r="W7" s="5"/>
    </row>
    <row r="8" spans="1:23" s="83" customFormat="1" ht="16.2" customHeight="1">
      <c r="A8" s="268" t="s">
        <v>174</v>
      </c>
      <c r="B8" s="277" t="s">
        <v>116</v>
      </c>
      <c r="C8" s="135" t="s">
        <v>117</v>
      </c>
      <c r="D8" s="240" t="s">
        <v>217</v>
      </c>
      <c r="E8" s="136">
        <v>1</v>
      </c>
      <c r="F8" s="137" t="s">
        <v>118</v>
      </c>
      <c r="G8" s="136">
        <v>3</v>
      </c>
      <c r="H8" s="137" t="s">
        <v>8</v>
      </c>
      <c r="I8" s="138">
        <v>0.4</v>
      </c>
      <c r="J8" s="139">
        <f>3622585*2</f>
        <v>7245170</v>
      </c>
      <c r="K8" s="101">
        <f>E8*G8*I8*J8</f>
        <v>8694204.0000000019</v>
      </c>
      <c r="L8" s="102">
        <v>0</v>
      </c>
      <c r="M8" s="144" t="s">
        <v>25</v>
      </c>
      <c r="N8" s="141">
        <v>0</v>
      </c>
      <c r="O8" s="103">
        <f>K8-L8</f>
        <v>8694204.0000000019</v>
      </c>
      <c r="P8" s="104"/>
      <c r="Q8" s="104"/>
      <c r="R8" s="104"/>
      <c r="S8" s="104"/>
      <c r="T8" s="105"/>
    </row>
    <row r="9" spans="1:23" s="83" customFormat="1" ht="16.2" customHeight="1">
      <c r="A9" s="268"/>
      <c r="B9" s="277"/>
      <c r="C9" s="135" t="s">
        <v>119</v>
      </c>
      <c r="D9" s="240" t="s">
        <v>218</v>
      </c>
      <c r="E9" s="136">
        <v>1</v>
      </c>
      <c r="F9" s="137" t="s">
        <v>118</v>
      </c>
      <c r="G9" s="136">
        <v>3</v>
      </c>
      <c r="H9" s="137" t="s">
        <v>8</v>
      </c>
      <c r="I9" s="138">
        <v>0.4</v>
      </c>
      <c r="J9" s="139">
        <f>2777750*2</f>
        <v>5555500</v>
      </c>
      <c r="K9" s="101">
        <f>E9*G9*I9*J9</f>
        <v>6666600.0000000009</v>
      </c>
      <c r="L9" s="102">
        <v>0</v>
      </c>
      <c r="M9" s="144" t="s">
        <v>25</v>
      </c>
      <c r="N9" s="141">
        <v>0</v>
      </c>
      <c r="O9" s="103">
        <f>K9-L9</f>
        <v>6666600.0000000009</v>
      </c>
      <c r="P9" s="104"/>
      <c r="Q9" s="104"/>
      <c r="R9" s="104"/>
      <c r="S9" s="104"/>
      <c r="T9" s="105"/>
    </row>
    <row r="10" spans="1:23" s="83" customFormat="1" ht="16.2" customHeight="1">
      <c r="A10" s="268"/>
      <c r="B10" s="277"/>
      <c r="C10" s="135" t="s">
        <v>181</v>
      </c>
      <c r="D10" s="240" t="s">
        <v>182</v>
      </c>
      <c r="E10" s="136">
        <v>1</v>
      </c>
      <c r="F10" s="137" t="s">
        <v>118</v>
      </c>
      <c r="G10" s="136">
        <v>3</v>
      </c>
      <c r="H10" s="137" t="s">
        <v>8</v>
      </c>
      <c r="I10" s="138">
        <v>0.3</v>
      </c>
      <c r="J10" s="139">
        <f>1856832*2</f>
        <v>3713664</v>
      </c>
      <c r="K10" s="101">
        <f>E10*G10*I10*J10</f>
        <v>3342297.5999999996</v>
      </c>
      <c r="L10" s="102">
        <v>0</v>
      </c>
      <c r="M10" s="144" t="s">
        <v>25</v>
      </c>
      <c r="N10" s="141">
        <v>0</v>
      </c>
      <c r="O10" s="103">
        <f>K10-L10</f>
        <v>3342297.5999999996</v>
      </c>
      <c r="P10" s="104"/>
      <c r="Q10" s="104"/>
      <c r="R10" s="104"/>
      <c r="S10" s="104"/>
      <c r="T10" s="105"/>
    </row>
    <row r="11" spans="1:23" s="83" customFormat="1" ht="16.2" customHeight="1">
      <c r="A11" s="268"/>
      <c r="B11" s="277"/>
      <c r="C11" s="135" t="s">
        <v>180</v>
      </c>
      <c r="D11" s="240" t="s">
        <v>183</v>
      </c>
      <c r="E11" s="136">
        <v>1</v>
      </c>
      <c r="F11" s="137" t="s">
        <v>118</v>
      </c>
      <c r="G11" s="136">
        <v>3</v>
      </c>
      <c r="H11" s="137" t="s">
        <v>8</v>
      </c>
      <c r="I11" s="138">
        <v>0.3</v>
      </c>
      <c r="J11" s="139">
        <v>2785342</v>
      </c>
      <c r="K11" s="101">
        <f>J11*I11*G11*E11</f>
        <v>2506807.7999999998</v>
      </c>
      <c r="L11" s="102"/>
      <c r="M11" s="144" t="s">
        <v>25</v>
      </c>
      <c r="N11" s="141"/>
      <c r="O11" s="103">
        <f>K11-L11</f>
        <v>2506807.7999999998</v>
      </c>
      <c r="P11" s="104"/>
      <c r="Q11" s="104"/>
      <c r="R11" s="104"/>
      <c r="S11" s="104"/>
      <c r="T11" s="105"/>
    </row>
    <row r="12" spans="1:23" s="83" customFormat="1" ht="16.2" customHeight="1">
      <c r="A12" s="268"/>
      <c r="B12" s="277"/>
      <c r="C12" s="135" t="s">
        <v>234</v>
      </c>
      <c r="D12" s="240" t="s">
        <v>234</v>
      </c>
      <c r="E12" s="136">
        <v>1</v>
      </c>
      <c r="F12" s="137" t="s">
        <v>118</v>
      </c>
      <c r="G12" s="136">
        <v>3</v>
      </c>
      <c r="H12" s="137" t="s">
        <v>8</v>
      </c>
      <c r="I12" s="138">
        <v>0.3</v>
      </c>
      <c r="J12" s="139">
        <f>1392671*2</f>
        <v>2785342</v>
      </c>
      <c r="K12" s="101">
        <f>E12*G12*I12*J12</f>
        <v>2506807.7999999998</v>
      </c>
      <c r="L12" s="102"/>
      <c r="M12" s="144" t="s">
        <v>25</v>
      </c>
      <c r="N12" s="141"/>
      <c r="O12" s="103">
        <f>K12-N12</f>
        <v>2506807.7999999998</v>
      </c>
      <c r="P12" s="104"/>
      <c r="Q12" s="104"/>
      <c r="R12" s="104"/>
      <c r="S12" s="104"/>
      <c r="T12" s="105"/>
    </row>
    <row r="13" spans="1:23" s="84" customFormat="1" ht="16.2" customHeight="1">
      <c r="A13" s="268"/>
      <c r="B13" s="271" t="s">
        <v>186</v>
      </c>
      <c r="C13" s="271"/>
      <c r="D13" s="271"/>
      <c r="E13" s="9"/>
      <c r="F13" s="9"/>
      <c r="G13" s="9"/>
      <c r="H13" s="9"/>
      <c r="I13" s="12"/>
      <c r="J13" s="10"/>
      <c r="K13" s="11">
        <f>SUM(K8:K12)</f>
        <v>23716717.200000003</v>
      </c>
      <c r="L13" s="22">
        <f>SUM(L8:L12)</f>
        <v>0</v>
      </c>
      <c r="M13" s="145"/>
      <c r="N13" s="143">
        <f>SUM(N8:N12)</f>
        <v>0</v>
      </c>
      <c r="O13" s="140">
        <f>SUM(O8:O12)</f>
        <v>23716717.200000003</v>
      </c>
      <c r="P13" s="87"/>
      <c r="Q13" s="87"/>
      <c r="R13" s="87"/>
      <c r="S13" s="87"/>
      <c r="T13" s="89"/>
    </row>
    <row r="14" spans="1:23" s="83" customFormat="1" ht="16.2" customHeight="1">
      <c r="A14" s="268" t="s">
        <v>184</v>
      </c>
      <c r="B14" s="96" t="s">
        <v>185</v>
      </c>
      <c r="C14" s="96" t="s">
        <v>246</v>
      </c>
      <c r="D14" s="232" t="s">
        <v>245</v>
      </c>
      <c r="E14" s="98">
        <v>9</v>
      </c>
      <c r="F14" s="99" t="s">
        <v>118</v>
      </c>
      <c r="G14" s="98">
        <v>1</v>
      </c>
      <c r="H14" s="99" t="s">
        <v>6</v>
      </c>
      <c r="I14" s="98"/>
      <c r="J14" s="100">
        <v>1000000</v>
      </c>
      <c r="K14" s="101">
        <f>J14*G14*E14</f>
        <v>9000000</v>
      </c>
      <c r="L14" s="102">
        <v>9000000</v>
      </c>
      <c r="M14" s="144" t="s">
        <v>26</v>
      </c>
      <c r="N14" s="142"/>
      <c r="O14" s="103">
        <f t="shared" ref="O14:O20" si="0">K14-L14</f>
        <v>0</v>
      </c>
      <c r="P14" s="104"/>
      <c r="Q14" s="241" t="s">
        <v>220</v>
      </c>
      <c r="R14" s="104"/>
      <c r="S14" s="104"/>
      <c r="T14" s="105"/>
    </row>
    <row r="15" spans="1:23" s="83" customFormat="1" ht="16.2" customHeight="1">
      <c r="A15" s="268"/>
      <c r="B15" s="281" t="s">
        <v>187</v>
      </c>
      <c r="C15" s="233" t="s">
        <v>247</v>
      </c>
      <c r="D15" s="234" t="s">
        <v>250</v>
      </c>
      <c r="E15" s="98">
        <v>9</v>
      </c>
      <c r="F15" s="99" t="s">
        <v>228</v>
      </c>
      <c r="G15" s="98">
        <v>3</v>
      </c>
      <c r="H15" s="99" t="s">
        <v>232</v>
      </c>
      <c r="I15" s="98"/>
      <c r="J15" s="100">
        <v>150000</v>
      </c>
      <c r="K15" s="101">
        <f t="shared" ref="K15:K20" si="1">J15*G15*E15</f>
        <v>4050000</v>
      </c>
      <c r="L15" s="102">
        <v>4050000</v>
      </c>
      <c r="M15" s="144" t="s">
        <v>26</v>
      </c>
      <c r="N15" s="142"/>
      <c r="O15" s="103">
        <f t="shared" si="0"/>
        <v>0</v>
      </c>
      <c r="P15" s="104"/>
      <c r="Q15" s="241" t="s">
        <v>221</v>
      </c>
      <c r="R15" s="104"/>
      <c r="S15" s="104"/>
      <c r="T15" s="105"/>
    </row>
    <row r="16" spans="1:23" s="83" customFormat="1" ht="16.2" customHeight="1">
      <c r="A16" s="268"/>
      <c r="B16" s="282"/>
      <c r="C16" s="233" t="s">
        <v>248</v>
      </c>
      <c r="D16" s="234" t="s">
        <v>251</v>
      </c>
      <c r="E16" s="98">
        <v>9</v>
      </c>
      <c r="F16" s="99" t="s">
        <v>228</v>
      </c>
      <c r="G16" s="98">
        <v>3</v>
      </c>
      <c r="H16" s="99" t="s">
        <v>232</v>
      </c>
      <c r="I16" s="98"/>
      <c r="J16" s="100">
        <v>150000</v>
      </c>
      <c r="K16" s="101">
        <f t="shared" si="1"/>
        <v>4050000</v>
      </c>
      <c r="L16" s="102">
        <v>4050000</v>
      </c>
      <c r="M16" s="144" t="s">
        <v>26</v>
      </c>
      <c r="N16" s="142"/>
      <c r="O16" s="103">
        <f t="shared" si="0"/>
        <v>0</v>
      </c>
      <c r="P16" s="104"/>
      <c r="Q16" s="241" t="s">
        <v>221</v>
      </c>
      <c r="R16" s="104"/>
      <c r="S16" s="104"/>
      <c r="T16" s="105"/>
    </row>
    <row r="17" spans="1:20" s="83" customFormat="1" ht="16.2" customHeight="1">
      <c r="A17" s="268"/>
      <c r="B17" s="283"/>
      <c r="C17" s="233" t="s">
        <v>249</v>
      </c>
      <c r="D17" s="234" t="s">
        <v>252</v>
      </c>
      <c r="E17" s="98">
        <v>6</v>
      </c>
      <c r="F17" s="99" t="s">
        <v>228</v>
      </c>
      <c r="G17" s="98">
        <v>1</v>
      </c>
      <c r="H17" s="99" t="s">
        <v>232</v>
      </c>
      <c r="I17" s="98"/>
      <c r="J17" s="100">
        <v>150000</v>
      </c>
      <c r="K17" s="101">
        <f t="shared" si="1"/>
        <v>900000</v>
      </c>
      <c r="L17" s="102">
        <v>900000</v>
      </c>
      <c r="M17" s="144" t="s">
        <v>26</v>
      </c>
      <c r="N17" s="142"/>
      <c r="O17" s="103">
        <f t="shared" si="0"/>
        <v>0</v>
      </c>
      <c r="P17" s="104"/>
      <c r="Q17" s="241"/>
      <c r="R17" s="104"/>
      <c r="S17" s="104"/>
      <c r="T17" s="105"/>
    </row>
    <row r="18" spans="1:20" s="83" customFormat="1" ht="16.2" customHeight="1">
      <c r="A18" s="268"/>
      <c r="B18" s="282" t="s">
        <v>302</v>
      </c>
      <c r="C18" s="96" t="s">
        <v>188</v>
      </c>
      <c r="D18" s="234" t="s">
        <v>191</v>
      </c>
      <c r="E18" s="98">
        <v>50</v>
      </c>
      <c r="F18" s="99" t="s">
        <v>118</v>
      </c>
      <c r="G18" s="98">
        <v>1</v>
      </c>
      <c r="H18" s="99" t="s">
        <v>152</v>
      </c>
      <c r="I18" s="98"/>
      <c r="J18" s="100">
        <v>50000</v>
      </c>
      <c r="K18" s="101">
        <f t="shared" si="1"/>
        <v>2500000</v>
      </c>
      <c r="L18" s="102">
        <v>2500000</v>
      </c>
      <c r="M18" s="144" t="s">
        <v>26</v>
      </c>
      <c r="N18" s="142"/>
      <c r="O18" s="103">
        <f t="shared" si="0"/>
        <v>0</v>
      </c>
      <c r="P18" s="104"/>
      <c r="Q18" s="241"/>
      <c r="R18" s="104"/>
      <c r="S18" s="104"/>
      <c r="T18" s="105"/>
    </row>
    <row r="19" spans="1:20" s="83" customFormat="1" ht="16.2" customHeight="1">
      <c r="A19" s="268"/>
      <c r="B19" s="282"/>
      <c r="C19" s="96" t="s">
        <v>189</v>
      </c>
      <c r="D19" s="234" t="s">
        <v>192</v>
      </c>
      <c r="E19" s="98">
        <v>50</v>
      </c>
      <c r="F19" s="99" t="s">
        <v>118</v>
      </c>
      <c r="G19" s="98">
        <v>2</v>
      </c>
      <c r="H19" s="99" t="s">
        <v>152</v>
      </c>
      <c r="I19" s="98"/>
      <c r="J19" s="100">
        <v>20000</v>
      </c>
      <c r="K19" s="101">
        <f t="shared" si="1"/>
        <v>2000000</v>
      </c>
      <c r="L19" s="102">
        <v>2000000</v>
      </c>
      <c r="M19" s="144" t="s">
        <v>26</v>
      </c>
      <c r="N19" s="142"/>
      <c r="O19" s="103">
        <f t="shared" si="0"/>
        <v>0</v>
      </c>
      <c r="P19" s="104"/>
      <c r="Q19" s="241"/>
      <c r="R19" s="104"/>
      <c r="S19" s="104"/>
      <c r="T19" s="105"/>
    </row>
    <row r="20" spans="1:20" s="83" customFormat="1" ht="16.2" customHeight="1">
      <c r="A20" s="268"/>
      <c r="B20" s="282"/>
      <c r="C20" s="96" t="s">
        <v>190</v>
      </c>
      <c r="D20" s="234" t="s">
        <v>253</v>
      </c>
      <c r="E20" s="98">
        <v>60</v>
      </c>
      <c r="F20" s="99" t="s">
        <v>118</v>
      </c>
      <c r="G20" s="98">
        <v>1</v>
      </c>
      <c r="H20" s="99" t="s">
        <v>152</v>
      </c>
      <c r="I20" s="98"/>
      <c r="J20" s="100">
        <v>40000</v>
      </c>
      <c r="K20" s="101">
        <f t="shared" si="1"/>
        <v>2400000</v>
      </c>
      <c r="L20" s="102">
        <v>2400000</v>
      </c>
      <c r="M20" s="144" t="s">
        <v>26</v>
      </c>
      <c r="N20" s="142"/>
      <c r="O20" s="103">
        <f t="shared" si="0"/>
        <v>0</v>
      </c>
      <c r="P20" s="104"/>
      <c r="Q20" s="241"/>
      <c r="R20" s="104"/>
      <c r="S20" s="104"/>
      <c r="T20" s="105"/>
    </row>
    <row r="21" spans="1:20" s="84" customFormat="1" ht="16.2" customHeight="1">
      <c r="A21" s="268"/>
      <c r="B21" s="271" t="s">
        <v>223</v>
      </c>
      <c r="C21" s="271"/>
      <c r="D21" s="271"/>
      <c r="E21" s="9"/>
      <c r="F21" s="9"/>
      <c r="G21" s="9"/>
      <c r="H21" s="9"/>
      <c r="I21" s="12"/>
      <c r="J21" s="10"/>
      <c r="K21" s="11">
        <f>SUM(K14:K20)</f>
        <v>24900000</v>
      </c>
      <c r="L21" s="22">
        <f>SUM(L14:L20)</f>
        <v>24900000</v>
      </c>
      <c r="M21" s="145"/>
      <c r="N21" s="143">
        <f>SUM(N14:N20)</f>
        <v>0</v>
      </c>
      <c r="O21" s="140">
        <f>SUM(O14:O20)</f>
        <v>0</v>
      </c>
      <c r="P21" s="87"/>
      <c r="Q21" s="87"/>
      <c r="R21" s="87"/>
      <c r="S21" s="87"/>
      <c r="T21" s="89"/>
    </row>
    <row r="22" spans="1:20" s="83" customFormat="1" ht="16.2" customHeight="1">
      <c r="A22" s="268" t="s">
        <v>193</v>
      </c>
      <c r="B22" s="280" t="s">
        <v>269</v>
      </c>
      <c r="C22" s="290" t="s">
        <v>254</v>
      </c>
      <c r="D22" s="234" t="s">
        <v>255</v>
      </c>
      <c r="E22" s="98">
        <v>9</v>
      </c>
      <c r="F22" s="99" t="s">
        <v>118</v>
      </c>
      <c r="G22" s="98">
        <v>1</v>
      </c>
      <c r="H22" s="99" t="s">
        <v>152</v>
      </c>
      <c r="I22" s="98"/>
      <c r="J22" s="100">
        <v>100000</v>
      </c>
      <c r="K22" s="101">
        <f t="shared" ref="K22:K34" si="2">J22*G22*E22</f>
        <v>900000</v>
      </c>
      <c r="L22" s="102">
        <v>900000</v>
      </c>
      <c r="M22" s="144" t="s">
        <v>26</v>
      </c>
      <c r="N22" s="142"/>
      <c r="O22" s="103">
        <f t="shared" ref="O22:O43" si="3">K22-L22</f>
        <v>0</v>
      </c>
      <c r="P22" s="104"/>
      <c r="Q22" s="241" t="s">
        <v>230</v>
      </c>
      <c r="R22" s="104"/>
      <c r="S22" s="104"/>
      <c r="T22" s="105"/>
    </row>
    <row r="23" spans="1:20" s="83" customFormat="1" ht="16.2" customHeight="1">
      <c r="A23" s="268"/>
      <c r="B23" s="280"/>
      <c r="C23" s="291"/>
      <c r="D23" s="234" t="s">
        <v>256</v>
      </c>
      <c r="E23" s="98">
        <v>15</v>
      </c>
      <c r="F23" s="99" t="s">
        <v>257</v>
      </c>
      <c r="G23" s="98">
        <v>1</v>
      </c>
      <c r="H23" s="99" t="s">
        <v>258</v>
      </c>
      <c r="I23" s="98"/>
      <c r="J23" s="100">
        <v>100000</v>
      </c>
      <c r="K23" s="101">
        <f t="shared" si="2"/>
        <v>1500000</v>
      </c>
      <c r="L23" s="102">
        <v>1500000</v>
      </c>
      <c r="M23" s="144" t="s">
        <v>26</v>
      </c>
      <c r="N23" s="142"/>
      <c r="O23" s="103">
        <f t="shared" si="3"/>
        <v>0</v>
      </c>
      <c r="P23" s="104"/>
      <c r="Q23" s="241"/>
      <c r="R23" s="104"/>
      <c r="S23" s="104"/>
      <c r="T23" s="105"/>
    </row>
    <row r="24" spans="1:20" s="83" customFormat="1" ht="16.2" customHeight="1">
      <c r="A24" s="268"/>
      <c r="B24" s="280"/>
      <c r="C24" s="291"/>
      <c r="D24" s="234" t="s">
        <v>259</v>
      </c>
      <c r="E24" s="98">
        <v>1</v>
      </c>
      <c r="F24" s="99" t="s">
        <v>257</v>
      </c>
      <c r="G24" s="98">
        <v>1</v>
      </c>
      <c r="H24" s="99" t="s">
        <v>258</v>
      </c>
      <c r="I24" s="98"/>
      <c r="J24" s="100">
        <v>3000000</v>
      </c>
      <c r="K24" s="101">
        <f t="shared" si="2"/>
        <v>3000000</v>
      </c>
      <c r="L24" s="102">
        <v>3000000</v>
      </c>
      <c r="M24" s="144" t="s">
        <v>26</v>
      </c>
      <c r="N24" s="142"/>
      <c r="O24" s="103">
        <f t="shared" si="3"/>
        <v>0</v>
      </c>
      <c r="P24" s="104"/>
      <c r="Q24" s="241"/>
      <c r="R24" s="104"/>
      <c r="S24" s="104"/>
      <c r="T24" s="105"/>
    </row>
    <row r="25" spans="1:20" s="83" customFormat="1" ht="16.2" customHeight="1">
      <c r="A25" s="268"/>
      <c r="B25" s="280"/>
      <c r="C25" s="291"/>
      <c r="D25" s="234" t="s">
        <v>260</v>
      </c>
      <c r="E25" s="98">
        <v>8</v>
      </c>
      <c r="F25" s="99" t="s">
        <v>257</v>
      </c>
      <c r="G25" s="98">
        <v>1</v>
      </c>
      <c r="H25" s="99" t="s">
        <v>258</v>
      </c>
      <c r="I25" s="98"/>
      <c r="J25" s="100">
        <v>1350000</v>
      </c>
      <c r="K25" s="101">
        <f t="shared" si="2"/>
        <v>10800000</v>
      </c>
      <c r="L25" s="102">
        <v>10800000</v>
      </c>
      <c r="M25" s="144" t="s">
        <v>26</v>
      </c>
      <c r="N25" s="142"/>
      <c r="O25" s="103">
        <f t="shared" si="3"/>
        <v>0</v>
      </c>
      <c r="P25" s="104"/>
      <c r="Q25" s="241"/>
      <c r="R25" s="104"/>
      <c r="S25" s="104"/>
      <c r="T25" s="105"/>
    </row>
    <row r="26" spans="1:20" s="83" customFormat="1" ht="16.2" customHeight="1">
      <c r="A26" s="268"/>
      <c r="B26" s="280"/>
      <c r="C26" s="291"/>
      <c r="D26" s="234" t="s">
        <v>261</v>
      </c>
      <c r="E26" s="98">
        <v>1</v>
      </c>
      <c r="F26" s="99" t="s">
        <v>257</v>
      </c>
      <c r="G26" s="98">
        <v>1</v>
      </c>
      <c r="H26" s="99" t="s">
        <v>258</v>
      </c>
      <c r="I26" s="98"/>
      <c r="J26" s="100">
        <v>20000000</v>
      </c>
      <c r="K26" s="101">
        <f t="shared" si="2"/>
        <v>20000000</v>
      </c>
      <c r="L26" s="102">
        <v>20000000</v>
      </c>
      <c r="M26" s="144" t="s">
        <v>26</v>
      </c>
      <c r="N26" s="142"/>
      <c r="O26" s="103">
        <f t="shared" si="3"/>
        <v>0</v>
      </c>
      <c r="P26" s="104"/>
      <c r="Q26" s="241"/>
      <c r="R26" s="104"/>
      <c r="S26" s="104"/>
      <c r="T26" s="105"/>
    </row>
    <row r="27" spans="1:20" s="83" customFormat="1" ht="16.2" customHeight="1">
      <c r="A27" s="268"/>
      <c r="B27" s="280"/>
      <c r="C27" s="291"/>
      <c r="D27" s="234" t="s">
        <v>262</v>
      </c>
      <c r="E27" s="98">
        <v>3</v>
      </c>
      <c r="F27" s="99" t="s">
        <v>257</v>
      </c>
      <c r="G27" s="98">
        <v>1</v>
      </c>
      <c r="H27" s="99" t="s">
        <v>258</v>
      </c>
      <c r="I27" s="98"/>
      <c r="J27" s="100">
        <v>500000</v>
      </c>
      <c r="K27" s="101">
        <f t="shared" si="2"/>
        <v>1500000</v>
      </c>
      <c r="L27" s="102">
        <v>1500000</v>
      </c>
      <c r="M27" s="144" t="s">
        <v>26</v>
      </c>
      <c r="N27" s="142"/>
      <c r="O27" s="103">
        <f t="shared" si="3"/>
        <v>0</v>
      </c>
      <c r="P27" s="104"/>
      <c r="Q27" s="241"/>
      <c r="R27" s="104"/>
      <c r="S27" s="104"/>
      <c r="T27" s="105"/>
    </row>
    <row r="28" spans="1:20" s="83" customFormat="1" ht="16.2" customHeight="1">
      <c r="A28" s="268"/>
      <c r="B28" s="280"/>
      <c r="C28" s="291"/>
      <c r="D28" s="234" t="s">
        <v>263</v>
      </c>
      <c r="E28" s="98">
        <v>3</v>
      </c>
      <c r="F28" s="99" t="s">
        <v>257</v>
      </c>
      <c r="G28" s="98">
        <v>1</v>
      </c>
      <c r="H28" s="99" t="s">
        <v>258</v>
      </c>
      <c r="I28" s="98"/>
      <c r="J28" s="100">
        <v>700000</v>
      </c>
      <c r="K28" s="101">
        <f t="shared" si="2"/>
        <v>2100000</v>
      </c>
      <c r="L28" s="102">
        <v>2100000</v>
      </c>
      <c r="M28" s="144" t="s">
        <v>26</v>
      </c>
      <c r="N28" s="142"/>
      <c r="O28" s="103">
        <f t="shared" si="3"/>
        <v>0</v>
      </c>
      <c r="P28" s="104"/>
      <c r="Q28" s="241"/>
      <c r="R28" s="104"/>
      <c r="S28" s="104"/>
      <c r="T28" s="105"/>
    </row>
    <row r="29" spans="1:20" s="83" customFormat="1" ht="16.2" customHeight="1">
      <c r="A29" s="268"/>
      <c r="B29" s="280"/>
      <c r="C29" s="291"/>
      <c r="D29" s="234" t="s">
        <v>264</v>
      </c>
      <c r="E29" s="98">
        <v>6</v>
      </c>
      <c r="F29" s="99" t="s">
        <v>257</v>
      </c>
      <c r="G29" s="98">
        <v>1</v>
      </c>
      <c r="H29" s="99" t="s">
        <v>258</v>
      </c>
      <c r="I29" s="98"/>
      <c r="J29" s="100">
        <v>500000</v>
      </c>
      <c r="K29" s="101">
        <f t="shared" si="2"/>
        <v>3000000</v>
      </c>
      <c r="L29" s="102">
        <v>3000000</v>
      </c>
      <c r="M29" s="144" t="s">
        <v>26</v>
      </c>
      <c r="N29" s="142"/>
      <c r="O29" s="103">
        <f t="shared" si="3"/>
        <v>0</v>
      </c>
      <c r="P29" s="104"/>
      <c r="Q29" s="241"/>
      <c r="R29" s="104"/>
      <c r="S29" s="104"/>
      <c r="T29" s="105"/>
    </row>
    <row r="30" spans="1:20" s="83" customFormat="1" ht="16.2" customHeight="1">
      <c r="A30" s="268"/>
      <c r="B30" s="280"/>
      <c r="C30" s="291"/>
      <c r="D30" s="234" t="s">
        <v>265</v>
      </c>
      <c r="E30" s="98">
        <v>2</v>
      </c>
      <c r="F30" s="99" t="s">
        <v>257</v>
      </c>
      <c r="G30" s="98">
        <v>1</v>
      </c>
      <c r="H30" s="99" t="s">
        <v>258</v>
      </c>
      <c r="I30" s="98"/>
      <c r="J30" s="100">
        <v>4000000</v>
      </c>
      <c r="K30" s="101">
        <f t="shared" si="2"/>
        <v>8000000</v>
      </c>
      <c r="L30" s="102">
        <v>8000000</v>
      </c>
      <c r="M30" s="144" t="s">
        <v>26</v>
      </c>
      <c r="N30" s="142"/>
      <c r="O30" s="103">
        <f t="shared" si="3"/>
        <v>0</v>
      </c>
      <c r="P30" s="104"/>
      <c r="Q30" s="241"/>
      <c r="R30" s="104"/>
      <c r="S30" s="104"/>
      <c r="T30" s="105"/>
    </row>
    <row r="31" spans="1:20" s="83" customFormat="1" ht="16.2" customHeight="1">
      <c r="A31" s="268"/>
      <c r="B31" s="280"/>
      <c r="C31" s="291"/>
      <c r="D31" s="234" t="s">
        <v>266</v>
      </c>
      <c r="E31" s="98">
        <v>1</v>
      </c>
      <c r="F31" s="99" t="s">
        <v>257</v>
      </c>
      <c r="G31" s="98">
        <v>1</v>
      </c>
      <c r="H31" s="99" t="s">
        <v>258</v>
      </c>
      <c r="I31" s="98"/>
      <c r="J31" s="100">
        <v>3000000</v>
      </c>
      <c r="K31" s="101">
        <f t="shared" si="2"/>
        <v>3000000</v>
      </c>
      <c r="L31" s="102">
        <v>3000000</v>
      </c>
      <c r="M31" s="144" t="s">
        <v>26</v>
      </c>
      <c r="N31" s="142"/>
      <c r="O31" s="103">
        <f t="shared" si="3"/>
        <v>0</v>
      </c>
      <c r="P31" s="104"/>
      <c r="Q31" s="241"/>
      <c r="R31" s="104"/>
      <c r="S31" s="104"/>
      <c r="T31" s="105"/>
    </row>
    <row r="32" spans="1:20" s="83" customFormat="1" ht="16.2" customHeight="1">
      <c r="A32" s="268"/>
      <c r="B32" s="280"/>
      <c r="C32" s="291"/>
      <c r="D32" s="234" t="s">
        <v>267</v>
      </c>
      <c r="E32" s="98">
        <v>3</v>
      </c>
      <c r="F32" s="99" t="s">
        <v>257</v>
      </c>
      <c r="G32" s="98">
        <v>1</v>
      </c>
      <c r="H32" s="99" t="s">
        <v>258</v>
      </c>
      <c r="I32" s="98"/>
      <c r="J32" s="100">
        <v>500000</v>
      </c>
      <c r="K32" s="101">
        <f t="shared" si="2"/>
        <v>1500000</v>
      </c>
      <c r="L32" s="102">
        <v>1500000</v>
      </c>
      <c r="M32" s="144" t="s">
        <v>26</v>
      </c>
      <c r="N32" s="142"/>
      <c r="O32" s="103">
        <f t="shared" si="3"/>
        <v>0</v>
      </c>
      <c r="P32" s="104"/>
      <c r="Q32" s="241"/>
      <c r="R32" s="104"/>
      <c r="S32" s="104"/>
      <c r="T32" s="105"/>
    </row>
    <row r="33" spans="1:20" s="83" customFormat="1" ht="16.2" customHeight="1">
      <c r="A33" s="268"/>
      <c r="B33" s="280"/>
      <c r="C33" s="292"/>
      <c r="D33" s="234" t="s">
        <v>268</v>
      </c>
      <c r="E33" s="98">
        <v>2</v>
      </c>
      <c r="F33" s="99" t="s">
        <v>257</v>
      </c>
      <c r="G33" s="98">
        <v>1</v>
      </c>
      <c r="H33" s="99" t="s">
        <v>258</v>
      </c>
      <c r="I33" s="98"/>
      <c r="J33" s="100">
        <v>600000</v>
      </c>
      <c r="K33" s="101">
        <f t="shared" si="2"/>
        <v>1200000</v>
      </c>
      <c r="L33" s="102">
        <v>1200000</v>
      </c>
      <c r="M33" s="144" t="s">
        <v>26</v>
      </c>
      <c r="N33" s="142"/>
      <c r="O33" s="103">
        <f t="shared" si="3"/>
        <v>0</v>
      </c>
      <c r="P33" s="104"/>
      <c r="Q33" s="241"/>
      <c r="R33" s="104"/>
      <c r="S33" s="104"/>
      <c r="T33" s="105"/>
    </row>
    <row r="34" spans="1:20" s="83" customFormat="1" ht="16.2" customHeight="1">
      <c r="A34" s="268"/>
      <c r="B34" s="281" t="s">
        <v>270</v>
      </c>
      <c r="C34" s="235" t="s">
        <v>194</v>
      </c>
      <c r="D34" s="236" t="s">
        <v>195</v>
      </c>
      <c r="E34" s="98">
        <v>3</v>
      </c>
      <c r="F34" s="99" t="s">
        <v>144</v>
      </c>
      <c r="G34" s="98">
        <v>1</v>
      </c>
      <c r="H34" s="99" t="s">
        <v>6</v>
      </c>
      <c r="I34" s="98"/>
      <c r="J34" s="100">
        <v>900000</v>
      </c>
      <c r="K34" s="101">
        <f t="shared" si="2"/>
        <v>2700000</v>
      </c>
      <c r="L34" s="102">
        <v>2100000</v>
      </c>
      <c r="M34" s="144" t="s">
        <v>26</v>
      </c>
      <c r="N34" s="142"/>
      <c r="O34" s="103"/>
      <c r="P34" s="104"/>
      <c r="Q34" s="241"/>
      <c r="R34" s="104"/>
      <c r="S34" s="104"/>
      <c r="T34" s="105"/>
    </row>
    <row r="35" spans="1:20" s="83" customFormat="1" ht="16.2" customHeight="1">
      <c r="A35" s="268"/>
      <c r="B35" s="282"/>
      <c r="C35" s="235" t="s">
        <v>271</v>
      </c>
      <c r="D35" s="236" t="s">
        <v>272</v>
      </c>
      <c r="E35" s="98">
        <v>1</v>
      </c>
      <c r="F35" s="99" t="s">
        <v>6</v>
      </c>
      <c r="G35" s="98">
        <v>1</v>
      </c>
      <c r="H35" s="99" t="s">
        <v>6</v>
      </c>
      <c r="I35" s="98"/>
      <c r="J35" s="100">
        <v>5000000</v>
      </c>
      <c r="K35" s="101">
        <f t="shared" ref="K35:K57" si="4">J35*G35*E35</f>
        <v>5000000</v>
      </c>
      <c r="L35" s="102">
        <v>5000000</v>
      </c>
      <c r="M35" s="144" t="s">
        <v>235</v>
      </c>
      <c r="N35" s="142"/>
      <c r="O35" s="103">
        <f t="shared" si="3"/>
        <v>0</v>
      </c>
      <c r="P35" s="104"/>
      <c r="Q35" s="241" t="s">
        <v>230</v>
      </c>
      <c r="R35" s="104"/>
      <c r="S35" s="104"/>
      <c r="T35" s="105"/>
    </row>
    <row r="36" spans="1:20" s="83" customFormat="1" ht="16.2" customHeight="1">
      <c r="A36" s="268"/>
      <c r="B36" s="282"/>
      <c r="C36" s="235" t="s">
        <v>273</v>
      </c>
      <c r="D36" s="236" t="s">
        <v>274</v>
      </c>
      <c r="E36" s="98">
        <v>2</v>
      </c>
      <c r="F36" s="99" t="s">
        <v>118</v>
      </c>
      <c r="G36" s="98">
        <v>1</v>
      </c>
      <c r="H36" s="99" t="s">
        <v>6</v>
      </c>
      <c r="I36" s="98"/>
      <c r="J36" s="100">
        <v>1700000</v>
      </c>
      <c r="K36" s="101">
        <f t="shared" si="4"/>
        <v>3400000</v>
      </c>
      <c r="L36" s="102">
        <v>3400000</v>
      </c>
      <c r="M36" s="144" t="s">
        <v>26</v>
      </c>
      <c r="N36" s="142"/>
      <c r="O36" s="103">
        <f t="shared" si="3"/>
        <v>0</v>
      </c>
      <c r="P36" s="104"/>
      <c r="Q36" s="241" t="s">
        <v>230</v>
      </c>
      <c r="R36" s="104"/>
      <c r="S36" s="104"/>
      <c r="T36" s="105"/>
    </row>
    <row r="37" spans="1:20" s="83" customFormat="1" ht="16.2" customHeight="1">
      <c r="A37" s="268"/>
      <c r="B37" s="282"/>
      <c r="C37" s="237" t="s">
        <v>196</v>
      </c>
      <c r="D37" s="236" t="s">
        <v>197</v>
      </c>
      <c r="E37" s="98">
        <v>1</v>
      </c>
      <c r="F37" s="99" t="s">
        <v>6</v>
      </c>
      <c r="G37" s="98">
        <v>1</v>
      </c>
      <c r="H37" s="99" t="s">
        <v>6</v>
      </c>
      <c r="I37" s="98"/>
      <c r="J37" s="100">
        <v>1600000</v>
      </c>
      <c r="K37" s="101">
        <f t="shared" si="4"/>
        <v>1600000</v>
      </c>
      <c r="L37" s="102">
        <v>1600000</v>
      </c>
      <c r="M37" s="144" t="s">
        <v>26</v>
      </c>
      <c r="N37" s="142"/>
      <c r="O37" s="103">
        <f t="shared" si="3"/>
        <v>0</v>
      </c>
      <c r="P37" s="104"/>
      <c r="Q37" s="241" t="s">
        <v>230</v>
      </c>
      <c r="R37" s="104"/>
      <c r="S37" s="104"/>
      <c r="T37" s="105"/>
    </row>
    <row r="38" spans="1:20" s="83" customFormat="1" ht="16.2" customHeight="1">
      <c r="A38" s="268"/>
      <c r="B38" s="283"/>
      <c r="C38" s="237" t="s">
        <v>275</v>
      </c>
      <c r="D38" s="236" t="s">
        <v>276</v>
      </c>
      <c r="E38" s="98">
        <v>1</v>
      </c>
      <c r="F38" s="99" t="s">
        <v>277</v>
      </c>
      <c r="G38" s="98">
        <v>1</v>
      </c>
      <c r="H38" s="99" t="s">
        <v>277</v>
      </c>
      <c r="I38" s="98"/>
      <c r="J38" s="100">
        <v>1300000</v>
      </c>
      <c r="K38" s="101">
        <f t="shared" si="4"/>
        <v>1300000</v>
      </c>
      <c r="L38" s="102">
        <v>1300000</v>
      </c>
      <c r="M38" s="144" t="s">
        <v>26</v>
      </c>
      <c r="N38" s="142"/>
      <c r="O38" s="103">
        <f t="shared" si="3"/>
        <v>0</v>
      </c>
      <c r="P38" s="104"/>
      <c r="Q38" s="241"/>
      <c r="R38" s="104"/>
      <c r="S38" s="104"/>
      <c r="T38" s="105"/>
    </row>
    <row r="39" spans="1:20" s="83" customFormat="1" ht="16.2" customHeight="1">
      <c r="A39" s="268"/>
      <c r="B39" s="96" t="s">
        <v>198</v>
      </c>
      <c r="C39" s="237" t="s">
        <v>147</v>
      </c>
      <c r="D39" s="236" t="s">
        <v>278</v>
      </c>
      <c r="E39" s="98">
        <v>1</v>
      </c>
      <c r="F39" s="99" t="s">
        <v>118</v>
      </c>
      <c r="G39" s="98">
        <v>1</v>
      </c>
      <c r="H39" s="99" t="s">
        <v>152</v>
      </c>
      <c r="I39" s="98"/>
      <c r="J39" s="100">
        <v>1000000</v>
      </c>
      <c r="K39" s="101">
        <f t="shared" si="4"/>
        <v>1000000</v>
      </c>
      <c r="L39" s="102">
        <v>1000000</v>
      </c>
      <c r="M39" s="144" t="s">
        <v>26</v>
      </c>
      <c r="N39" s="142"/>
      <c r="O39" s="103">
        <f t="shared" si="3"/>
        <v>0</v>
      </c>
      <c r="P39" s="104"/>
      <c r="Q39" s="241" t="s">
        <v>222</v>
      </c>
      <c r="R39" s="104"/>
      <c r="S39" s="104"/>
      <c r="T39" s="105"/>
    </row>
    <row r="40" spans="1:20" s="83" customFormat="1" ht="16.2" customHeight="1">
      <c r="A40" s="268"/>
      <c r="B40" s="251" t="s">
        <v>279</v>
      </c>
      <c r="C40" s="238" t="s">
        <v>199</v>
      </c>
      <c r="D40" s="236" t="s">
        <v>200</v>
      </c>
      <c r="E40" s="98">
        <v>1</v>
      </c>
      <c r="F40" s="99" t="s">
        <v>6</v>
      </c>
      <c r="G40" s="98">
        <v>1</v>
      </c>
      <c r="H40" s="99" t="s">
        <v>6</v>
      </c>
      <c r="I40" s="98"/>
      <c r="J40" s="100">
        <v>3000000</v>
      </c>
      <c r="K40" s="101">
        <f t="shared" si="4"/>
        <v>3000000</v>
      </c>
      <c r="L40" s="102">
        <v>3000000</v>
      </c>
      <c r="M40" s="144" t="s">
        <v>26</v>
      </c>
      <c r="N40" s="142"/>
      <c r="O40" s="103">
        <f t="shared" si="3"/>
        <v>0</v>
      </c>
      <c r="P40" s="104"/>
      <c r="Q40" s="104"/>
      <c r="R40" s="104"/>
      <c r="S40" s="104"/>
      <c r="T40" s="105"/>
    </row>
    <row r="41" spans="1:20" s="83" customFormat="1" ht="16.2" customHeight="1">
      <c r="A41" s="268"/>
      <c r="B41" s="281" t="s">
        <v>280</v>
      </c>
      <c r="C41" s="238" t="s">
        <v>281</v>
      </c>
      <c r="D41" s="236" t="s">
        <v>282</v>
      </c>
      <c r="E41" s="98">
        <v>300</v>
      </c>
      <c r="F41" s="99" t="s">
        <v>283</v>
      </c>
      <c r="G41" s="98">
        <v>1</v>
      </c>
      <c r="H41" s="99" t="s">
        <v>277</v>
      </c>
      <c r="I41" s="98"/>
      <c r="J41" s="100">
        <v>18000</v>
      </c>
      <c r="K41" s="101">
        <f t="shared" si="4"/>
        <v>5400000</v>
      </c>
      <c r="L41" s="102">
        <v>5400000</v>
      </c>
      <c r="M41" s="144" t="s">
        <v>26</v>
      </c>
      <c r="N41" s="142"/>
      <c r="O41" s="103">
        <f t="shared" si="3"/>
        <v>0</v>
      </c>
      <c r="P41" s="104"/>
      <c r="Q41" s="104"/>
      <c r="R41" s="104"/>
      <c r="S41" s="104"/>
      <c r="T41" s="105"/>
    </row>
    <row r="42" spans="1:20" s="83" customFormat="1" ht="16.2" customHeight="1">
      <c r="A42" s="268"/>
      <c r="B42" s="282"/>
      <c r="C42" s="238" t="s">
        <v>284</v>
      </c>
      <c r="D42" s="236" t="s">
        <v>285</v>
      </c>
      <c r="E42" s="98">
        <v>1</v>
      </c>
      <c r="F42" s="99" t="s">
        <v>277</v>
      </c>
      <c r="G42" s="98">
        <v>1</v>
      </c>
      <c r="H42" s="99" t="s">
        <v>277</v>
      </c>
      <c r="I42" s="98"/>
      <c r="J42" s="100">
        <v>3000000</v>
      </c>
      <c r="K42" s="101">
        <f t="shared" si="4"/>
        <v>3000000</v>
      </c>
      <c r="L42" s="102">
        <v>3000000</v>
      </c>
      <c r="M42" s="144" t="s">
        <v>26</v>
      </c>
      <c r="N42" s="142"/>
      <c r="O42" s="103">
        <f t="shared" si="3"/>
        <v>0</v>
      </c>
      <c r="P42" s="104"/>
      <c r="Q42" s="104"/>
      <c r="R42" s="104"/>
      <c r="S42" s="104"/>
      <c r="T42" s="105"/>
    </row>
    <row r="43" spans="1:20" s="83" customFormat="1" ht="16.2" customHeight="1">
      <c r="A43" s="268"/>
      <c r="B43" s="283"/>
      <c r="C43" s="238" t="s">
        <v>286</v>
      </c>
      <c r="D43" s="236" t="s">
        <v>287</v>
      </c>
      <c r="E43" s="98">
        <v>1</v>
      </c>
      <c r="F43" s="99" t="s">
        <v>277</v>
      </c>
      <c r="G43" s="98">
        <v>1</v>
      </c>
      <c r="H43" s="99" t="s">
        <v>277</v>
      </c>
      <c r="I43" s="98"/>
      <c r="J43" s="100">
        <v>900000</v>
      </c>
      <c r="K43" s="101">
        <f t="shared" si="4"/>
        <v>900000</v>
      </c>
      <c r="L43" s="102">
        <v>900000</v>
      </c>
      <c r="M43" s="144" t="s">
        <v>26</v>
      </c>
      <c r="N43" s="142"/>
      <c r="O43" s="103">
        <f t="shared" si="3"/>
        <v>0</v>
      </c>
      <c r="P43" s="104"/>
      <c r="Q43" s="104"/>
      <c r="R43" s="104"/>
      <c r="S43" s="104"/>
      <c r="T43" s="105"/>
    </row>
    <row r="44" spans="1:20" s="83" customFormat="1" ht="16.2" customHeight="1">
      <c r="A44" s="268"/>
      <c r="B44" s="281" t="s">
        <v>202</v>
      </c>
      <c r="C44" s="238" t="s">
        <v>204</v>
      </c>
      <c r="D44" s="236" t="s">
        <v>288</v>
      </c>
      <c r="E44" s="98">
        <v>2</v>
      </c>
      <c r="F44" s="99" t="s">
        <v>224</v>
      </c>
      <c r="G44" s="98">
        <v>2</v>
      </c>
      <c r="H44" s="99" t="s">
        <v>121</v>
      </c>
      <c r="I44" s="98"/>
      <c r="J44" s="100">
        <v>1000000</v>
      </c>
      <c r="K44" s="101">
        <f t="shared" si="4"/>
        <v>4000000</v>
      </c>
      <c r="L44" s="102">
        <v>4000000</v>
      </c>
      <c r="M44" s="144" t="s">
        <v>26</v>
      </c>
      <c r="N44" s="142"/>
      <c r="O44" s="104">
        <f t="shared" ref="O44:O59" si="5">K44-L44</f>
        <v>0</v>
      </c>
      <c r="P44" s="104"/>
      <c r="Q44" s="104"/>
      <c r="R44" s="104"/>
      <c r="S44" s="104"/>
      <c r="T44" s="105"/>
    </row>
    <row r="45" spans="1:20" s="83" customFormat="1" ht="16.2" customHeight="1">
      <c r="A45" s="268"/>
      <c r="B45" s="282"/>
      <c r="C45" s="239" t="s">
        <v>289</v>
      </c>
      <c r="D45" s="236" t="s">
        <v>290</v>
      </c>
      <c r="E45" s="98">
        <v>9</v>
      </c>
      <c r="F45" s="99" t="s">
        <v>224</v>
      </c>
      <c r="G45" s="98">
        <v>2</v>
      </c>
      <c r="H45" s="99" t="s">
        <v>121</v>
      </c>
      <c r="I45" s="98"/>
      <c r="J45" s="100">
        <v>800000</v>
      </c>
      <c r="K45" s="101">
        <f t="shared" si="4"/>
        <v>14400000</v>
      </c>
      <c r="L45" s="102">
        <v>14400000</v>
      </c>
      <c r="M45" s="144" t="s">
        <v>26</v>
      </c>
      <c r="O45" s="103">
        <f t="shared" si="5"/>
        <v>0</v>
      </c>
      <c r="P45" s="104"/>
      <c r="Q45" s="104"/>
      <c r="R45" s="104"/>
      <c r="S45" s="104"/>
      <c r="T45" s="105"/>
    </row>
    <row r="46" spans="1:20" s="83" customFormat="1" ht="16.2" customHeight="1">
      <c r="A46" s="268"/>
      <c r="B46" s="282"/>
      <c r="C46" s="239" t="s">
        <v>205</v>
      </c>
      <c r="D46" s="234" t="s">
        <v>291</v>
      </c>
      <c r="E46" s="98">
        <v>1</v>
      </c>
      <c r="F46" s="99" t="s">
        <v>224</v>
      </c>
      <c r="G46" s="98">
        <v>1</v>
      </c>
      <c r="H46" s="99" t="s">
        <v>152</v>
      </c>
      <c r="I46" s="98"/>
      <c r="J46" s="100">
        <v>5000000</v>
      </c>
      <c r="K46" s="101">
        <f t="shared" si="4"/>
        <v>5000000</v>
      </c>
      <c r="L46" s="102">
        <v>5000000</v>
      </c>
      <c r="M46" s="144" t="s">
        <v>26</v>
      </c>
      <c r="N46" s="142"/>
      <c r="O46" s="103">
        <f t="shared" si="5"/>
        <v>0</v>
      </c>
      <c r="P46" s="104"/>
      <c r="Q46" s="241" t="s">
        <v>229</v>
      </c>
      <c r="R46" s="104"/>
      <c r="S46" s="104"/>
      <c r="T46" s="105"/>
    </row>
    <row r="47" spans="1:20" s="83" customFormat="1" ht="16.2" customHeight="1">
      <c r="A47" s="268"/>
      <c r="B47" s="281" t="s">
        <v>206</v>
      </c>
      <c r="C47" s="96" t="s">
        <v>207</v>
      </c>
      <c r="D47" s="234" t="s">
        <v>209</v>
      </c>
      <c r="E47" s="98">
        <v>1</v>
      </c>
      <c r="F47" s="99" t="s">
        <v>225</v>
      </c>
      <c r="G47" s="98">
        <v>1</v>
      </c>
      <c r="H47" s="99" t="s">
        <v>6</v>
      </c>
      <c r="I47" s="98"/>
      <c r="J47" s="100">
        <v>8000000</v>
      </c>
      <c r="K47" s="101">
        <f t="shared" si="4"/>
        <v>8000000</v>
      </c>
      <c r="L47" s="102">
        <v>8000000</v>
      </c>
      <c r="M47" s="144" t="s">
        <v>26</v>
      </c>
      <c r="N47" s="142"/>
      <c r="O47" s="103">
        <f t="shared" si="5"/>
        <v>0</v>
      </c>
      <c r="P47" s="104"/>
      <c r="Q47" s="241" t="s">
        <v>229</v>
      </c>
      <c r="R47" s="104"/>
      <c r="S47" s="104"/>
      <c r="T47" s="105"/>
    </row>
    <row r="48" spans="1:20" s="83" customFormat="1" ht="16.2" customHeight="1">
      <c r="A48" s="268"/>
      <c r="B48" s="282"/>
      <c r="C48" s="251" t="s">
        <v>120</v>
      </c>
      <c r="D48" s="234" t="s">
        <v>292</v>
      </c>
      <c r="E48" s="98">
        <v>1</v>
      </c>
      <c r="F48" s="99" t="s">
        <v>225</v>
      </c>
      <c r="G48" s="98">
        <v>1</v>
      </c>
      <c r="H48" s="99" t="s">
        <v>6</v>
      </c>
      <c r="I48" s="98"/>
      <c r="J48" s="100">
        <v>1500000</v>
      </c>
      <c r="K48" s="101">
        <f t="shared" si="4"/>
        <v>1500000</v>
      </c>
      <c r="L48" s="102">
        <v>1500000</v>
      </c>
      <c r="M48" s="144" t="s">
        <v>26</v>
      </c>
      <c r="N48" s="142"/>
      <c r="O48" s="103">
        <f t="shared" si="5"/>
        <v>0</v>
      </c>
      <c r="P48" s="104"/>
      <c r="Q48" s="241" t="s">
        <v>231</v>
      </c>
      <c r="R48" s="104"/>
      <c r="S48" s="104"/>
      <c r="T48" s="105"/>
    </row>
    <row r="49" spans="1:20" s="83" customFormat="1" ht="16.2" customHeight="1">
      <c r="A49" s="268"/>
      <c r="B49" s="282"/>
      <c r="C49" s="281" t="s">
        <v>208</v>
      </c>
      <c r="D49" s="234" t="s">
        <v>293</v>
      </c>
      <c r="E49" s="98">
        <v>1</v>
      </c>
      <c r="F49" s="99" t="s">
        <v>225</v>
      </c>
      <c r="G49" s="98">
        <v>1</v>
      </c>
      <c r="H49" s="99" t="s">
        <v>6</v>
      </c>
      <c r="I49" s="98"/>
      <c r="J49" s="100">
        <v>1800000</v>
      </c>
      <c r="K49" s="101">
        <f t="shared" si="4"/>
        <v>1800000</v>
      </c>
      <c r="L49" s="102">
        <v>1800000</v>
      </c>
      <c r="M49" s="144" t="s">
        <v>26</v>
      </c>
      <c r="N49" s="142"/>
      <c r="O49" s="103">
        <f t="shared" si="5"/>
        <v>0</v>
      </c>
      <c r="P49" s="104"/>
      <c r="Q49" s="104"/>
      <c r="R49" s="104"/>
      <c r="S49" s="104"/>
      <c r="T49" s="105"/>
    </row>
    <row r="50" spans="1:20" s="83" customFormat="1" ht="16.2" customHeight="1">
      <c r="A50" s="268"/>
      <c r="B50" s="282"/>
      <c r="C50" s="282"/>
      <c r="D50" s="234" t="s">
        <v>294</v>
      </c>
      <c r="E50" s="98">
        <v>1</v>
      </c>
      <c r="F50" s="99" t="s">
        <v>277</v>
      </c>
      <c r="G50" s="98">
        <v>1</v>
      </c>
      <c r="H50" s="99" t="s">
        <v>277</v>
      </c>
      <c r="I50" s="98"/>
      <c r="J50" s="100">
        <v>600000</v>
      </c>
      <c r="K50" s="101">
        <f t="shared" si="4"/>
        <v>600000</v>
      </c>
      <c r="L50" s="102">
        <v>600000</v>
      </c>
      <c r="M50" s="144" t="s">
        <v>26</v>
      </c>
      <c r="N50" s="142"/>
      <c r="O50" s="103">
        <f t="shared" si="5"/>
        <v>0</v>
      </c>
      <c r="P50" s="104"/>
      <c r="Q50" s="104"/>
      <c r="R50" s="104"/>
      <c r="S50" s="104"/>
      <c r="T50" s="105"/>
    </row>
    <row r="51" spans="1:20" s="83" customFormat="1" ht="16.2" customHeight="1">
      <c r="A51" s="268"/>
      <c r="B51" s="282"/>
      <c r="C51" s="282"/>
      <c r="D51" s="234" t="s">
        <v>296</v>
      </c>
      <c r="E51" s="98">
        <v>1</v>
      </c>
      <c r="F51" s="99" t="s">
        <v>277</v>
      </c>
      <c r="G51" s="98">
        <v>1</v>
      </c>
      <c r="H51" s="99" t="s">
        <v>277</v>
      </c>
      <c r="I51" s="98"/>
      <c r="J51" s="100">
        <v>400000</v>
      </c>
      <c r="K51" s="101">
        <f t="shared" si="4"/>
        <v>400000</v>
      </c>
      <c r="L51" s="102">
        <v>400000</v>
      </c>
      <c r="M51" s="144" t="s">
        <v>26</v>
      </c>
      <c r="N51" s="142"/>
      <c r="O51" s="103">
        <f t="shared" si="5"/>
        <v>0</v>
      </c>
      <c r="P51" s="104"/>
      <c r="Q51" s="104"/>
      <c r="R51" s="104"/>
      <c r="S51" s="104"/>
      <c r="T51" s="105"/>
    </row>
    <row r="52" spans="1:20" s="83" customFormat="1" ht="16.2" customHeight="1">
      <c r="A52" s="268"/>
      <c r="B52" s="282"/>
      <c r="C52" s="283"/>
      <c r="D52" s="234" t="s">
        <v>295</v>
      </c>
      <c r="E52" s="98">
        <v>1</v>
      </c>
      <c r="F52" s="99" t="s">
        <v>225</v>
      </c>
      <c r="G52" s="98">
        <v>1</v>
      </c>
      <c r="H52" s="99" t="s">
        <v>6</v>
      </c>
      <c r="I52" s="98"/>
      <c r="J52" s="100">
        <v>1800000</v>
      </c>
      <c r="K52" s="101">
        <f t="shared" si="4"/>
        <v>1800000</v>
      </c>
      <c r="L52" s="102">
        <v>1800000</v>
      </c>
      <c r="M52" s="144" t="s">
        <v>26</v>
      </c>
      <c r="N52" s="142"/>
      <c r="O52" s="103">
        <f t="shared" si="5"/>
        <v>0</v>
      </c>
      <c r="P52" s="104"/>
      <c r="Q52" s="104"/>
      <c r="R52" s="104"/>
      <c r="S52" s="104"/>
      <c r="T52" s="105"/>
    </row>
    <row r="53" spans="1:20" s="83" customFormat="1" ht="16.2" customHeight="1">
      <c r="A53" s="268"/>
      <c r="B53" s="282"/>
      <c r="C53" s="281" t="s">
        <v>167</v>
      </c>
      <c r="D53" s="234" t="s">
        <v>297</v>
      </c>
      <c r="E53" s="98">
        <v>40</v>
      </c>
      <c r="F53" s="99" t="s">
        <v>159</v>
      </c>
      <c r="G53" s="98">
        <v>1</v>
      </c>
      <c r="H53" s="99" t="s">
        <v>6</v>
      </c>
      <c r="I53" s="98"/>
      <c r="J53" s="100">
        <v>40000</v>
      </c>
      <c r="K53" s="101">
        <f t="shared" si="4"/>
        <v>1600000</v>
      </c>
      <c r="L53" s="102">
        <v>1600000</v>
      </c>
      <c r="M53" s="144" t="s">
        <v>26</v>
      </c>
      <c r="N53" s="142"/>
      <c r="O53" s="103">
        <f t="shared" si="5"/>
        <v>0</v>
      </c>
      <c r="P53" s="104"/>
      <c r="Q53" s="104"/>
      <c r="R53" s="104"/>
      <c r="S53" s="104"/>
      <c r="T53" s="105"/>
    </row>
    <row r="54" spans="1:20" s="83" customFormat="1" ht="16.2" customHeight="1">
      <c r="A54" s="268"/>
      <c r="B54" s="282"/>
      <c r="C54" s="283"/>
      <c r="D54" s="234" t="s">
        <v>216</v>
      </c>
      <c r="E54" s="98">
        <v>300</v>
      </c>
      <c r="F54" s="99" t="s">
        <v>159</v>
      </c>
      <c r="G54" s="98">
        <v>1</v>
      </c>
      <c r="H54" s="99" t="s">
        <v>6</v>
      </c>
      <c r="I54" s="98"/>
      <c r="J54" s="100">
        <v>3500</v>
      </c>
      <c r="K54" s="101">
        <f t="shared" si="4"/>
        <v>1050000</v>
      </c>
      <c r="L54" s="102">
        <v>1050000</v>
      </c>
      <c r="M54" s="144" t="s">
        <v>26</v>
      </c>
      <c r="N54" s="142"/>
      <c r="O54" s="103">
        <f t="shared" si="5"/>
        <v>0</v>
      </c>
      <c r="P54" s="104"/>
      <c r="Q54" s="104"/>
      <c r="R54" s="104"/>
      <c r="S54" s="104"/>
      <c r="T54" s="105"/>
    </row>
    <row r="55" spans="1:20" s="83" customFormat="1" ht="16.2" customHeight="1">
      <c r="A55" s="268"/>
      <c r="B55" s="282"/>
      <c r="C55" s="96" t="s">
        <v>298</v>
      </c>
      <c r="D55" s="234" t="s">
        <v>299</v>
      </c>
      <c r="E55" s="98">
        <v>1</v>
      </c>
      <c r="F55" s="99" t="s">
        <v>225</v>
      </c>
      <c r="G55" s="98">
        <v>1</v>
      </c>
      <c r="H55" s="99" t="s">
        <v>6</v>
      </c>
      <c r="I55" s="98"/>
      <c r="J55" s="100">
        <v>3000000</v>
      </c>
      <c r="K55" s="101">
        <f t="shared" si="4"/>
        <v>3000000</v>
      </c>
      <c r="L55" s="102">
        <v>3000000</v>
      </c>
      <c r="M55" s="144" t="s">
        <v>26</v>
      </c>
      <c r="N55" s="142"/>
      <c r="O55" s="103">
        <f t="shared" si="5"/>
        <v>0</v>
      </c>
      <c r="P55" s="104"/>
      <c r="Q55" s="104"/>
      <c r="R55" s="104"/>
      <c r="S55" s="104"/>
      <c r="T55" s="105"/>
    </row>
    <row r="56" spans="1:20" s="83" customFormat="1" ht="16.2" customHeight="1">
      <c r="A56" s="268"/>
      <c r="B56" s="282"/>
      <c r="C56" s="96" t="s">
        <v>300</v>
      </c>
      <c r="D56" s="234" t="s">
        <v>301</v>
      </c>
      <c r="E56" s="98">
        <v>1</v>
      </c>
      <c r="F56" s="99" t="s">
        <v>277</v>
      </c>
      <c r="G56" s="98">
        <v>1</v>
      </c>
      <c r="H56" s="99" t="s">
        <v>277</v>
      </c>
      <c r="I56" s="98"/>
      <c r="J56" s="100">
        <v>14000000</v>
      </c>
      <c r="K56" s="101">
        <f t="shared" si="4"/>
        <v>14000000</v>
      </c>
      <c r="L56" s="102">
        <v>14000000</v>
      </c>
      <c r="M56" s="144" t="s">
        <v>26</v>
      </c>
      <c r="N56" s="142"/>
      <c r="O56" s="103">
        <f t="shared" si="5"/>
        <v>0</v>
      </c>
      <c r="P56" s="104"/>
      <c r="Q56" s="104"/>
      <c r="R56" s="104"/>
      <c r="S56" s="104"/>
      <c r="T56" s="105"/>
    </row>
    <row r="57" spans="1:20" s="83" customFormat="1" ht="16.2" customHeight="1">
      <c r="A57" s="268"/>
      <c r="B57" s="282"/>
      <c r="C57" s="96" t="s">
        <v>210</v>
      </c>
      <c r="D57" s="234" t="s">
        <v>212</v>
      </c>
      <c r="E57" s="98">
        <v>1</v>
      </c>
      <c r="F57" s="99" t="s">
        <v>225</v>
      </c>
      <c r="G57" s="98">
        <v>1</v>
      </c>
      <c r="H57" s="99" t="s">
        <v>6</v>
      </c>
      <c r="I57" s="98"/>
      <c r="J57" s="100">
        <v>900000</v>
      </c>
      <c r="K57" s="101">
        <f t="shared" si="4"/>
        <v>900000</v>
      </c>
      <c r="L57" s="102">
        <v>900000</v>
      </c>
      <c r="M57" s="144" t="s">
        <v>26</v>
      </c>
      <c r="N57" s="142"/>
      <c r="O57" s="103">
        <f t="shared" si="5"/>
        <v>0</v>
      </c>
      <c r="P57" s="104"/>
      <c r="Q57" s="104"/>
      <c r="R57" s="104"/>
      <c r="S57" s="104"/>
      <c r="T57" s="105"/>
    </row>
    <row r="58" spans="1:20" s="83" customFormat="1" ht="16.2" customHeight="1">
      <c r="A58" s="268"/>
      <c r="B58" s="282"/>
      <c r="C58" s="96" t="s">
        <v>211</v>
      </c>
      <c r="D58" s="234" t="s">
        <v>213</v>
      </c>
      <c r="E58" s="98">
        <v>1</v>
      </c>
      <c r="F58" s="99" t="s">
        <v>6</v>
      </c>
      <c r="G58" s="98">
        <v>1</v>
      </c>
      <c r="H58" s="99" t="s">
        <v>6</v>
      </c>
      <c r="I58" s="98"/>
      <c r="J58" s="100">
        <v>800000</v>
      </c>
      <c r="K58" s="101">
        <f>J58*G58*E58</f>
        <v>800000</v>
      </c>
      <c r="L58" s="102">
        <v>800000</v>
      </c>
      <c r="M58" s="144" t="s">
        <v>26</v>
      </c>
      <c r="N58" s="142"/>
      <c r="O58" s="103">
        <f t="shared" si="5"/>
        <v>0</v>
      </c>
      <c r="P58" s="104"/>
      <c r="Q58" s="104"/>
      <c r="R58" s="104"/>
      <c r="S58" s="104"/>
      <c r="T58" s="105"/>
    </row>
    <row r="59" spans="1:20" s="83" customFormat="1" ht="16.2" customHeight="1">
      <c r="A59" s="268"/>
      <c r="B59" s="283"/>
      <c r="C59" s="96" t="s">
        <v>206</v>
      </c>
      <c r="D59" s="234" t="s">
        <v>214</v>
      </c>
      <c r="E59" s="98">
        <v>1</v>
      </c>
      <c r="F59" s="99" t="s">
        <v>6</v>
      </c>
      <c r="G59" s="98">
        <v>1</v>
      </c>
      <c r="H59" s="99" t="s">
        <v>6</v>
      </c>
      <c r="I59" s="98"/>
      <c r="J59" s="100">
        <v>4000000</v>
      </c>
      <c r="K59" s="101">
        <f>J59*G59*E59</f>
        <v>4000000</v>
      </c>
      <c r="L59" s="102">
        <v>4000000</v>
      </c>
      <c r="M59" s="144" t="s">
        <v>26</v>
      </c>
      <c r="N59" s="142"/>
      <c r="O59" s="103">
        <f t="shared" si="5"/>
        <v>0</v>
      </c>
      <c r="P59" s="104"/>
      <c r="Q59" s="104"/>
      <c r="R59" s="104"/>
      <c r="S59" s="104"/>
      <c r="T59" s="105"/>
    </row>
    <row r="60" spans="1:20" s="84" customFormat="1" ht="16.2" customHeight="1">
      <c r="A60" s="268"/>
      <c r="B60" s="271" t="s">
        <v>215</v>
      </c>
      <c r="C60" s="271"/>
      <c r="D60" s="271"/>
      <c r="E60" s="9"/>
      <c r="F60" s="9"/>
      <c r="G60" s="9"/>
      <c r="H60" s="9"/>
      <c r="I60" s="12"/>
      <c r="J60" s="10"/>
      <c r="K60" s="11">
        <f>SUM(K22:K59)</f>
        <v>146650000</v>
      </c>
      <c r="L60" s="22">
        <f>SUM(L22:L59)</f>
        <v>146050000</v>
      </c>
      <c r="M60" s="145"/>
      <c r="N60" s="143">
        <f>SUM(N22:N59)</f>
        <v>0</v>
      </c>
      <c r="O60" s="140">
        <f>SUM(O22:O59)</f>
        <v>0</v>
      </c>
      <c r="P60" s="87"/>
      <c r="Q60" s="87"/>
      <c r="R60" s="87"/>
      <c r="S60" s="87"/>
      <c r="T60" s="89"/>
    </row>
    <row r="61" spans="1:20" s="120" customFormat="1" ht="21.6" customHeight="1">
      <c r="A61" s="269" t="s">
        <v>233</v>
      </c>
      <c r="B61" s="270"/>
      <c r="C61" s="270"/>
      <c r="D61" s="270"/>
      <c r="E61" s="112"/>
      <c r="F61" s="112"/>
      <c r="G61" s="113"/>
      <c r="H61" s="114"/>
      <c r="I61" s="115"/>
      <c r="J61" s="85"/>
      <c r="K61" s="91">
        <f>SUM(K13,K21,K60)</f>
        <v>195266717.19999999</v>
      </c>
      <c r="L61" s="94">
        <f>SUM(L13,L21,L60)</f>
        <v>170950000</v>
      </c>
      <c r="M61" s="116"/>
      <c r="N61" s="117">
        <f>SUM(N60,N21,N13)</f>
        <v>0</v>
      </c>
      <c r="O61" s="117">
        <f>SUM(O60,O21,O13)</f>
        <v>23716717.200000003</v>
      </c>
      <c r="P61" s="118"/>
      <c r="Q61" s="118"/>
      <c r="R61" s="118"/>
      <c r="S61" s="118"/>
      <c r="T61" s="119"/>
    </row>
    <row r="62" spans="1:20" s="83" customFormat="1" ht="16.2" customHeight="1">
      <c r="A62" s="111" t="s">
        <v>226</v>
      </c>
      <c r="B62" s="280" t="s">
        <v>13</v>
      </c>
      <c r="C62" s="280"/>
      <c r="D62" s="96" t="s">
        <v>243</v>
      </c>
      <c r="E62" s="106"/>
      <c r="F62" s="106"/>
      <c r="G62" s="106"/>
      <c r="H62" s="106"/>
      <c r="I62" s="107"/>
      <c r="J62" s="100"/>
      <c r="K62" s="108">
        <f>K61*5%</f>
        <v>9763335.8599999994</v>
      </c>
      <c r="L62" s="110">
        <v>0</v>
      </c>
      <c r="M62" s="92"/>
      <c r="N62" s="88"/>
      <c r="O62" s="103"/>
      <c r="P62" s="104"/>
      <c r="Q62" s="104"/>
      <c r="R62" s="104"/>
      <c r="S62" s="104"/>
      <c r="T62" s="105"/>
    </row>
    <row r="63" spans="1:20" s="83" customFormat="1" ht="16.2" customHeight="1">
      <c r="A63" s="111" t="s">
        <v>227</v>
      </c>
      <c r="B63" s="280" t="s">
        <v>7</v>
      </c>
      <c r="C63" s="280"/>
      <c r="D63" s="96" t="s">
        <v>96</v>
      </c>
      <c r="E63" s="106"/>
      <c r="F63" s="106"/>
      <c r="G63" s="106"/>
      <c r="H63" s="106"/>
      <c r="I63" s="107"/>
      <c r="J63" s="100"/>
      <c r="K63" s="108">
        <f>SUM(K61:K62)*10%</f>
        <v>20503005.306000002</v>
      </c>
      <c r="L63" s="110">
        <v>0</v>
      </c>
      <c r="M63" s="92"/>
      <c r="N63" s="88"/>
      <c r="O63" s="103"/>
      <c r="P63" s="104"/>
      <c r="Q63" s="104"/>
      <c r="R63" s="104"/>
      <c r="S63" s="104"/>
      <c r="T63" s="105"/>
    </row>
    <row r="64" spans="1:20" s="120" customFormat="1" ht="21.6" customHeight="1" thickBot="1">
      <c r="A64" s="269" t="s">
        <v>46</v>
      </c>
      <c r="B64" s="270"/>
      <c r="C64" s="270"/>
      <c r="D64" s="270"/>
      <c r="E64" s="112"/>
      <c r="F64" s="112"/>
      <c r="G64" s="113"/>
      <c r="H64" s="114"/>
      <c r="I64" s="115"/>
      <c r="J64" s="85"/>
      <c r="K64" s="91">
        <f>SUM(K61:K63)</f>
        <v>225533058.366</v>
      </c>
      <c r="L64" s="95">
        <f>SUM(L61:L63)</f>
        <v>170950000</v>
      </c>
      <c r="M64" s="116"/>
      <c r="N64" s="117">
        <f>SUM(N61:N63)</f>
        <v>0</v>
      </c>
      <c r="O64" s="117"/>
      <c r="P64" s="118"/>
      <c r="Q64" s="118"/>
      <c r="R64" s="118"/>
      <c r="S64" s="118"/>
      <c r="T64" s="119"/>
    </row>
    <row r="65" spans="1:20" s="120" customFormat="1" ht="21.6" customHeight="1" thickTop="1">
      <c r="A65" s="299" t="s">
        <v>97</v>
      </c>
      <c r="B65" s="300"/>
      <c r="C65" s="300"/>
      <c r="D65" s="300"/>
      <c r="E65" s="51"/>
      <c r="F65" s="51"/>
      <c r="G65" s="121"/>
      <c r="H65" s="122"/>
      <c r="I65" s="123"/>
      <c r="J65" s="49"/>
      <c r="K65" s="49">
        <f>ROUNDDOWN(K64,-5)</f>
        <v>225500000</v>
      </c>
      <c r="L65" s="50"/>
      <c r="M65" s="124"/>
      <c r="N65" s="125"/>
      <c r="O65" s="125"/>
      <c r="P65" s="124"/>
      <c r="Q65" s="124"/>
      <c r="R65" s="124"/>
      <c r="S65" s="124"/>
      <c r="T65" s="126"/>
    </row>
    <row r="66" spans="1:20" s="83" customFormat="1" ht="16.2" customHeight="1" thickBot="1">
      <c r="A66" s="111" t="s">
        <v>98</v>
      </c>
      <c r="B66" s="280" t="s">
        <v>47</v>
      </c>
      <c r="C66" s="280"/>
      <c r="D66" s="97" t="s">
        <v>45</v>
      </c>
      <c r="E66" s="106"/>
      <c r="F66" s="106"/>
      <c r="G66" s="106"/>
      <c r="H66" s="106"/>
      <c r="I66" s="107"/>
      <c r="J66" s="100"/>
      <c r="K66" s="109">
        <f>K65*10%</f>
        <v>22550000</v>
      </c>
      <c r="L66" s="109">
        <f>L64*10%</f>
        <v>17095000</v>
      </c>
      <c r="M66" s="104"/>
      <c r="N66" s="131">
        <f>N64*10%</f>
        <v>0</v>
      </c>
      <c r="O66" s="131"/>
      <c r="P66" s="104"/>
      <c r="Q66" s="104"/>
      <c r="R66" s="104"/>
      <c r="S66" s="104"/>
      <c r="T66" s="105"/>
    </row>
    <row r="67" spans="1:20" s="120" customFormat="1" ht="21.6" customHeight="1" thickTop="1" thickBot="1">
      <c r="A67" s="297" t="s">
        <v>49</v>
      </c>
      <c r="B67" s="298"/>
      <c r="C67" s="298"/>
      <c r="D67" s="298"/>
      <c r="E67" s="52"/>
      <c r="F67" s="52"/>
      <c r="G67" s="52"/>
      <c r="H67" s="52"/>
      <c r="I67" s="52"/>
      <c r="J67" s="52"/>
      <c r="K67" s="52">
        <f>SUM(K65:K66)-50000</f>
        <v>248000000</v>
      </c>
      <c r="L67" s="52"/>
      <c r="M67" s="129"/>
      <c r="N67" s="53" t="s">
        <v>42</v>
      </c>
      <c r="O67" s="54">
        <f>(K65-N64)/K65</f>
        <v>1</v>
      </c>
      <c r="P67" s="130"/>
      <c r="Q67" s="127"/>
      <c r="R67" s="127"/>
      <c r="S67" s="127"/>
      <c r="T67" s="128"/>
    </row>
    <row r="68" spans="1:20" ht="18.600000000000001" thickTop="1" thickBot="1"/>
    <row r="69" spans="1:20" ht="22.8" customHeight="1" thickTop="1">
      <c r="J69" s="295" t="s">
        <v>107</v>
      </c>
      <c r="K69" s="296"/>
      <c r="L69" s="25">
        <f>K65-L64</f>
        <v>54550000</v>
      </c>
    </row>
    <row r="70" spans="1:20" ht="22.8" customHeight="1" thickBot="1">
      <c r="J70" s="293" t="s">
        <v>41</v>
      </c>
      <c r="K70" s="294"/>
      <c r="L70" s="26">
        <f>L69/K65</f>
        <v>0.24190687361419069</v>
      </c>
    </row>
    <row r="71" spans="1:20" ht="18" thickTop="1"/>
  </sheetData>
  <mergeCells count="40">
    <mergeCell ref="J70:K70"/>
    <mergeCell ref="J69:K69"/>
    <mergeCell ref="A67:D67"/>
    <mergeCell ref="B63:C63"/>
    <mergeCell ref="A64:D64"/>
    <mergeCell ref="A65:D65"/>
    <mergeCell ref="B66:C66"/>
    <mergeCell ref="D6:D7"/>
    <mergeCell ref="T6:T7"/>
    <mergeCell ref="E6:K6"/>
    <mergeCell ref="N6:S6"/>
    <mergeCell ref="B44:B46"/>
    <mergeCell ref="C22:C33"/>
    <mergeCell ref="B22:B33"/>
    <mergeCell ref="B34:B38"/>
    <mergeCell ref="B41:B43"/>
    <mergeCell ref="B62:C62"/>
    <mergeCell ref="B13:D13"/>
    <mergeCell ref="B21:D21"/>
    <mergeCell ref="B15:B17"/>
    <mergeCell ref="B18:B20"/>
    <mergeCell ref="C53:C54"/>
    <mergeCell ref="B47:B59"/>
    <mergeCell ref="C49:C52"/>
    <mergeCell ref="A1:T1"/>
    <mergeCell ref="A6:A7"/>
    <mergeCell ref="A8:A13"/>
    <mergeCell ref="A22:A60"/>
    <mergeCell ref="A61:D61"/>
    <mergeCell ref="B60:D60"/>
    <mergeCell ref="M6:M7"/>
    <mergeCell ref="A4:C4"/>
    <mergeCell ref="A3:C3"/>
    <mergeCell ref="G4:I4"/>
    <mergeCell ref="G3:I3"/>
    <mergeCell ref="A14:A21"/>
    <mergeCell ref="B8:B12"/>
    <mergeCell ref="E4:F4"/>
    <mergeCell ref="E3:F3"/>
    <mergeCell ref="B6:C7"/>
  </mergeCells>
  <phoneticPr fontId="4" type="noConversion"/>
  <printOptions horizontalCentered="1"/>
  <pageMargins left="0.25" right="0.25" top="0.75" bottom="0.75" header="0.3" footer="0.3"/>
  <pageSetup paperSize="8" scale="57"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59BC8A46-E474-4368-A7C4-483C22737EBA}">
          <x14:formula1>
            <xm:f>'예산배정표(계정과목별)'!$A$12:$A$27</xm:f>
          </x14:formula1>
          <xm:sqref>M8:M60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F3A8-0FC0-4DEE-B019-DA18132A2341}">
  <sheetPr>
    <tabColor theme="8" tint="0.39997558519241921"/>
  </sheetPr>
  <dimension ref="A1:P48"/>
  <sheetViews>
    <sheetView zoomScale="85" zoomScaleNormal="85" workbookViewId="0">
      <pane xSplit="3" ySplit="7" topLeftCell="D8" activePane="bottomRight" state="frozen"/>
      <selection sqref="A1:T1"/>
      <selection pane="topRight" sqref="A1:T1"/>
      <selection pane="bottomLeft" sqref="A1:T1"/>
      <selection pane="bottomRight" activeCell="K28" sqref="K28"/>
    </sheetView>
  </sheetViews>
  <sheetFormatPr defaultRowHeight="15.6"/>
  <cols>
    <col min="1" max="1" width="17.5" style="146" bestFit="1" customWidth="1"/>
    <col min="2" max="2" width="30.19921875" style="190" customWidth="1"/>
    <col min="3" max="3" width="41.09765625" style="190" bestFit="1" customWidth="1"/>
    <col min="4" max="4" width="4.8984375" style="191" customWidth="1"/>
    <col min="5" max="5" width="4.8984375" style="146" customWidth="1"/>
    <col min="6" max="6" width="4.8984375" style="191" customWidth="1"/>
    <col min="7" max="7" width="4.8984375" style="192" customWidth="1"/>
    <col min="8" max="8" width="7.09765625" style="193" bestFit="1" customWidth="1"/>
    <col min="9" max="15" width="12.59765625" style="194" customWidth="1"/>
    <col min="16" max="16" width="22.19921875" style="146" customWidth="1"/>
    <col min="17" max="16384" width="8.796875" style="146"/>
  </cols>
  <sheetData>
    <row r="1" spans="1:16" ht="30">
      <c r="A1" s="307" t="s">
        <v>177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</row>
    <row r="2" spans="1:16">
      <c r="A2" s="147"/>
      <c r="B2" s="148"/>
      <c r="C2" s="149"/>
      <c r="D2" s="150"/>
      <c r="E2" s="151"/>
      <c r="F2" s="150"/>
      <c r="G2" s="151"/>
      <c r="H2" s="152"/>
      <c r="I2" s="153"/>
      <c r="J2" s="153"/>
      <c r="K2" s="153"/>
      <c r="L2" s="153"/>
      <c r="M2" s="153"/>
      <c r="N2" s="153"/>
      <c r="O2" s="153"/>
      <c r="P2" s="151"/>
    </row>
    <row r="3" spans="1:16" ht="19.2">
      <c r="A3" s="213" t="s">
        <v>170</v>
      </c>
      <c r="B3" s="317" t="str">
        <f>'예산배정 및 정산서'!D3</f>
        <v>제5회 아시아문학페스티벌</v>
      </c>
      <c r="C3" s="317"/>
      <c r="D3" s="150"/>
      <c r="E3" s="151"/>
      <c r="F3" s="150"/>
      <c r="G3" s="151"/>
      <c r="H3" s="152"/>
      <c r="I3" s="153"/>
      <c r="J3" s="153"/>
      <c r="K3" s="153"/>
      <c r="L3" s="153"/>
      <c r="M3" s="153"/>
      <c r="N3" s="153"/>
      <c r="P3" s="231" t="s">
        <v>179</v>
      </c>
    </row>
    <row r="4" spans="1:16" ht="19.2">
      <c r="A4" s="213" t="s">
        <v>171</v>
      </c>
      <c r="B4" s="317" t="str">
        <f>'예산배정 및 정산서'!D4</f>
        <v>김현호 책임 / 커넥터스</v>
      </c>
      <c r="C4" s="317"/>
      <c r="D4" s="150"/>
      <c r="E4" s="151"/>
      <c r="F4" s="150"/>
      <c r="G4" s="151"/>
      <c r="H4" s="152"/>
      <c r="I4" s="153"/>
      <c r="J4" s="153"/>
      <c r="K4" s="153"/>
      <c r="L4" s="153"/>
      <c r="M4" s="153"/>
      <c r="N4" s="153"/>
    </row>
    <row r="5" spans="1:16" ht="16.2" thickBot="1">
      <c r="A5" s="147"/>
      <c r="B5" s="148"/>
      <c r="C5" s="149"/>
      <c r="D5" s="150"/>
      <c r="E5" s="151"/>
      <c r="F5" s="150"/>
      <c r="G5" s="151"/>
      <c r="H5" s="152"/>
      <c r="I5" s="153"/>
      <c r="J5" s="153"/>
      <c r="K5" s="153"/>
      <c r="L5" s="153"/>
      <c r="M5" s="153"/>
      <c r="N5" s="153"/>
      <c r="O5" s="153"/>
      <c r="P5" s="151"/>
    </row>
    <row r="6" spans="1:16" ht="16.2" thickTop="1">
      <c r="A6" s="308" t="s">
        <v>122</v>
      </c>
      <c r="B6" s="310" t="s">
        <v>64</v>
      </c>
      <c r="C6" s="310" t="s">
        <v>123</v>
      </c>
      <c r="D6" s="154"/>
      <c r="E6" s="154"/>
      <c r="F6" s="154"/>
      <c r="G6" s="154"/>
      <c r="H6" s="155"/>
      <c r="I6" s="312" t="s">
        <v>124</v>
      </c>
      <c r="J6" s="313"/>
      <c r="K6" s="313" t="s">
        <v>125</v>
      </c>
      <c r="L6" s="313"/>
      <c r="M6" s="313" t="s">
        <v>126</v>
      </c>
      <c r="N6" s="314"/>
      <c r="O6" s="156" t="s">
        <v>127</v>
      </c>
      <c r="P6" s="315" t="s">
        <v>128</v>
      </c>
    </row>
    <row r="7" spans="1:16">
      <c r="A7" s="309"/>
      <c r="B7" s="311"/>
      <c r="C7" s="311"/>
      <c r="D7" s="157" t="s">
        <v>2</v>
      </c>
      <c r="E7" s="157" t="s">
        <v>5</v>
      </c>
      <c r="F7" s="157" t="s">
        <v>2</v>
      </c>
      <c r="G7" s="157" t="s">
        <v>5</v>
      </c>
      <c r="H7" s="158" t="s">
        <v>129</v>
      </c>
      <c r="I7" s="159" t="s">
        <v>130</v>
      </c>
      <c r="J7" s="160" t="s">
        <v>131</v>
      </c>
      <c r="K7" s="160" t="s">
        <v>130</v>
      </c>
      <c r="L7" s="160" t="s">
        <v>131</v>
      </c>
      <c r="M7" s="160" t="s">
        <v>130</v>
      </c>
      <c r="N7" s="161" t="s">
        <v>131</v>
      </c>
      <c r="O7" s="162" t="s">
        <v>131</v>
      </c>
      <c r="P7" s="316"/>
    </row>
    <row r="8" spans="1:16">
      <c r="A8" s="318" t="s">
        <v>116</v>
      </c>
      <c r="B8" s="242" t="s">
        <v>117</v>
      </c>
      <c r="C8" s="243" t="s">
        <v>217</v>
      </c>
      <c r="D8" s="252">
        <v>1</v>
      </c>
      <c r="E8" s="253" t="s">
        <v>118</v>
      </c>
      <c r="F8" s="252">
        <v>3</v>
      </c>
      <c r="G8" s="253" t="s">
        <v>8</v>
      </c>
      <c r="H8" s="254">
        <v>0.4</v>
      </c>
      <c r="I8" s="139"/>
      <c r="J8" s="101">
        <f>D8*F8*H8*I8</f>
        <v>0</v>
      </c>
      <c r="K8" s="139"/>
      <c r="L8" s="171"/>
      <c r="M8" s="171"/>
      <c r="N8" s="172"/>
      <c r="O8" s="173">
        <f>J8+L8+N8</f>
        <v>0</v>
      </c>
      <c r="P8" s="174"/>
    </row>
    <row r="9" spans="1:16">
      <c r="A9" s="318"/>
      <c r="B9" s="242" t="s">
        <v>119</v>
      </c>
      <c r="C9" s="243" t="s">
        <v>218</v>
      </c>
      <c r="D9" s="252">
        <v>1</v>
      </c>
      <c r="E9" s="253" t="s">
        <v>118</v>
      </c>
      <c r="F9" s="252">
        <v>3</v>
      </c>
      <c r="G9" s="253" t="s">
        <v>8</v>
      </c>
      <c r="H9" s="254">
        <v>0.4</v>
      </c>
      <c r="I9" s="139"/>
      <c r="J9" s="101">
        <f>D9*F9*H9*I9</f>
        <v>0</v>
      </c>
      <c r="K9" s="139"/>
      <c r="L9" s="171">
        <f>K9*H9*F9*D9</f>
        <v>0</v>
      </c>
      <c r="M9" s="171"/>
      <c r="N9" s="172"/>
      <c r="O9" s="173">
        <f>J9+L9+N9</f>
        <v>0</v>
      </c>
      <c r="P9" s="174"/>
    </row>
    <row r="10" spans="1:16">
      <c r="A10" s="318"/>
      <c r="B10" s="242" t="s">
        <v>181</v>
      </c>
      <c r="C10" s="243" t="s">
        <v>182</v>
      </c>
      <c r="D10" s="252">
        <v>1</v>
      </c>
      <c r="E10" s="253" t="s">
        <v>118</v>
      </c>
      <c r="F10" s="252">
        <v>3</v>
      </c>
      <c r="G10" s="253" t="s">
        <v>8</v>
      </c>
      <c r="H10" s="254">
        <v>0.3</v>
      </c>
      <c r="I10" s="139"/>
      <c r="J10" s="101">
        <f>D10*F10*H10*I10</f>
        <v>0</v>
      </c>
      <c r="K10" s="139"/>
      <c r="L10" s="171">
        <f>K10*H10*F10*D10</f>
        <v>0</v>
      </c>
      <c r="M10" s="171"/>
      <c r="N10" s="172"/>
      <c r="O10" s="173">
        <f>J10+L10+N10</f>
        <v>0</v>
      </c>
      <c r="P10" s="174"/>
    </row>
    <row r="11" spans="1:16">
      <c r="A11" s="318"/>
      <c r="B11" s="242" t="s">
        <v>180</v>
      </c>
      <c r="C11" s="243" t="s">
        <v>183</v>
      </c>
      <c r="D11" s="252">
        <v>1</v>
      </c>
      <c r="E11" s="253" t="s">
        <v>118</v>
      </c>
      <c r="F11" s="252">
        <v>3</v>
      </c>
      <c r="G11" s="253" t="s">
        <v>8</v>
      </c>
      <c r="H11" s="254">
        <v>0.3</v>
      </c>
      <c r="I11" s="139"/>
      <c r="J11" s="101">
        <f>I11*H11*F11*D11</f>
        <v>0</v>
      </c>
      <c r="K11" s="139"/>
      <c r="L11" s="171">
        <f>K11*H11*F11</f>
        <v>0</v>
      </c>
      <c r="M11" s="171"/>
      <c r="N11" s="172"/>
      <c r="O11" s="173">
        <f>L11</f>
        <v>0</v>
      </c>
      <c r="P11" s="174"/>
    </row>
    <row r="12" spans="1:16">
      <c r="A12" s="318"/>
      <c r="B12" s="242" t="s">
        <v>234</v>
      </c>
      <c r="C12" s="243" t="s">
        <v>234</v>
      </c>
      <c r="D12" s="252">
        <v>1</v>
      </c>
      <c r="E12" s="253" t="s">
        <v>118</v>
      </c>
      <c r="F12" s="252">
        <v>3</v>
      </c>
      <c r="G12" s="253" t="s">
        <v>8</v>
      </c>
      <c r="H12" s="254">
        <v>0.3</v>
      </c>
      <c r="I12" s="139"/>
      <c r="J12" s="101"/>
      <c r="K12" s="139"/>
      <c r="L12" s="171">
        <f>K12*H12*F12*D12</f>
        <v>0</v>
      </c>
      <c r="M12" s="171"/>
      <c r="N12" s="172"/>
      <c r="O12" s="173">
        <f>J12+L12+N12</f>
        <v>0</v>
      </c>
      <c r="P12" s="174"/>
    </row>
    <row r="13" spans="1:16" s="183" customFormat="1">
      <c r="A13" s="319" t="s">
        <v>40</v>
      </c>
      <c r="B13" s="320"/>
      <c r="C13" s="320"/>
      <c r="D13" s="132"/>
      <c r="E13" s="133"/>
      <c r="F13" s="132"/>
      <c r="G13" s="176"/>
      <c r="H13" s="177"/>
      <c r="I13" s="178"/>
      <c r="J13" s="179">
        <f>SUM(J8:J12)</f>
        <v>0</v>
      </c>
      <c r="K13" s="179"/>
      <c r="L13" s="179">
        <f>SUM(L8:L12)</f>
        <v>0</v>
      </c>
      <c r="M13" s="179"/>
      <c r="N13" s="180">
        <f>SUM(N8:N12)</f>
        <v>0</v>
      </c>
      <c r="O13" s="181">
        <f>SUM(O8:O12)</f>
        <v>0</v>
      </c>
      <c r="P13" s="182"/>
    </row>
    <row r="14" spans="1:16" ht="15.6" customHeight="1">
      <c r="A14" s="321" t="s">
        <v>304</v>
      </c>
      <c r="B14" s="175" t="s">
        <v>185</v>
      </c>
      <c r="C14" s="164" t="s">
        <v>245</v>
      </c>
      <c r="D14" s="249">
        <v>9</v>
      </c>
      <c r="E14" s="250" t="s">
        <v>118</v>
      </c>
      <c r="F14" s="249">
        <v>1</v>
      </c>
      <c r="G14" s="250" t="s">
        <v>6</v>
      </c>
      <c r="H14" s="169"/>
      <c r="I14" s="170"/>
      <c r="J14" s="171"/>
      <c r="K14" s="171"/>
      <c r="L14" s="171"/>
      <c r="M14" s="171"/>
      <c r="N14" s="172"/>
      <c r="O14" s="173">
        <f>J14+L14+N14</f>
        <v>0</v>
      </c>
      <c r="P14" s="174"/>
    </row>
    <row r="15" spans="1:16">
      <c r="A15" s="322"/>
      <c r="B15" s="301" t="s">
        <v>187</v>
      </c>
      <c r="C15" s="248" t="s">
        <v>250</v>
      </c>
      <c r="D15" s="249">
        <v>9</v>
      </c>
      <c r="E15" s="250" t="s">
        <v>228</v>
      </c>
      <c r="F15" s="249">
        <v>3</v>
      </c>
      <c r="G15" s="250" t="s">
        <v>232</v>
      </c>
      <c r="H15" s="169"/>
      <c r="I15" s="170"/>
      <c r="J15" s="171"/>
      <c r="K15" s="171"/>
      <c r="L15" s="171"/>
      <c r="M15" s="171"/>
      <c r="N15" s="172"/>
      <c r="O15" s="173"/>
      <c r="P15" s="174"/>
    </row>
    <row r="16" spans="1:16">
      <c r="A16" s="322"/>
      <c r="B16" s="302"/>
      <c r="C16" s="248" t="s">
        <v>251</v>
      </c>
      <c r="D16" s="249">
        <v>9</v>
      </c>
      <c r="E16" s="250" t="s">
        <v>228</v>
      </c>
      <c r="F16" s="249">
        <v>3</v>
      </c>
      <c r="G16" s="250" t="s">
        <v>232</v>
      </c>
      <c r="H16" s="169"/>
      <c r="I16" s="170"/>
      <c r="J16" s="171"/>
      <c r="K16" s="171"/>
      <c r="L16" s="171"/>
      <c r="M16" s="171"/>
      <c r="N16" s="172"/>
      <c r="O16" s="173"/>
      <c r="P16" s="174"/>
    </row>
    <row r="17" spans="1:16">
      <c r="A17" s="322"/>
      <c r="B17" s="303"/>
      <c r="C17" s="248" t="s">
        <v>252</v>
      </c>
      <c r="D17" s="249">
        <v>6</v>
      </c>
      <c r="E17" s="250" t="s">
        <v>228</v>
      </c>
      <c r="F17" s="249">
        <v>1</v>
      </c>
      <c r="G17" s="250" t="s">
        <v>232</v>
      </c>
      <c r="H17" s="169"/>
      <c r="I17" s="170"/>
      <c r="J17" s="171"/>
      <c r="K17" s="171"/>
      <c r="L17" s="171"/>
      <c r="M17" s="171"/>
      <c r="N17" s="172"/>
      <c r="O17" s="173"/>
      <c r="P17" s="174"/>
    </row>
    <row r="18" spans="1:16">
      <c r="A18" s="322"/>
      <c r="B18" s="302" t="s">
        <v>302</v>
      </c>
      <c r="C18" s="248" t="s">
        <v>191</v>
      </c>
      <c r="D18" s="249">
        <v>50</v>
      </c>
      <c r="E18" s="250" t="s">
        <v>118</v>
      </c>
      <c r="F18" s="249">
        <v>1</v>
      </c>
      <c r="G18" s="250" t="s">
        <v>152</v>
      </c>
      <c r="H18" s="169"/>
      <c r="I18" s="170"/>
      <c r="J18" s="171"/>
      <c r="K18" s="171"/>
      <c r="L18" s="171"/>
      <c r="M18" s="171"/>
      <c r="N18" s="172"/>
      <c r="O18" s="173"/>
      <c r="P18" s="174"/>
    </row>
    <row r="19" spans="1:16">
      <c r="A19" s="322"/>
      <c r="B19" s="302"/>
      <c r="C19" s="248" t="s">
        <v>192</v>
      </c>
      <c r="D19" s="249">
        <v>50</v>
      </c>
      <c r="E19" s="250" t="s">
        <v>118</v>
      </c>
      <c r="F19" s="249">
        <v>2</v>
      </c>
      <c r="G19" s="250" t="s">
        <v>152</v>
      </c>
      <c r="H19" s="169"/>
      <c r="I19" s="170"/>
      <c r="J19" s="171"/>
      <c r="K19" s="171"/>
      <c r="L19" s="171"/>
      <c r="M19" s="171"/>
      <c r="N19" s="172"/>
      <c r="O19" s="173"/>
      <c r="P19" s="174"/>
    </row>
    <row r="20" spans="1:16">
      <c r="A20" s="322"/>
      <c r="B20" s="302"/>
      <c r="C20" s="248" t="s">
        <v>253</v>
      </c>
      <c r="D20" s="249">
        <v>60</v>
      </c>
      <c r="E20" s="250" t="s">
        <v>118</v>
      </c>
      <c r="F20" s="249">
        <v>1</v>
      </c>
      <c r="G20" s="250" t="s">
        <v>152</v>
      </c>
      <c r="H20" s="169"/>
      <c r="I20" s="170"/>
      <c r="J20" s="171"/>
      <c r="K20" s="171"/>
      <c r="L20" s="171"/>
      <c r="M20" s="171"/>
      <c r="N20" s="172"/>
      <c r="O20" s="173"/>
      <c r="P20" s="174"/>
    </row>
    <row r="21" spans="1:16">
      <c r="A21" s="323" t="s">
        <v>40</v>
      </c>
      <c r="B21" s="324"/>
      <c r="C21" s="325"/>
      <c r="D21" s="256"/>
      <c r="E21" s="257"/>
      <c r="F21" s="256"/>
      <c r="G21" s="258"/>
      <c r="H21" s="259"/>
      <c r="I21" s="260"/>
      <c r="J21" s="261"/>
      <c r="K21" s="261"/>
      <c r="L21" s="261"/>
      <c r="M21" s="261"/>
      <c r="N21" s="262"/>
      <c r="O21" s="263"/>
      <c r="P21" s="264"/>
    </row>
    <row r="22" spans="1:16">
      <c r="A22" s="304" t="s">
        <v>303</v>
      </c>
      <c r="B22" s="244" t="s">
        <v>194</v>
      </c>
      <c r="C22" s="245" t="s">
        <v>195</v>
      </c>
      <c r="D22" s="249">
        <v>3</v>
      </c>
      <c r="E22" s="250" t="s">
        <v>144</v>
      </c>
      <c r="F22" s="249">
        <v>1</v>
      </c>
      <c r="G22" s="250" t="s">
        <v>6</v>
      </c>
      <c r="H22" s="169"/>
      <c r="I22" s="170"/>
      <c r="J22" s="171"/>
      <c r="K22" s="171"/>
      <c r="L22" s="171"/>
      <c r="M22" s="171"/>
      <c r="N22" s="172"/>
      <c r="O22" s="173"/>
      <c r="P22" s="174"/>
    </row>
    <row r="23" spans="1:16">
      <c r="A23" s="305"/>
      <c r="B23" s="244" t="s">
        <v>271</v>
      </c>
      <c r="C23" s="245" t="s">
        <v>272</v>
      </c>
      <c r="D23" s="249">
        <v>1</v>
      </c>
      <c r="E23" s="250" t="s">
        <v>6</v>
      </c>
      <c r="F23" s="249">
        <v>1</v>
      </c>
      <c r="G23" s="250" t="s">
        <v>6</v>
      </c>
      <c r="H23" s="169"/>
      <c r="I23" s="170"/>
      <c r="J23" s="171"/>
      <c r="K23" s="171"/>
      <c r="L23" s="171"/>
      <c r="M23" s="171"/>
      <c r="N23" s="172"/>
      <c r="O23" s="173"/>
      <c r="P23" s="174"/>
    </row>
    <row r="24" spans="1:16">
      <c r="A24" s="305"/>
      <c r="B24" s="244" t="s">
        <v>203</v>
      </c>
      <c r="C24" s="245" t="s">
        <v>274</v>
      </c>
      <c r="D24" s="249">
        <v>2</v>
      </c>
      <c r="E24" s="250" t="s">
        <v>118</v>
      </c>
      <c r="F24" s="249">
        <v>1</v>
      </c>
      <c r="G24" s="250" t="s">
        <v>6</v>
      </c>
      <c r="H24" s="169"/>
      <c r="I24" s="170"/>
      <c r="J24" s="171"/>
      <c r="K24" s="171"/>
      <c r="L24" s="171"/>
      <c r="M24" s="171"/>
      <c r="N24" s="172"/>
      <c r="O24" s="173"/>
      <c r="P24" s="174"/>
    </row>
    <row r="25" spans="1:16">
      <c r="A25" s="305"/>
      <c r="B25" s="246" t="s">
        <v>196</v>
      </c>
      <c r="C25" s="245" t="s">
        <v>197</v>
      </c>
      <c r="D25" s="249">
        <v>1</v>
      </c>
      <c r="E25" s="250" t="s">
        <v>6</v>
      </c>
      <c r="F25" s="249">
        <v>1</v>
      </c>
      <c r="G25" s="250" t="s">
        <v>6</v>
      </c>
      <c r="H25" s="169"/>
      <c r="I25" s="170"/>
      <c r="J25" s="171"/>
      <c r="K25" s="171"/>
      <c r="L25" s="171"/>
      <c r="M25" s="171"/>
      <c r="N25" s="172"/>
      <c r="O25" s="173"/>
      <c r="P25" s="174"/>
    </row>
    <row r="26" spans="1:16">
      <c r="A26" s="305"/>
      <c r="B26" s="246" t="s">
        <v>275</v>
      </c>
      <c r="C26" s="245" t="s">
        <v>276</v>
      </c>
      <c r="D26" s="249">
        <v>1</v>
      </c>
      <c r="E26" s="250" t="s">
        <v>6</v>
      </c>
      <c r="F26" s="249">
        <v>1</v>
      </c>
      <c r="G26" s="250" t="s">
        <v>6</v>
      </c>
      <c r="H26" s="169"/>
      <c r="I26" s="170"/>
      <c r="J26" s="171"/>
      <c r="K26" s="171"/>
      <c r="L26" s="171"/>
      <c r="M26" s="171"/>
      <c r="N26" s="172"/>
      <c r="O26" s="173"/>
      <c r="P26" s="174"/>
    </row>
    <row r="27" spans="1:16">
      <c r="A27" s="305"/>
      <c r="B27" s="246" t="s">
        <v>147</v>
      </c>
      <c r="C27" s="245" t="s">
        <v>278</v>
      </c>
      <c r="D27" s="249">
        <v>1</v>
      </c>
      <c r="E27" s="250" t="s">
        <v>118</v>
      </c>
      <c r="F27" s="249">
        <v>1</v>
      </c>
      <c r="G27" s="250" t="s">
        <v>152</v>
      </c>
      <c r="H27" s="169"/>
      <c r="I27" s="170"/>
      <c r="J27" s="171"/>
      <c r="K27" s="171"/>
      <c r="L27" s="171"/>
      <c r="M27" s="171"/>
      <c r="N27" s="172"/>
      <c r="O27" s="173"/>
      <c r="P27" s="174"/>
    </row>
    <row r="28" spans="1:16">
      <c r="A28" s="305"/>
      <c r="B28" s="247" t="s">
        <v>199</v>
      </c>
      <c r="C28" s="245" t="s">
        <v>200</v>
      </c>
      <c r="D28" s="249">
        <v>1</v>
      </c>
      <c r="E28" s="250" t="s">
        <v>6</v>
      </c>
      <c r="F28" s="249">
        <v>1</v>
      </c>
      <c r="G28" s="250" t="s">
        <v>6</v>
      </c>
      <c r="H28" s="169"/>
      <c r="I28" s="170"/>
      <c r="J28" s="171"/>
      <c r="K28" s="171"/>
      <c r="L28" s="171"/>
      <c r="M28" s="171"/>
      <c r="N28" s="172"/>
      <c r="O28" s="173"/>
      <c r="P28" s="174"/>
    </row>
    <row r="29" spans="1:16">
      <c r="A29" s="305"/>
      <c r="B29" s="247" t="s">
        <v>281</v>
      </c>
      <c r="C29" s="245" t="s">
        <v>282</v>
      </c>
      <c r="D29" s="249">
        <v>300</v>
      </c>
      <c r="E29" s="250" t="s">
        <v>201</v>
      </c>
      <c r="F29" s="249">
        <v>1</v>
      </c>
      <c r="G29" s="250" t="s">
        <v>6</v>
      </c>
      <c r="H29" s="169"/>
      <c r="I29" s="170"/>
      <c r="J29" s="171"/>
      <c r="K29" s="171"/>
      <c r="L29" s="171"/>
      <c r="M29" s="171"/>
      <c r="N29" s="172"/>
      <c r="O29" s="173"/>
      <c r="P29" s="174"/>
    </row>
    <row r="30" spans="1:16">
      <c r="A30" s="305"/>
      <c r="B30" s="247" t="s">
        <v>284</v>
      </c>
      <c r="C30" s="245" t="s">
        <v>285</v>
      </c>
      <c r="D30" s="249">
        <v>1</v>
      </c>
      <c r="E30" s="250" t="s">
        <v>6</v>
      </c>
      <c r="F30" s="249">
        <v>1</v>
      </c>
      <c r="G30" s="250" t="s">
        <v>6</v>
      </c>
      <c r="H30" s="169"/>
      <c r="I30" s="170"/>
      <c r="J30" s="171"/>
      <c r="K30" s="171"/>
      <c r="L30" s="171"/>
      <c r="M30" s="171"/>
      <c r="N30" s="172"/>
      <c r="O30" s="173"/>
      <c r="P30" s="174"/>
    </row>
    <row r="31" spans="1:16">
      <c r="A31" s="305"/>
      <c r="B31" s="247" t="s">
        <v>286</v>
      </c>
      <c r="C31" s="245" t="s">
        <v>287</v>
      </c>
      <c r="D31" s="249">
        <v>1</v>
      </c>
      <c r="E31" s="250" t="s">
        <v>6</v>
      </c>
      <c r="F31" s="249">
        <v>1</v>
      </c>
      <c r="G31" s="250" t="s">
        <v>6</v>
      </c>
      <c r="H31" s="169"/>
      <c r="I31" s="170"/>
      <c r="J31" s="171"/>
      <c r="K31" s="171"/>
      <c r="L31" s="171"/>
      <c r="M31" s="171"/>
      <c r="N31" s="172"/>
      <c r="O31" s="173"/>
      <c r="P31" s="174"/>
    </row>
    <row r="32" spans="1:16">
      <c r="A32" s="305"/>
      <c r="B32" s="247" t="s">
        <v>204</v>
      </c>
      <c r="C32" s="245" t="s">
        <v>288</v>
      </c>
      <c r="D32" s="249">
        <v>2</v>
      </c>
      <c r="E32" s="250" t="s">
        <v>118</v>
      </c>
      <c r="F32" s="249">
        <v>2</v>
      </c>
      <c r="G32" s="250" t="s">
        <v>121</v>
      </c>
      <c r="H32" s="169"/>
      <c r="I32" s="170"/>
      <c r="J32" s="171"/>
      <c r="K32" s="171"/>
      <c r="L32" s="171"/>
      <c r="M32" s="171"/>
      <c r="N32" s="172"/>
      <c r="O32" s="173">
        <f>J32+L32+N32</f>
        <v>0</v>
      </c>
      <c r="P32" s="174"/>
    </row>
    <row r="33" spans="1:16">
      <c r="A33" s="305"/>
      <c r="B33" s="247" t="s">
        <v>289</v>
      </c>
      <c r="C33" s="245" t="s">
        <v>290</v>
      </c>
      <c r="D33" s="249">
        <v>9</v>
      </c>
      <c r="E33" s="250" t="s">
        <v>118</v>
      </c>
      <c r="F33" s="249">
        <v>2</v>
      </c>
      <c r="G33" s="250" t="s">
        <v>121</v>
      </c>
      <c r="H33" s="169"/>
      <c r="I33" s="170"/>
      <c r="J33" s="171"/>
      <c r="K33" s="171"/>
      <c r="L33" s="171"/>
      <c r="M33" s="171"/>
      <c r="N33" s="172"/>
      <c r="O33" s="173"/>
      <c r="P33" s="174"/>
    </row>
    <row r="34" spans="1:16">
      <c r="A34" s="305"/>
      <c r="B34" s="247" t="s">
        <v>205</v>
      </c>
      <c r="C34" s="248" t="s">
        <v>291</v>
      </c>
      <c r="D34" s="249">
        <v>1</v>
      </c>
      <c r="E34" s="250" t="s">
        <v>118</v>
      </c>
      <c r="F34" s="249">
        <v>1</v>
      </c>
      <c r="G34" s="250" t="s">
        <v>152</v>
      </c>
      <c r="H34" s="169"/>
      <c r="I34" s="170"/>
      <c r="J34" s="171"/>
      <c r="K34" s="171"/>
      <c r="L34" s="171"/>
      <c r="M34" s="171"/>
      <c r="N34" s="172"/>
      <c r="O34" s="173"/>
      <c r="P34" s="174"/>
    </row>
    <row r="35" spans="1:16">
      <c r="A35" s="305"/>
      <c r="B35" s="175" t="s">
        <v>207</v>
      </c>
      <c r="C35" s="248" t="s">
        <v>209</v>
      </c>
      <c r="D35" s="249">
        <v>1</v>
      </c>
      <c r="E35" s="250" t="s">
        <v>6</v>
      </c>
      <c r="F35" s="249">
        <v>1</v>
      </c>
      <c r="G35" s="250" t="s">
        <v>6</v>
      </c>
      <c r="H35" s="169"/>
      <c r="I35" s="170"/>
      <c r="J35" s="171"/>
      <c r="K35" s="171"/>
      <c r="L35" s="171"/>
      <c r="M35" s="171"/>
      <c r="N35" s="172"/>
      <c r="O35" s="173"/>
      <c r="P35" s="174"/>
    </row>
    <row r="36" spans="1:16">
      <c r="A36" s="305"/>
      <c r="B36" s="255" t="s">
        <v>120</v>
      </c>
      <c r="C36" s="248" t="s">
        <v>292</v>
      </c>
      <c r="D36" s="249">
        <v>1</v>
      </c>
      <c r="E36" s="250" t="s">
        <v>6</v>
      </c>
      <c r="F36" s="249">
        <v>1</v>
      </c>
      <c r="G36" s="250" t="s">
        <v>6</v>
      </c>
      <c r="H36" s="169"/>
      <c r="I36" s="170"/>
      <c r="J36" s="171"/>
      <c r="K36" s="171"/>
      <c r="L36" s="171"/>
      <c r="M36" s="171"/>
      <c r="N36" s="172"/>
      <c r="O36" s="173"/>
      <c r="P36" s="174"/>
    </row>
    <row r="37" spans="1:16">
      <c r="A37" s="305"/>
      <c r="B37" s="301" t="s">
        <v>208</v>
      </c>
      <c r="C37" s="248" t="s">
        <v>293</v>
      </c>
      <c r="D37" s="249">
        <v>1</v>
      </c>
      <c r="E37" s="250" t="s">
        <v>6</v>
      </c>
      <c r="F37" s="249">
        <v>1</v>
      </c>
      <c r="G37" s="250" t="s">
        <v>6</v>
      </c>
      <c r="H37" s="169"/>
      <c r="I37" s="170"/>
      <c r="J37" s="171"/>
      <c r="K37" s="171"/>
      <c r="L37" s="171"/>
      <c r="M37" s="171"/>
      <c r="N37" s="172"/>
      <c r="O37" s="173"/>
      <c r="P37" s="174"/>
    </row>
    <row r="38" spans="1:16">
      <c r="A38" s="305"/>
      <c r="B38" s="302"/>
      <c r="C38" s="248" t="s">
        <v>294</v>
      </c>
      <c r="D38" s="249">
        <v>1</v>
      </c>
      <c r="E38" s="250" t="s">
        <v>6</v>
      </c>
      <c r="F38" s="249">
        <v>1</v>
      </c>
      <c r="G38" s="250" t="s">
        <v>6</v>
      </c>
      <c r="H38" s="169"/>
      <c r="I38" s="170"/>
      <c r="J38" s="171"/>
      <c r="K38" s="171"/>
      <c r="L38" s="171"/>
      <c r="M38" s="171"/>
      <c r="N38" s="172"/>
      <c r="O38" s="173"/>
      <c r="P38" s="174"/>
    </row>
    <row r="39" spans="1:16">
      <c r="A39" s="305"/>
      <c r="B39" s="302"/>
      <c r="C39" s="248" t="s">
        <v>296</v>
      </c>
      <c r="D39" s="249">
        <v>1</v>
      </c>
      <c r="E39" s="250" t="s">
        <v>6</v>
      </c>
      <c r="F39" s="249">
        <v>1</v>
      </c>
      <c r="G39" s="250" t="s">
        <v>6</v>
      </c>
      <c r="H39" s="169"/>
      <c r="I39" s="170"/>
      <c r="J39" s="171"/>
      <c r="K39" s="171"/>
      <c r="L39" s="171"/>
      <c r="M39" s="171"/>
      <c r="N39" s="172"/>
      <c r="O39" s="173"/>
      <c r="P39" s="174"/>
    </row>
    <row r="40" spans="1:16">
      <c r="A40" s="305"/>
      <c r="B40" s="303"/>
      <c r="C40" s="248" t="s">
        <v>295</v>
      </c>
      <c r="D40" s="249">
        <v>1</v>
      </c>
      <c r="E40" s="250" t="s">
        <v>6</v>
      </c>
      <c r="F40" s="249">
        <v>1</v>
      </c>
      <c r="G40" s="250" t="s">
        <v>6</v>
      </c>
      <c r="H40" s="169"/>
      <c r="I40" s="170"/>
      <c r="J40" s="171"/>
      <c r="K40" s="171"/>
      <c r="L40" s="171"/>
      <c r="M40" s="171"/>
      <c r="N40" s="172"/>
      <c r="O40" s="173"/>
      <c r="P40" s="174"/>
    </row>
    <row r="41" spans="1:16">
      <c r="A41" s="305"/>
      <c r="B41" s="301" t="s">
        <v>167</v>
      </c>
      <c r="C41" s="248" t="s">
        <v>297</v>
      </c>
      <c r="D41" s="249">
        <v>40</v>
      </c>
      <c r="E41" s="250" t="s">
        <v>159</v>
      </c>
      <c r="F41" s="249">
        <v>1</v>
      </c>
      <c r="G41" s="250" t="s">
        <v>6</v>
      </c>
      <c r="H41" s="169"/>
      <c r="I41" s="170"/>
      <c r="J41" s="171"/>
      <c r="K41" s="171"/>
      <c r="L41" s="171"/>
      <c r="M41" s="171"/>
      <c r="N41" s="172"/>
      <c r="O41" s="173"/>
      <c r="P41" s="174"/>
    </row>
    <row r="42" spans="1:16">
      <c r="A42" s="305"/>
      <c r="B42" s="303"/>
      <c r="C42" s="248" t="s">
        <v>216</v>
      </c>
      <c r="D42" s="249">
        <v>300</v>
      </c>
      <c r="E42" s="250" t="s">
        <v>159</v>
      </c>
      <c r="F42" s="249">
        <v>1</v>
      </c>
      <c r="G42" s="250" t="s">
        <v>6</v>
      </c>
      <c r="H42" s="169"/>
      <c r="I42" s="170"/>
      <c r="J42" s="171"/>
      <c r="K42" s="171"/>
      <c r="L42" s="171"/>
      <c r="M42" s="171"/>
      <c r="N42" s="172"/>
      <c r="O42" s="173"/>
      <c r="P42" s="174"/>
    </row>
    <row r="43" spans="1:16">
      <c r="A43" s="305"/>
      <c r="B43" s="175" t="s">
        <v>298</v>
      </c>
      <c r="C43" s="248" t="s">
        <v>299</v>
      </c>
      <c r="D43" s="249">
        <v>1</v>
      </c>
      <c r="E43" s="250" t="s">
        <v>6</v>
      </c>
      <c r="F43" s="249">
        <v>1</v>
      </c>
      <c r="G43" s="250" t="s">
        <v>6</v>
      </c>
      <c r="H43" s="169"/>
      <c r="I43" s="170"/>
      <c r="J43" s="171"/>
      <c r="K43" s="171"/>
      <c r="L43" s="171"/>
      <c r="M43" s="171"/>
      <c r="N43" s="172"/>
      <c r="O43" s="173"/>
      <c r="P43" s="174"/>
    </row>
    <row r="44" spans="1:16">
      <c r="A44" s="305"/>
      <c r="B44" s="175" t="s">
        <v>300</v>
      </c>
      <c r="C44" s="248" t="s">
        <v>301</v>
      </c>
      <c r="D44" s="249">
        <v>1</v>
      </c>
      <c r="E44" s="250" t="s">
        <v>6</v>
      </c>
      <c r="F44" s="249">
        <v>1</v>
      </c>
      <c r="G44" s="250" t="s">
        <v>6</v>
      </c>
      <c r="H44" s="169"/>
      <c r="I44" s="170"/>
      <c r="J44" s="171"/>
      <c r="K44" s="171"/>
      <c r="L44" s="171"/>
      <c r="M44" s="171"/>
      <c r="N44" s="172"/>
      <c r="O44" s="173"/>
      <c r="P44" s="174"/>
    </row>
    <row r="45" spans="1:16">
      <c r="A45" s="305"/>
      <c r="B45" s="175" t="s">
        <v>210</v>
      </c>
      <c r="C45" s="248" t="s">
        <v>212</v>
      </c>
      <c r="D45" s="249">
        <v>1</v>
      </c>
      <c r="E45" s="250" t="s">
        <v>6</v>
      </c>
      <c r="F45" s="249">
        <v>1</v>
      </c>
      <c r="G45" s="250" t="s">
        <v>6</v>
      </c>
      <c r="H45" s="169"/>
      <c r="I45" s="170"/>
      <c r="J45" s="171"/>
      <c r="K45" s="171"/>
      <c r="L45" s="171"/>
      <c r="M45" s="171"/>
      <c r="N45" s="172"/>
      <c r="O45" s="173"/>
      <c r="P45" s="174"/>
    </row>
    <row r="46" spans="1:16">
      <c r="A46" s="305"/>
      <c r="B46" s="175" t="s">
        <v>211</v>
      </c>
      <c r="C46" s="248" t="s">
        <v>213</v>
      </c>
      <c r="D46" s="249">
        <v>1</v>
      </c>
      <c r="E46" s="250" t="s">
        <v>6</v>
      </c>
      <c r="F46" s="249">
        <v>1</v>
      </c>
      <c r="G46" s="250" t="s">
        <v>6</v>
      </c>
      <c r="H46" s="169"/>
      <c r="I46" s="170"/>
      <c r="J46" s="171"/>
      <c r="K46" s="171"/>
      <c r="L46" s="171"/>
      <c r="M46" s="171"/>
      <c r="N46" s="172"/>
      <c r="O46" s="173"/>
      <c r="P46" s="174"/>
    </row>
    <row r="47" spans="1:16">
      <c r="A47" s="306"/>
      <c r="B47" s="175" t="s">
        <v>206</v>
      </c>
      <c r="C47" s="248" t="s">
        <v>214</v>
      </c>
      <c r="D47" s="249">
        <v>1</v>
      </c>
      <c r="E47" s="250" t="s">
        <v>6</v>
      </c>
      <c r="F47" s="249">
        <v>1</v>
      </c>
      <c r="G47" s="250" t="s">
        <v>6</v>
      </c>
      <c r="H47" s="169"/>
      <c r="I47" s="170"/>
      <c r="J47" s="171"/>
      <c r="K47" s="171"/>
      <c r="L47" s="171"/>
      <c r="M47" s="171"/>
      <c r="N47" s="172"/>
      <c r="O47" s="173"/>
      <c r="P47" s="174"/>
    </row>
    <row r="48" spans="1:16" s="183" customFormat="1">
      <c r="A48" s="319" t="s">
        <v>40</v>
      </c>
      <c r="B48" s="320"/>
      <c r="C48" s="320"/>
      <c r="D48" s="132"/>
      <c r="E48" s="133"/>
      <c r="F48" s="132"/>
      <c r="G48" s="176"/>
      <c r="H48" s="177"/>
      <c r="I48" s="178"/>
      <c r="J48" s="179">
        <f>SUM(J14:J47)</f>
        <v>0</v>
      </c>
      <c r="K48" s="179"/>
      <c r="L48" s="179">
        <f>SUM(L14:L47)</f>
        <v>0</v>
      </c>
      <c r="M48" s="179"/>
      <c r="N48" s="180">
        <f>SUM(N14:N47)</f>
        <v>0</v>
      </c>
      <c r="O48" s="181">
        <f>SUM(O14:O47)</f>
        <v>0</v>
      </c>
      <c r="P48" s="182"/>
    </row>
  </sheetData>
  <mergeCells count="20">
    <mergeCell ref="A48:C48"/>
    <mergeCell ref="B15:B17"/>
    <mergeCell ref="B18:B20"/>
    <mergeCell ref="A14:A20"/>
    <mergeCell ref="A21:C21"/>
    <mergeCell ref="B37:B40"/>
    <mergeCell ref="B41:B42"/>
    <mergeCell ref="A22:A47"/>
    <mergeCell ref="A1:P1"/>
    <mergeCell ref="A6:A7"/>
    <mergeCell ref="B6:B7"/>
    <mergeCell ref="C6:C7"/>
    <mergeCell ref="I6:J6"/>
    <mergeCell ref="K6:L6"/>
    <mergeCell ref="M6:N6"/>
    <mergeCell ref="P6:P7"/>
    <mergeCell ref="B3:C3"/>
    <mergeCell ref="B4:C4"/>
    <mergeCell ref="A8:A12"/>
    <mergeCell ref="A13:C1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14FE-6CE4-4261-AD10-3BDCC9283E38}">
  <sheetPr>
    <tabColor theme="8" tint="0.39997558519241921"/>
  </sheetPr>
  <dimension ref="A1:L8"/>
  <sheetViews>
    <sheetView showGridLines="0" zoomScale="85" zoomScaleNormal="85" workbookViewId="0">
      <pane ySplit="3" topLeftCell="A4" activePane="bottomLeft" state="frozen"/>
      <selection sqref="A1:T1"/>
      <selection pane="bottomLeft" activeCell="G15" sqref="G15"/>
    </sheetView>
  </sheetViews>
  <sheetFormatPr defaultRowHeight="17.399999999999999"/>
  <cols>
    <col min="1" max="1" width="49.09765625" style="216" customWidth="1"/>
    <col min="2" max="2" width="21.69921875" style="216" customWidth="1"/>
    <col min="3" max="4" width="23.296875" style="216" customWidth="1"/>
    <col min="5" max="5" width="16.19921875" style="216" bestFit="1" customWidth="1"/>
    <col min="6" max="6" width="25.5" style="216" bestFit="1" customWidth="1"/>
    <col min="7" max="7" width="13" style="216" customWidth="1"/>
    <col min="8" max="8" width="10.09765625" style="216" customWidth="1"/>
    <col min="9" max="9" width="8.796875" style="216"/>
    <col min="10" max="10" width="16.19921875" style="216" bestFit="1" customWidth="1"/>
    <col min="11" max="11" width="13.59765625" style="216" customWidth="1"/>
    <col min="12" max="12" width="16.69921875" style="230" customWidth="1"/>
    <col min="13" max="13" width="8.796875" style="216"/>
    <col min="14" max="14" width="9" style="216" customWidth="1"/>
    <col min="15" max="16384" width="8.796875" style="216"/>
  </cols>
  <sheetData>
    <row r="1" spans="1:12" ht="27" customHeight="1">
      <c r="A1" s="214" t="s">
        <v>73</v>
      </c>
      <c r="B1" s="214" t="s">
        <v>74</v>
      </c>
      <c r="C1" s="214" t="s">
        <v>91</v>
      </c>
      <c r="D1" s="214" t="s">
        <v>114</v>
      </c>
      <c r="E1" s="214" t="s">
        <v>75</v>
      </c>
      <c r="F1" s="214" t="s">
        <v>76</v>
      </c>
      <c r="G1" s="214" t="s">
        <v>77</v>
      </c>
      <c r="H1" s="214" t="s">
        <v>78</v>
      </c>
      <c r="I1" s="214" t="s">
        <v>79</v>
      </c>
      <c r="J1" s="214" t="s">
        <v>80</v>
      </c>
      <c r="K1" s="214" t="s">
        <v>90</v>
      </c>
      <c r="L1" s="215" t="s">
        <v>81</v>
      </c>
    </row>
    <row r="2" spans="1:12" ht="27" customHeight="1">
      <c r="A2" s="217" t="s">
        <v>82</v>
      </c>
      <c r="B2" s="217" t="s">
        <v>83</v>
      </c>
      <c r="C2" s="218">
        <v>100000000</v>
      </c>
      <c r="D2" s="218">
        <v>30000000</v>
      </c>
      <c r="E2" s="217" t="s">
        <v>172</v>
      </c>
      <c r="F2" s="217" t="s">
        <v>173</v>
      </c>
      <c r="G2" s="219" t="s">
        <v>84</v>
      </c>
      <c r="H2" s="219" t="s">
        <v>85</v>
      </c>
      <c r="I2" s="217" t="s">
        <v>86</v>
      </c>
      <c r="J2" s="217" t="s">
        <v>87</v>
      </c>
      <c r="K2" s="218">
        <v>50000000</v>
      </c>
      <c r="L2" s="220">
        <f>K2/C2</f>
        <v>0.5</v>
      </c>
    </row>
    <row r="3" spans="1:12" ht="27" customHeight="1">
      <c r="A3" s="221"/>
      <c r="B3" s="221"/>
      <c r="C3" s="222" t="s">
        <v>88</v>
      </c>
      <c r="D3" s="222" t="s">
        <v>88</v>
      </c>
      <c r="E3" s="223" t="s">
        <v>92</v>
      </c>
      <c r="F3" s="223" t="s">
        <v>92</v>
      </c>
      <c r="G3" s="224"/>
      <c r="H3" s="224"/>
      <c r="I3" s="221" t="s">
        <v>86</v>
      </c>
      <c r="J3" s="223" t="s">
        <v>92</v>
      </c>
      <c r="K3" s="222" t="s">
        <v>88</v>
      </c>
      <c r="L3" s="225" t="s">
        <v>89</v>
      </c>
    </row>
    <row r="4" spans="1:12" ht="27" customHeight="1">
      <c r="A4" s="226" t="str">
        <f>'예산배정 및 정산서'!D3</f>
        <v>제5회 아시아문학페스티벌</v>
      </c>
      <c r="B4" s="226" t="str">
        <f>'예산배정 및 정산서'!G3</f>
        <v>국립아시아문화전당</v>
      </c>
      <c r="C4" s="227">
        <f>'예산배정 및 정산서'!K65</f>
        <v>225500000</v>
      </c>
      <c r="D4" s="227">
        <f>'예산배정 및 정산서'!L69</f>
        <v>54550000</v>
      </c>
      <c r="E4" s="226" t="s">
        <v>236</v>
      </c>
      <c r="F4" s="226" t="s">
        <v>237</v>
      </c>
      <c r="G4" s="228" t="s">
        <v>238</v>
      </c>
      <c r="H4" s="228" t="s">
        <v>239</v>
      </c>
      <c r="I4" s="226" t="s">
        <v>86</v>
      </c>
      <c r="J4" s="226" t="s">
        <v>87</v>
      </c>
      <c r="K4" s="227">
        <v>135300000</v>
      </c>
      <c r="L4" s="229">
        <v>0.6</v>
      </c>
    </row>
    <row r="5" spans="1:12" ht="27" customHeight="1">
      <c r="A5" s="226"/>
      <c r="B5" s="226"/>
      <c r="C5" s="227"/>
      <c r="D5" s="227"/>
      <c r="E5" s="226" t="s">
        <v>236</v>
      </c>
      <c r="F5" s="226" t="s">
        <v>237</v>
      </c>
      <c r="G5" s="228" t="s">
        <v>305</v>
      </c>
      <c r="H5" s="228" t="s">
        <v>240</v>
      </c>
      <c r="I5" s="226" t="s">
        <v>86</v>
      </c>
      <c r="J5" s="226" t="s">
        <v>87</v>
      </c>
      <c r="K5" s="227">
        <v>45100000</v>
      </c>
      <c r="L5" s="229">
        <v>0.2</v>
      </c>
    </row>
    <row r="6" spans="1:12" ht="27" customHeight="1">
      <c r="A6" s="226"/>
      <c r="B6" s="226"/>
      <c r="C6" s="227"/>
      <c r="D6" s="227"/>
      <c r="E6" s="226" t="s">
        <v>236</v>
      </c>
      <c r="F6" s="226" t="s">
        <v>307</v>
      </c>
      <c r="G6" s="228" t="s">
        <v>306</v>
      </c>
      <c r="H6" s="228" t="s">
        <v>240</v>
      </c>
      <c r="I6" s="226" t="s">
        <v>86</v>
      </c>
      <c r="J6" s="226" t="s">
        <v>87</v>
      </c>
      <c r="K6" s="227">
        <v>45100000</v>
      </c>
      <c r="L6" s="229">
        <v>0.2</v>
      </c>
    </row>
    <row r="7" spans="1:12" ht="27" customHeight="1">
      <c r="A7" s="226"/>
      <c r="B7" s="226"/>
      <c r="C7" s="227"/>
      <c r="D7" s="227"/>
      <c r="E7" s="226"/>
      <c r="F7" s="226"/>
      <c r="G7" s="228"/>
      <c r="H7" s="228"/>
      <c r="I7" s="226" t="s">
        <v>86</v>
      </c>
      <c r="J7" s="226" t="s">
        <v>87</v>
      </c>
      <c r="K7" s="227"/>
      <c r="L7" s="229"/>
    </row>
    <row r="8" spans="1:12" ht="27" customHeight="1">
      <c r="A8" s="226"/>
      <c r="B8" s="226"/>
      <c r="C8" s="227"/>
      <c r="D8" s="227"/>
      <c r="E8" s="226"/>
      <c r="F8" s="226"/>
      <c r="G8" s="228"/>
      <c r="H8" s="228"/>
      <c r="I8" s="226" t="s">
        <v>86</v>
      </c>
      <c r="J8" s="226" t="s">
        <v>87</v>
      </c>
      <c r="K8" s="227"/>
      <c r="L8" s="229"/>
    </row>
  </sheetData>
  <phoneticPr fontId="4" type="noConversion"/>
  <dataValidations count="4">
    <dataValidation type="list" allowBlank="1" showInputMessage="1" showErrorMessage="1" sqref="H2:H8" xr:uid="{83A80758-05D9-429F-9F68-0D1E008135DB}">
      <formula1>"수석, 책임, 선임"</formula1>
    </dataValidation>
    <dataValidation type="list" allowBlank="1" showInputMessage="1" showErrorMessage="1" sqref="J2 J4:J8" xr:uid="{C84AA95A-C6D4-484B-AB71-86698E68467A}">
      <formula1>"재직, 퇴사"</formula1>
    </dataValidation>
    <dataValidation type="list" allowBlank="1" showInputMessage="1" showErrorMessage="1" sqref="F2 F4:F8" xr:uid="{A4182068-AFFD-4331-B3FE-17A393164319}">
      <formula1>"콘텐츠 1국 [이우태], 콘텐츠 2국 [이창원], 콘텐츠 3국 [오윤미], 문화브랜딩 1국 [김명성], 문화브랜딩 2국 [곽민철], 문화브랜딩 3국 [최시훈], 커뮤니케이션 1국 [박정화], 커뮤니케이션 2국 [유벼리], 커뮤니케이션 3국 [박종태], 글로벌 MICE 1국 [이승현], 글로벌 MICE 2국 [백인천], 글로벌 MICE 3국 [유율봉], 캠페인 1국 [이진성], 캠페인 2국 [김동완], 캠페인 3국 [안성군]"</formula1>
    </dataValidation>
    <dataValidation type="list" allowBlank="1" showInputMessage="1" showErrorMessage="1" sqref="E2 E4:E8" xr:uid="{81513157-E229-4392-8C79-890B70378375}">
      <formula1>"콘텐츠 그룹, 문화브랜딩 그룹, 커뮤니케이션 그룹, 글로벌 MICE 그룹, 캠페인 그룹"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4E2C-3A35-4098-9301-83B8A9C9BA47}">
  <sheetPr>
    <tabColor theme="9" tint="0.39997558519241921"/>
    <pageSetUpPr fitToPage="1"/>
  </sheetPr>
  <dimension ref="A1:J33"/>
  <sheetViews>
    <sheetView showGridLines="0"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B32" sqref="B32"/>
    </sheetView>
  </sheetViews>
  <sheetFormatPr defaultColWidth="8.8984375" defaultRowHeight="15.6"/>
  <cols>
    <col min="1" max="1" width="17" style="45" customWidth="1"/>
    <col min="2" max="5" width="19.69921875" style="1" customWidth="1"/>
    <col min="6" max="7" width="8.8984375" style="1"/>
    <col min="8" max="8" width="12.3984375" style="1" customWidth="1"/>
    <col min="9" max="9" width="49.69921875" style="1" bestFit="1" customWidth="1"/>
    <col min="10" max="10" width="8.8984375" style="75"/>
    <col min="11" max="16384" width="8.8984375" style="1"/>
  </cols>
  <sheetData>
    <row r="1" spans="1:9" ht="24.6" customHeight="1">
      <c r="A1" s="326" t="s">
        <v>137</v>
      </c>
      <c r="B1" s="326"/>
      <c r="C1" s="326"/>
      <c r="D1" s="326"/>
      <c r="E1" s="326"/>
    </row>
    <row r="2" spans="1:9" ht="16.2" thickBot="1">
      <c r="E2" s="23" t="s">
        <v>39</v>
      </c>
    </row>
    <row r="3" spans="1:9" ht="16.2" thickTop="1">
      <c r="A3" s="327" t="s">
        <v>28</v>
      </c>
      <c r="B3" s="31" t="s">
        <v>29</v>
      </c>
      <c r="C3" s="330" t="str">
        <f>'예산배정 및 정산서'!D3</f>
        <v>제5회 아시아문학페스티벌</v>
      </c>
      <c r="D3" s="330"/>
      <c r="E3" s="331"/>
    </row>
    <row r="4" spans="1:9">
      <c r="A4" s="328"/>
      <c r="B4" s="17" t="s">
        <v>27</v>
      </c>
      <c r="C4" s="332" t="str">
        <f>'예산배정 및 정산서'!G3</f>
        <v>국립아시아문화전당</v>
      </c>
      <c r="D4" s="332"/>
      <c r="E4" s="333"/>
    </row>
    <row r="5" spans="1:9">
      <c r="A5" s="328"/>
      <c r="B5" s="17" t="s">
        <v>31</v>
      </c>
      <c r="C5" s="332" t="str">
        <f>'예산배정 및 정산서'!D4</f>
        <v>김현호 책임 / 커넥터스</v>
      </c>
      <c r="D5" s="332"/>
      <c r="E5" s="333"/>
    </row>
    <row r="6" spans="1:9">
      <c r="A6" s="328"/>
      <c r="B6" s="17" t="s">
        <v>30</v>
      </c>
      <c r="C6" s="334">
        <f>'예산배정 및 정산서'!K65</f>
        <v>225500000</v>
      </c>
      <c r="D6" s="334"/>
      <c r="E6" s="335"/>
    </row>
    <row r="7" spans="1:9">
      <c r="A7" s="328"/>
      <c r="B7" s="17" t="s">
        <v>34</v>
      </c>
      <c r="C7" s="24">
        <f>B32-C31</f>
        <v>54550000</v>
      </c>
      <c r="D7" s="17" t="s">
        <v>41</v>
      </c>
      <c r="E7" s="32">
        <f>C7/B32</f>
        <v>0.24190687361419069</v>
      </c>
    </row>
    <row r="8" spans="1:9" ht="16.2" thickBot="1">
      <c r="A8" s="329"/>
      <c r="B8" s="33" t="s">
        <v>35</v>
      </c>
      <c r="C8" s="34">
        <f>E31</f>
        <v>225500000</v>
      </c>
      <c r="D8" s="33" t="s">
        <v>42</v>
      </c>
      <c r="E8" s="35">
        <f>E31/B32</f>
        <v>1</v>
      </c>
    </row>
    <row r="9" spans="1:9" ht="16.2" thickTop="1">
      <c r="E9" s="23"/>
    </row>
    <row r="10" spans="1:9" ht="16.2" thickBot="1">
      <c r="E10" s="23" t="s">
        <v>39</v>
      </c>
    </row>
    <row r="11" spans="1:9" ht="17.25" customHeight="1" thickTop="1">
      <c r="A11" s="36" t="s">
        <v>113</v>
      </c>
      <c r="B11" s="37" t="s">
        <v>36</v>
      </c>
      <c r="C11" s="20" t="s">
        <v>32</v>
      </c>
      <c r="D11" s="38" t="s">
        <v>112</v>
      </c>
      <c r="E11" s="39" t="s">
        <v>43</v>
      </c>
      <c r="G11" s="68" t="s">
        <v>65</v>
      </c>
      <c r="H11" s="69" t="s">
        <v>12</v>
      </c>
      <c r="I11" s="70" t="s">
        <v>64</v>
      </c>
    </row>
    <row r="12" spans="1:9" ht="17.25" customHeight="1">
      <c r="A12" s="44" t="s">
        <v>68</v>
      </c>
      <c r="B12" s="16">
        <f>SUMIFS('예산배정 및 정산서'!$K$8:$K$60,'예산배정 및 정산서'!$M$8:$M$60,A12)</f>
        <v>0</v>
      </c>
      <c r="C12" s="19">
        <f>SUMIFS('예산배정 및 정산서'!$L$8:$L$60,'예산배정 및 정산서'!$M$8:$M$60,A12)</f>
        <v>0</v>
      </c>
      <c r="D12" s="28">
        <f>SUMIFS('예산배정 및 정산서'!$N$8:$N$60,'예산배정 및 정산서'!$M$8:$M$60,A12)</f>
        <v>0</v>
      </c>
      <c r="E12" s="40">
        <f>B12-D12</f>
        <v>0</v>
      </c>
      <c r="H12" s="71" t="s">
        <v>68</v>
      </c>
      <c r="I12" s="72" t="s">
        <v>69</v>
      </c>
    </row>
    <row r="13" spans="1:9" ht="17.25" customHeight="1">
      <c r="A13" s="44" t="s">
        <v>17</v>
      </c>
      <c r="B13" s="16">
        <f>SUMIFS('예산배정 및 정산서'!$K$8:$K$60,'예산배정 및 정산서'!$M$8:$M$60,A13)</f>
        <v>0</v>
      </c>
      <c r="C13" s="19">
        <f>SUMIFS('예산배정 및 정산서'!$L$8:$L$60,'예산배정 및 정산서'!$M$8:$M$60,A13)</f>
        <v>0</v>
      </c>
      <c r="D13" s="28">
        <f>SUMIFS('예산배정 및 정산서'!$N$8:$N$60,'예산배정 및 정산서'!$M$8:$M$60,A13)</f>
        <v>0</v>
      </c>
      <c r="E13" s="40">
        <f>B13-D13</f>
        <v>0</v>
      </c>
      <c r="H13" s="71" t="s">
        <v>17</v>
      </c>
      <c r="I13" s="72" t="s">
        <v>53</v>
      </c>
    </row>
    <row r="14" spans="1:9" ht="17.25" customHeight="1">
      <c r="A14" s="44" t="s">
        <v>14</v>
      </c>
      <c r="B14" s="16">
        <f>SUMIFS('예산배정 및 정산서'!$K$8:$K$60,'예산배정 및 정산서'!$M$8:$M$60,A14)</f>
        <v>23716717.200000003</v>
      </c>
      <c r="C14" s="19">
        <f>SUMIFS('예산배정 및 정산서'!$L$8:$L$60,'예산배정 및 정산서'!$M$8:$M$60,A14)</f>
        <v>0</v>
      </c>
      <c r="D14" s="28">
        <f>SUMIFS('예산배정 및 정산서'!$N$8:$N$60,'예산배정 및 정산서'!$M$8:$M$60,A14)</f>
        <v>0</v>
      </c>
      <c r="E14" s="40">
        <f>B14-D14</f>
        <v>23716717.200000003</v>
      </c>
      <c r="H14" s="71" t="s">
        <v>14</v>
      </c>
      <c r="I14" s="72" t="s">
        <v>71</v>
      </c>
    </row>
    <row r="15" spans="1:9" ht="17.25" customHeight="1">
      <c r="A15" s="44" t="s">
        <v>52</v>
      </c>
      <c r="B15" s="16">
        <f>SUMIFS('예산배정 및 정산서'!$K$8:$K$60,'예산배정 및 정산서'!$M$8:$M$60,A15)</f>
        <v>0</v>
      </c>
      <c r="C15" s="19">
        <f>SUMIFS('예산배정 및 정산서'!$L$8:$L$60,'예산배정 및 정산서'!$M$8:$M$60,A15)</f>
        <v>0</v>
      </c>
      <c r="D15" s="28">
        <f>SUMIFS('예산배정 및 정산서'!$N$8:$N$60,'예산배정 및 정산서'!$M$8:$M$60,A15)</f>
        <v>0</v>
      </c>
      <c r="E15" s="40">
        <f t="shared" ref="E15:E20" si="0">B15-D15</f>
        <v>0</v>
      </c>
      <c r="H15" s="71" t="s">
        <v>52</v>
      </c>
      <c r="I15" s="72" t="s">
        <v>55</v>
      </c>
    </row>
    <row r="16" spans="1:9" ht="16.8" customHeight="1">
      <c r="A16" s="44" t="s">
        <v>18</v>
      </c>
      <c r="B16" s="16">
        <f>SUMIFS('예산배정 및 정산서'!$K$8:$K$60,'예산배정 및 정산서'!$M$8:$M$60,A16)</f>
        <v>0</v>
      </c>
      <c r="C16" s="19">
        <f>SUMIFS('예산배정 및 정산서'!$L$8:$L$60,'예산배정 및 정산서'!$M$8:$M$60,A16)</f>
        <v>0</v>
      </c>
      <c r="D16" s="28">
        <f>SUMIFS('예산배정 및 정산서'!$N$8:$N$60,'예산배정 및 정산서'!$M$8:$M$60,A16)</f>
        <v>0</v>
      </c>
      <c r="E16" s="40">
        <f t="shared" si="0"/>
        <v>0</v>
      </c>
      <c r="H16" s="71" t="s">
        <v>18</v>
      </c>
      <c r="I16" s="72" t="s">
        <v>56</v>
      </c>
    </row>
    <row r="17" spans="1:9" ht="17.25" customHeight="1">
      <c r="A17" s="44" t="s">
        <v>21</v>
      </c>
      <c r="B17" s="16">
        <f>SUMIFS('예산배정 및 정산서'!$K$8:$K$60,'예산배정 및 정산서'!$M$8:$M$60,A17)</f>
        <v>0</v>
      </c>
      <c r="C17" s="19">
        <f>SUMIFS('예산배정 및 정산서'!$L$8:$L$60,'예산배정 및 정산서'!$M$8:$M$60,A17)</f>
        <v>0</v>
      </c>
      <c r="D17" s="28">
        <f>SUMIFS('예산배정 및 정산서'!$N$8:$N$60,'예산배정 및 정산서'!$M$8:$M$60,A17)</f>
        <v>0</v>
      </c>
      <c r="E17" s="40">
        <f t="shared" si="0"/>
        <v>0</v>
      </c>
      <c r="H17" s="71" t="s">
        <v>21</v>
      </c>
      <c r="I17" s="72" t="s">
        <v>57</v>
      </c>
    </row>
    <row r="18" spans="1:9" ht="17.25" customHeight="1">
      <c r="A18" s="44" t="s">
        <v>20</v>
      </c>
      <c r="B18" s="16">
        <f>SUMIFS('예산배정 및 정산서'!$K$8:$K$60,'예산배정 및 정산서'!$M$8:$M$60,A18)</f>
        <v>0</v>
      </c>
      <c r="C18" s="19">
        <f>SUMIFS('예산배정 및 정산서'!$L$8:$L$60,'예산배정 및 정산서'!$M$8:$M$60,A18)</f>
        <v>0</v>
      </c>
      <c r="D18" s="28">
        <f>SUMIFS('예산배정 및 정산서'!$N$8:$N$60,'예산배정 및 정산서'!$M$8:$M$60,A18)</f>
        <v>0</v>
      </c>
      <c r="E18" s="40">
        <f t="shared" si="0"/>
        <v>0</v>
      </c>
      <c r="H18" s="71" t="s">
        <v>20</v>
      </c>
      <c r="I18" s="72" t="s">
        <v>54</v>
      </c>
    </row>
    <row r="19" spans="1:9" ht="17.25" customHeight="1">
      <c r="A19" s="44" t="s">
        <v>24</v>
      </c>
      <c r="B19" s="16">
        <f>SUMIFS('예산배정 및 정산서'!$K$8:$K$60,'예산배정 및 정산서'!$M$8:$M$60,A19)</f>
        <v>0</v>
      </c>
      <c r="C19" s="19">
        <f>SUMIFS('예산배정 및 정산서'!$L$8:$L$60,'예산배정 및 정산서'!$M$8:$M$60,A19)</f>
        <v>0</v>
      </c>
      <c r="D19" s="28">
        <f>SUMIFS('예산배정 및 정산서'!$N$8:$N$60,'예산배정 및 정산서'!$M$8:$M$60,A19)</f>
        <v>0</v>
      </c>
      <c r="E19" s="40">
        <f t="shared" si="0"/>
        <v>0</v>
      </c>
      <c r="H19" s="71" t="s">
        <v>24</v>
      </c>
      <c r="I19" s="72" t="s">
        <v>66</v>
      </c>
    </row>
    <row r="20" spans="1:9" ht="17.25" customHeight="1">
      <c r="A20" s="44" t="s">
        <v>50</v>
      </c>
      <c r="B20" s="16">
        <f>SUMIFS('예산배정 및 정산서'!$K$8:$K$60,'예산배정 및 정산서'!$M$8:$M$60,A20)</f>
        <v>0</v>
      </c>
      <c r="C20" s="19">
        <f>SUMIFS('예산배정 및 정산서'!$L$8:$L$60,'예산배정 및 정산서'!$M$8:$M$60,A20)</f>
        <v>0</v>
      </c>
      <c r="D20" s="28">
        <f>SUMIFS('예산배정 및 정산서'!$N$8:$N$60,'예산배정 및 정산서'!$M$8:$M$60,A20)</f>
        <v>0</v>
      </c>
      <c r="E20" s="40">
        <f t="shared" si="0"/>
        <v>0</v>
      </c>
      <c r="H20" s="71" t="s">
        <v>50</v>
      </c>
      <c r="I20" s="72" t="s">
        <v>58</v>
      </c>
    </row>
    <row r="21" spans="1:9" ht="17.25" customHeight="1">
      <c r="A21" s="44" t="s">
        <v>23</v>
      </c>
      <c r="B21" s="16">
        <f>SUMIFS('예산배정 및 정산서'!$K$8:$K$60,'예산배정 및 정산서'!$M$8:$M$60,A21)</f>
        <v>0</v>
      </c>
      <c r="C21" s="19">
        <f>SUMIFS('예산배정 및 정산서'!$L$8:$L$60,'예산배정 및 정산서'!$M$8:$M$60,A21)</f>
        <v>0</v>
      </c>
      <c r="D21" s="28">
        <f>SUMIFS('예산배정 및 정산서'!$N$8:$N$60,'예산배정 및 정산서'!$M$8:$M$60,A21)</f>
        <v>0</v>
      </c>
      <c r="E21" s="40">
        <f t="shared" ref="E21:E27" si="1">B21-D21</f>
        <v>0</v>
      </c>
      <c r="H21" s="71" t="s">
        <v>23</v>
      </c>
      <c r="I21" s="72" t="s">
        <v>59</v>
      </c>
    </row>
    <row r="22" spans="1:9" ht="17.25" customHeight="1">
      <c r="A22" s="44" t="s">
        <v>22</v>
      </c>
      <c r="B22" s="16">
        <f>SUMIFS('예산배정 및 정산서'!$K$8:$K$60,'예산배정 및 정산서'!$M$8:$M$60,A22)</f>
        <v>5000000</v>
      </c>
      <c r="C22" s="19">
        <f>SUMIFS('예산배정 및 정산서'!$L$8:$L$60,'예산배정 및 정산서'!$M$8:$M$60,A22)</f>
        <v>5000000</v>
      </c>
      <c r="D22" s="28">
        <f>SUMIFS('예산배정 및 정산서'!$N$8:$N$60,'예산배정 및 정산서'!$M$8:$M$60,A22)</f>
        <v>0</v>
      </c>
      <c r="E22" s="40">
        <f t="shared" si="1"/>
        <v>5000000</v>
      </c>
      <c r="H22" s="71" t="s">
        <v>22</v>
      </c>
      <c r="I22" s="72" t="s">
        <v>70</v>
      </c>
    </row>
    <row r="23" spans="1:9" ht="17.25" customHeight="1">
      <c r="A23" s="44" t="s">
        <v>51</v>
      </c>
      <c r="B23" s="16">
        <f>SUMIFS('예산배정 및 정산서'!$K$8:$K$60,'예산배정 및 정산서'!$M$8:$M$60,A23)</f>
        <v>0</v>
      </c>
      <c r="C23" s="19">
        <f>SUMIFS('예산배정 및 정산서'!$L$8:$L$60,'예산배정 및 정산서'!$M$8:$M$60,A23)</f>
        <v>0</v>
      </c>
      <c r="D23" s="28">
        <f>SUMIFS('예산배정 및 정산서'!$N$8:$N$60,'예산배정 및 정산서'!$M$8:$M$60,A23)</f>
        <v>0</v>
      </c>
      <c r="E23" s="40">
        <f t="shared" si="1"/>
        <v>0</v>
      </c>
      <c r="H23" s="71" t="s">
        <v>51</v>
      </c>
      <c r="I23" s="72" t="s">
        <v>60</v>
      </c>
    </row>
    <row r="24" spans="1:9" ht="17.25" customHeight="1">
      <c r="A24" s="44" t="s">
        <v>61</v>
      </c>
      <c r="B24" s="16">
        <f>SUMIFS('예산배정 및 정산서'!$K$8:$K$60,'예산배정 및 정산서'!$M$8:$M$60,A24)</f>
        <v>0</v>
      </c>
      <c r="C24" s="19">
        <f>SUMIFS('예산배정 및 정산서'!$L$8:$L$60,'예산배정 및 정산서'!$M$8:$M$60,A24)</f>
        <v>0</v>
      </c>
      <c r="D24" s="28">
        <f>SUMIFS('예산배정 및 정산서'!$N$8:$N$60,'예산배정 및 정산서'!$M$8:$M$60,A24)</f>
        <v>0</v>
      </c>
      <c r="E24" s="40">
        <f t="shared" si="1"/>
        <v>0</v>
      </c>
      <c r="H24" s="71" t="s">
        <v>61</v>
      </c>
      <c r="I24" s="72" t="s">
        <v>62</v>
      </c>
    </row>
    <row r="25" spans="1:9" ht="17.25" customHeight="1">
      <c r="A25" s="44" t="s">
        <v>16</v>
      </c>
      <c r="B25" s="16">
        <f>SUMIFS('예산배정 및 정산서'!$K$8:$K$60,'예산배정 및 정산서'!$M$8:$M$60,A25)</f>
        <v>0</v>
      </c>
      <c r="C25" s="19">
        <f>SUMIFS('예산배정 및 정산서'!$L$8:$L$60,'예산배정 및 정산서'!$M$8:$M$60,A25)</f>
        <v>0</v>
      </c>
      <c r="D25" s="28">
        <f>SUMIFS('예산배정 및 정산서'!$N$8:$N$60,'예산배정 및 정산서'!$M$8:$M$60,A25)</f>
        <v>0</v>
      </c>
      <c r="E25" s="40">
        <f t="shared" si="1"/>
        <v>0</v>
      </c>
      <c r="H25" s="71" t="s">
        <v>16</v>
      </c>
      <c r="I25" s="72" t="s">
        <v>67</v>
      </c>
    </row>
    <row r="26" spans="1:9" ht="17.25" customHeight="1">
      <c r="A26" s="44" t="s">
        <v>19</v>
      </c>
      <c r="B26" s="16">
        <f>SUMIFS('예산배정 및 정산서'!$K$8:$K$60,'예산배정 및 정산서'!$M$8:$M$60,A26)</f>
        <v>0</v>
      </c>
      <c r="C26" s="19">
        <f>SUMIFS('예산배정 및 정산서'!$L$8:$L$60,'예산배정 및 정산서'!$M$8:$M$60,A26)</f>
        <v>0</v>
      </c>
      <c r="D26" s="28">
        <f>SUMIFS('예산배정 및 정산서'!$N$8:$N$60,'예산배정 및 정산서'!$M$8:$M$60,A26)</f>
        <v>0</v>
      </c>
      <c r="E26" s="40">
        <f t="shared" si="1"/>
        <v>0</v>
      </c>
      <c r="H26" s="71" t="s">
        <v>19</v>
      </c>
      <c r="I26" s="72" t="s">
        <v>63</v>
      </c>
    </row>
    <row r="27" spans="1:9" ht="16.8" customHeight="1" thickBot="1">
      <c r="A27" s="44" t="s">
        <v>15</v>
      </c>
      <c r="B27" s="16">
        <f>SUMIFS('예산배정 및 정산서'!$K$8:$K$60,'예산배정 및 정산서'!$M$8:$M$60,A27)</f>
        <v>166550000</v>
      </c>
      <c r="C27" s="19">
        <f>SUMIFS('예산배정 및 정산서'!$L$8:$L$60,'예산배정 및 정산서'!$M$8:$M$60,A27)</f>
        <v>165950000</v>
      </c>
      <c r="D27" s="28">
        <f>SUMIFS('예산배정 및 정산서'!$N$8:$N$60,'예산배정 및 정산서'!$M$8:$M$60,A27)</f>
        <v>0</v>
      </c>
      <c r="E27" s="40">
        <f t="shared" si="1"/>
        <v>166550000</v>
      </c>
      <c r="H27" s="73" t="s">
        <v>15</v>
      </c>
      <c r="I27" s="74" t="s">
        <v>175</v>
      </c>
    </row>
    <row r="28" spans="1:9" ht="17.25" customHeight="1" thickTop="1">
      <c r="A28" s="41" t="s">
        <v>40</v>
      </c>
      <c r="B28" s="21">
        <f>SUM(B12:B27)</f>
        <v>195266717.19999999</v>
      </c>
      <c r="C28" s="30">
        <f>SUM(C12:C27)</f>
        <v>170950000</v>
      </c>
      <c r="D28" s="29">
        <f>SUM(D12:D27)</f>
        <v>0</v>
      </c>
      <c r="E28" s="42">
        <f>SUM(E12:E27)</f>
        <v>195266717.19999999</v>
      </c>
    </row>
    <row r="29" spans="1:9">
      <c r="A29" s="44" t="s">
        <v>37</v>
      </c>
      <c r="B29" s="16">
        <f>'예산배정 및 정산서'!K62</f>
        <v>9763335.8599999994</v>
      </c>
      <c r="C29" s="46">
        <v>0</v>
      </c>
      <c r="D29" s="47">
        <v>0</v>
      </c>
      <c r="E29" s="43">
        <f>B29</f>
        <v>9763335.8599999994</v>
      </c>
    </row>
    <row r="30" spans="1:9" ht="16.2" thickBot="1">
      <c r="A30" s="44" t="s">
        <v>38</v>
      </c>
      <c r="B30" s="16">
        <f>'예산배정 및 정산서'!K63</f>
        <v>20503005.306000002</v>
      </c>
      <c r="C30" s="48">
        <v>0</v>
      </c>
      <c r="D30" s="47">
        <v>0</v>
      </c>
      <c r="E30" s="43">
        <f>B30</f>
        <v>20503005.306000002</v>
      </c>
    </row>
    <row r="31" spans="1:9" ht="16.8" thickTop="1" thickBot="1">
      <c r="A31" s="55" t="s">
        <v>44</v>
      </c>
      <c r="B31" s="56">
        <f>SUM(B28:B30)</f>
        <v>225533058.366</v>
      </c>
      <c r="C31" s="57">
        <f>SUM(C28:C30)</f>
        <v>170950000</v>
      </c>
      <c r="D31" s="58">
        <f>SUM(D28:D30)</f>
        <v>0</v>
      </c>
      <c r="E31" s="59">
        <f>B32-D31</f>
        <v>225500000</v>
      </c>
    </row>
    <row r="32" spans="1:9" ht="16.8" thickTop="1" thickBot="1">
      <c r="A32" s="60" t="s">
        <v>48</v>
      </c>
      <c r="B32" s="61">
        <f>'예산배정 및 정산서'!K65</f>
        <v>225500000</v>
      </c>
      <c r="C32" s="62"/>
      <c r="D32" s="63"/>
      <c r="E32" s="64"/>
    </row>
    <row r="33" ht="16.2" thickTop="1"/>
  </sheetData>
  <mergeCells count="6">
    <mergeCell ref="A1:E1"/>
    <mergeCell ref="A3:A8"/>
    <mergeCell ref="C3:E3"/>
    <mergeCell ref="C4:E4"/>
    <mergeCell ref="C5:E5"/>
    <mergeCell ref="C6:E6"/>
  </mergeCells>
  <phoneticPr fontId="4" type="noConversion"/>
  <pageMargins left="0.25" right="0.25" top="0.75" bottom="0.75" header="0.3" footer="0.3"/>
  <pageSetup paperSize="9" scale="8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A664-0059-4C67-B61C-B84C2195A3D8}">
  <sheetPr>
    <tabColor theme="9" tint="0.39997558519241921"/>
  </sheetPr>
  <dimension ref="A1:P38"/>
  <sheetViews>
    <sheetView zoomScale="85" zoomScaleNormal="85" workbookViewId="0">
      <pane xSplit="3" ySplit="7" topLeftCell="D8" activePane="bottomRight" state="frozen"/>
      <selection sqref="A1:E1"/>
      <selection pane="topRight" sqref="A1:E1"/>
      <selection pane="bottomLeft" sqref="A1:E1"/>
      <selection pane="bottomRight" activeCell="B23" sqref="B23"/>
    </sheetView>
  </sheetViews>
  <sheetFormatPr defaultRowHeight="15.6"/>
  <cols>
    <col min="1" max="1" width="17.5" style="146" bestFit="1" customWidth="1"/>
    <col min="2" max="2" width="30.19921875" style="190" customWidth="1"/>
    <col min="3" max="3" width="33.796875" style="190" customWidth="1"/>
    <col min="4" max="4" width="4.8984375" style="191" customWidth="1"/>
    <col min="5" max="5" width="4.8984375" style="146" customWidth="1"/>
    <col min="6" max="6" width="4.8984375" style="191" customWidth="1"/>
    <col min="7" max="7" width="4.8984375" style="192" customWidth="1"/>
    <col min="8" max="8" width="7.09765625" style="193" bestFit="1" customWidth="1"/>
    <col min="9" max="15" width="12.59765625" style="194" customWidth="1"/>
    <col min="16" max="16" width="22.19921875" style="146" customWidth="1"/>
    <col min="17" max="16384" width="8.796875" style="146"/>
  </cols>
  <sheetData>
    <row r="1" spans="1:16" ht="30">
      <c r="A1" s="307" t="s">
        <v>178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</row>
    <row r="2" spans="1:16">
      <c r="A2" s="147"/>
      <c r="B2" s="148"/>
      <c r="C2" s="149"/>
      <c r="D2" s="150"/>
      <c r="E2" s="151"/>
      <c r="F2" s="150"/>
      <c r="G2" s="151"/>
      <c r="H2" s="152"/>
      <c r="I2" s="153"/>
      <c r="J2" s="153"/>
      <c r="K2" s="153"/>
      <c r="L2" s="153"/>
      <c r="M2" s="153"/>
      <c r="N2" s="153"/>
      <c r="O2" s="153"/>
      <c r="P2" s="151"/>
    </row>
    <row r="3" spans="1:16" ht="19.2">
      <c r="A3" s="213" t="s">
        <v>170</v>
      </c>
      <c r="B3" s="317" t="str">
        <f>'예산배정 및 정산서'!D3</f>
        <v>제5회 아시아문학페스티벌</v>
      </c>
      <c r="C3" s="317"/>
      <c r="D3" s="150"/>
      <c r="E3" s="151"/>
      <c r="F3" s="150"/>
      <c r="G3" s="151"/>
      <c r="H3" s="152"/>
      <c r="I3" s="153"/>
      <c r="J3" s="153"/>
      <c r="K3" s="153"/>
      <c r="L3" s="153"/>
      <c r="M3" s="153"/>
      <c r="N3" s="153"/>
      <c r="O3" s="153"/>
      <c r="P3" s="151"/>
    </row>
    <row r="4" spans="1:16" ht="19.2">
      <c r="A4" s="213" t="s">
        <v>171</v>
      </c>
      <c r="B4" s="317" t="str">
        <f>'예산배정 및 정산서'!D4</f>
        <v>김현호 책임 / 커넥터스</v>
      </c>
      <c r="C4" s="317"/>
      <c r="D4" s="150"/>
      <c r="E4" s="151"/>
      <c r="F4" s="150"/>
      <c r="G4" s="151"/>
      <c r="H4" s="152"/>
      <c r="I4" s="153"/>
      <c r="J4" s="153"/>
      <c r="K4" s="153"/>
      <c r="L4" s="153"/>
      <c r="M4" s="153"/>
      <c r="N4" s="153"/>
      <c r="O4" s="153"/>
      <c r="P4" s="151"/>
    </row>
    <row r="5" spans="1:16" ht="16.2" thickBot="1">
      <c r="A5" s="147"/>
      <c r="B5" s="148"/>
      <c r="C5" s="149"/>
      <c r="D5" s="150"/>
      <c r="E5" s="151"/>
      <c r="F5" s="150"/>
      <c r="G5" s="151"/>
      <c r="H5" s="152"/>
      <c r="I5" s="153"/>
      <c r="J5" s="153"/>
      <c r="K5" s="153"/>
      <c r="L5" s="153"/>
      <c r="M5" s="153"/>
      <c r="N5" s="153"/>
      <c r="O5" s="153"/>
      <c r="P5" s="151"/>
    </row>
    <row r="6" spans="1:16" ht="16.2" thickTop="1">
      <c r="A6" s="308" t="s">
        <v>122</v>
      </c>
      <c r="B6" s="310" t="s">
        <v>64</v>
      </c>
      <c r="C6" s="310" t="s">
        <v>123</v>
      </c>
      <c r="D6" s="154"/>
      <c r="E6" s="154"/>
      <c r="F6" s="154"/>
      <c r="G6" s="154"/>
      <c r="H6" s="155"/>
      <c r="I6" s="336" t="s">
        <v>124</v>
      </c>
      <c r="J6" s="337"/>
      <c r="K6" s="337" t="s">
        <v>125</v>
      </c>
      <c r="L6" s="337"/>
      <c r="M6" s="337" t="s">
        <v>126</v>
      </c>
      <c r="N6" s="338"/>
      <c r="O6" s="195" t="s">
        <v>127</v>
      </c>
      <c r="P6" s="315" t="s">
        <v>128</v>
      </c>
    </row>
    <row r="7" spans="1:16">
      <c r="A7" s="309"/>
      <c r="B7" s="311"/>
      <c r="C7" s="311"/>
      <c r="D7" s="157" t="s">
        <v>2</v>
      </c>
      <c r="E7" s="157" t="s">
        <v>5</v>
      </c>
      <c r="F7" s="157" t="s">
        <v>2</v>
      </c>
      <c r="G7" s="157" t="s">
        <v>5</v>
      </c>
      <c r="H7" s="158" t="s">
        <v>129</v>
      </c>
      <c r="I7" s="196" t="s">
        <v>130</v>
      </c>
      <c r="J7" s="197" t="s">
        <v>131</v>
      </c>
      <c r="K7" s="197" t="s">
        <v>130</v>
      </c>
      <c r="L7" s="197" t="s">
        <v>131</v>
      </c>
      <c r="M7" s="197" t="s">
        <v>130</v>
      </c>
      <c r="N7" s="198" t="s">
        <v>131</v>
      </c>
      <c r="O7" s="199" t="s">
        <v>131</v>
      </c>
      <c r="P7" s="316"/>
    </row>
    <row r="8" spans="1:16">
      <c r="A8" s="318" t="s">
        <v>132</v>
      </c>
      <c r="B8" s="163" t="s">
        <v>138</v>
      </c>
      <c r="C8" s="164" t="s">
        <v>133</v>
      </c>
      <c r="D8" s="165">
        <v>1</v>
      </c>
      <c r="E8" s="166" t="s">
        <v>118</v>
      </c>
      <c r="F8" s="167">
        <v>1</v>
      </c>
      <c r="G8" s="168" t="s">
        <v>8</v>
      </c>
      <c r="H8" s="169">
        <v>0.3</v>
      </c>
      <c r="I8" s="200"/>
      <c r="J8" s="201"/>
      <c r="K8" s="201">
        <v>3622585</v>
      </c>
      <c r="L8" s="201">
        <f>K8*H8*F8*D8</f>
        <v>1086775.5</v>
      </c>
      <c r="M8" s="201"/>
      <c r="N8" s="202"/>
      <c r="O8" s="203">
        <f>J8+L8+N8</f>
        <v>1086775.5</v>
      </c>
      <c r="P8" s="174"/>
    </row>
    <row r="9" spans="1:16">
      <c r="A9" s="318"/>
      <c r="B9" s="163" t="s">
        <v>139</v>
      </c>
      <c r="C9" s="164" t="s">
        <v>134</v>
      </c>
      <c r="D9" s="165">
        <v>2</v>
      </c>
      <c r="E9" s="166" t="s">
        <v>118</v>
      </c>
      <c r="F9" s="167">
        <v>1</v>
      </c>
      <c r="G9" s="168" t="s">
        <v>8</v>
      </c>
      <c r="H9" s="169">
        <v>0.7</v>
      </c>
      <c r="I9" s="200"/>
      <c r="J9" s="201"/>
      <c r="K9" s="201">
        <v>2777750</v>
      </c>
      <c r="L9" s="201">
        <f>K9*H9*F9*D9</f>
        <v>3888849.9999999995</v>
      </c>
      <c r="M9" s="201"/>
      <c r="N9" s="202"/>
      <c r="O9" s="203">
        <f>J9+L9+N9</f>
        <v>3888849.9999999995</v>
      </c>
      <c r="P9" s="174"/>
    </row>
    <row r="10" spans="1:16">
      <c r="A10" s="318"/>
      <c r="B10" s="163" t="s">
        <v>140</v>
      </c>
      <c r="C10" s="164" t="s">
        <v>134</v>
      </c>
      <c r="D10" s="165">
        <v>1</v>
      </c>
      <c r="E10" s="166" t="s">
        <v>118</v>
      </c>
      <c r="F10" s="167">
        <v>1</v>
      </c>
      <c r="G10" s="168" t="s">
        <v>8</v>
      </c>
      <c r="H10" s="169">
        <v>0.3</v>
      </c>
      <c r="I10" s="200"/>
      <c r="J10" s="201"/>
      <c r="K10" s="201">
        <v>2777750</v>
      </c>
      <c r="L10" s="201">
        <f>K10*H10*F10*D10</f>
        <v>833325</v>
      </c>
      <c r="M10" s="201"/>
      <c r="N10" s="202"/>
      <c r="O10" s="203">
        <f>J10+L10+N10</f>
        <v>833325</v>
      </c>
      <c r="P10" s="174"/>
    </row>
    <row r="11" spans="1:16" s="183" customFormat="1">
      <c r="A11" s="319" t="s">
        <v>40</v>
      </c>
      <c r="B11" s="320"/>
      <c r="C11" s="320"/>
      <c r="D11" s="132"/>
      <c r="E11" s="133"/>
      <c r="F11" s="132"/>
      <c r="G11" s="176"/>
      <c r="H11" s="177"/>
      <c r="I11" s="204"/>
      <c r="J11" s="205">
        <f>SUM(J8:J10)</f>
        <v>0</v>
      </c>
      <c r="K11" s="205"/>
      <c r="L11" s="205">
        <f>SUM(L8:L10)</f>
        <v>5808950.5</v>
      </c>
      <c r="M11" s="205"/>
      <c r="N11" s="206">
        <f>SUM(N8:N10)</f>
        <v>0</v>
      </c>
      <c r="O11" s="207">
        <f>SUM(O8:O10)</f>
        <v>5808950.5</v>
      </c>
      <c r="P11" s="182"/>
    </row>
    <row r="12" spans="1:16">
      <c r="A12" s="304" t="s">
        <v>135</v>
      </c>
      <c r="B12" s="164" t="s">
        <v>141</v>
      </c>
      <c r="C12" s="163"/>
      <c r="D12" s="167"/>
      <c r="E12" s="175"/>
      <c r="F12" s="167"/>
      <c r="G12" s="168"/>
      <c r="H12" s="169"/>
      <c r="I12" s="200"/>
      <c r="J12" s="201"/>
      <c r="K12" s="201"/>
      <c r="L12" s="201"/>
      <c r="M12" s="201"/>
      <c r="N12" s="202"/>
      <c r="O12" s="203"/>
      <c r="P12" s="174"/>
    </row>
    <row r="13" spans="1:16">
      <c r="A13" s="305"/>
      <c r="B13" s="208" t="s">
        <v>142</v>
      </c>
      <c r="C13" s="163" t="s">
        <v>143</v>
      </c>
      <c r="D13" s="167">
        <v>1</v>
      </c>
      <c r="E13" s="175" t="s">
        <v>144</v>
      </c>
      <c r="F13" s="167">
        <v>1</v>
      </c>
      <c r="G13" s="168" t="s">
        <v>121</v>
      </c>
      <c r="H13" s="169"/>
      <c r="I13" s="200"/>
      <c r="J13" s="201"/>
      <c r="K13" s="201"/>
      <c r="L13" s="201"/>
      <c r="M13" s="201">
        <v>300000</v>
      </c>
      <c r="N13" s="202">
        <f>M13*F13*D13</f>
        <v>300000</v>
      </c>
      <c r="O13" s="203">
        <f t="shared" ref="O13:O23" si="0">J13+L13+N13</f>
        <v>300000</v>
      </c>
      <c r="P13" s="174"/>
    </row>
    <row r="14" spans="1:16">
      <c r="A14" s="305"/>
      <c r="B14" s="208" t="s">
        <v>145</v>
      </c>
      <c r="C14" s="163" t="s">
        <v>146</v>
      </c>
      <c r="D14" s="167">
        <v>1</v>
      </c>
      <c r="E14" s="175" t="s">
        <v>118</v>
      </c>
      <c r="F14" s="167">
        <v>1</v>
      </c>
      <c r="G14" s="168" t="s">
        <v>121</v>
      </c>
      <c r="H14" s="169"/>
      <c r="I14" s="200"/>
      <c r="J14" s="201"/>
      <c r="K14" s="201">
        <v>1000000</v>
      </c>
      <c r="L14" s="201">
        <f>K14*F14*D14</f>
        <v>1000000</v>
      </c>
      <c r="M14" s="201"/>
      <c r="N14" s="202"/>
      <c r="O14" s="203">
        <f t="shared" si="0"/>
        <v>1000000</v>
      </c>
      <c r="P14" s="174"/>
    </row>
    <row r="15" spans="1:16">
      <c r="A15" s="305"/>
      <c r="B15" s="164" t="s">
        <v>147</v>
      </c>
      <c r="C15" s="163"/>
      <c r="D15" s="167">
        <v>2</v>
      </c>
      <c r="E15" s="175" t="s">
        <v>118</v>
      </c>
      <c r="F15" s="167">
        <v>1</v>
      </c>
      <c r="G15" s="168" t="s">
        <v>121</v>
      </c>
      <c r="H15" s="169"/>
      <c r="I15" s="200"/>
      <c r="J15" s="201"/>
      <c r="K15" s="201">
        <v>400000</v>
      </c>
      <c r="L15" s="201">
        <f>K15*F15*D15</f>
        <v>800000</v>
      </c>
      <c r="M15" s="201"/>
      <c r="N15" s="202"/>
      <c r="O15" s="203">
        <f t="shared" si="0"/>
        <v>800000</v>
      </c>
      <c r="P15" s="174"/>
    </row>
    <row r="16" spans="1:16">
      <c r="A16" s="305"/>
      <c r="B16" s="164" t="s">
        <v>148</v>
      </c>
      <c r="C16" s="163" t="s">
        <v>149</v>
      </c>
      <c r="D16" s="167">
        <v>2</v>
      </c>
      <c r="E16" s="175" t="s">
        <v>118</v>
      </c>
      <c r="F16" s="167">
        <v>1</v>
      </c>
      <c r="G16" s="168" t="s">
        <v>121</v>
      </c>
      <c r="H16" s="169"/>
      <c r="I16" s="200"/>
      <c r="J16" s="201"/>
      <c r="K16" s="201">
        <v>150000</v>
      </c>
      <c r="L16" s="201">
        <f>K16*F16*D16</f>
        <v>300000</v>
      </c>
      <c r="M16" s="201"/>
      <c r="N16" s="202"/>
      <c r="O16" s="203">
        <f t="shared" si="0"/>
        <v>300000</v>
      </c>
      <c r="P16" s="174"/>
    </row>
    <row r="17" spans="1:16">
      <c r="A17" s="305"/>
      <c r="B17" s="164" t="s">
        <v>150</v>
      </c>
      <c r="C17" s="163"/>
      <c r="D17" s="167"/>
      <c r="E17" s="175"/>
      <c r="F17" s="167"/>
      <c r="G17" s="168"/>
      <c r="H17" s="169"/>
      <c r="I17" s="200"/>
      <c r="J17" s="201"/>
      <c r="K17" s="201"/>
      <c r="L17" s="201"/>
      <c r="M17" s="201"/>
      <c r="N17" s="202"/>
      <c r="O17" s="203">
        <f t="shared" si="0"/>
        <v>0</v>
      </c>
      <c r="P17" s="174"/>
    </row>
    <row r="18" spans="1:16">
      <c r="A18" s="305"/>
      <c r="B18" s="164" t="s">
        <v>151</v>
      </c>
      <c r="C18" s="163"/>
      <c r="D18" s="167">
        <v>1</v>
      </c>
      <c r="E18" s="175" t="s">
        <v>118</v>
      </c>
      <c r="F18" s="167">
        <v>4</v>
      </c>
      <c r="G18" s="168" t="s">
        <v>152</v>
      </c>
      <c r="H18" s="169"/>
      <c r="I18" s="200"/>
      <c r="J18" s="201"/>
      <c r="K18" s="201">
        <v>2100000</v>
      </c>
      <c r="L18" s="201">
        <f>K18*F18*D18</f>
        <v>8400000</v>
      </c>
      <c r="M18" s="201"/>
      <c r="N18" s="202"/>
      <c r="O18" s="203">
        <f t="shared" si="0"/>
        <v>8400000</v>
      </c>
      <c r="P18" s="174"/>
    </row>
    <row r="19" spans="1:16">
      <c r="A19" s="305"/>
      <c r="B19" s="208" t="s">
        <v>153</v>
      </c>
      <c r="C19" s="163"/>
      <c r="D19" s="167"/>
      <c r="E19" s="175"/>
      <c r="F19" s="167"/>
      <c r="G19" s="168"/>
      <c r="H19" s="169"/>
      <c r="I19" s="200"/>
      <c r="J19" s="201"/>
      <c r="K19" s="201"/>
      <c r="L19" s="201"/>
      <c r="M19" s="201"/>
      <c r="N19" s="202"/>
      <c r="O19" s="203">
        <f t="shared" si="0"/>
        <v>0</v>
      </c>
      <c r="P19" s="174"/>
    </row>
    <row r="20" spans="1:16">
      <c r="A20" s="305"/>
      <c r="B20" s="208" t="s">
        <v>153</v>
      </c>
      <c r="C20" s="163"/>
      <c r="D20" s="167"/>
      <c r="E20" s="175"/>
      <c r="F20" s="167"/>
      <c r="G20" s="168"/>
      <c r="H20" s="169"/>
      <c r="I20" s="200"/>
      <c r="J20" s="201"/>
      <c r="K20" s="201"/>
      <c r="L20" s="201"/>
      <c r="M20" s="201"/>
      <c r="N20" s="202"/>
      <c r="O20" s="203">
        <f t="shared" si="0"/>
        <v>0</v>
      </c>
      <c r="P20" s="174"/>
    </row>
    <row r="21" spans="1:16">
      <c r="A21" s="305"/>
      <c r="B21" s="208" t="s">
        <v>153</v>
      </c>
      <c r="C21" s="163"/>
      <c r="D21" s="167"/>
      <c r="E21" s="175"/>
      <c r="F21" s="167"/>
      <c r="G21" s="168"/>
      <c r="H21" s="169"/>
      <c r="I21" s="200"/>
      <c r="J21" s="201"/>
      <c r="K21" s="201"/>
      <c r="L21" s="201"/>
      <c r="M21" s="201"/>
      <c r="N21" s="202"/>
      <c r="O21" s="203">
        <f t="shared" si="0"/>
        <v>0</v>
      </c>
      <c r="P21" s="174"/>
    </row>
    <row r="22" spans="1:16">
      <c r="A22" s="305"/>
      <c r="B22" s="208" t="s">
        <v>153</v>
      </c>
      <c r="C22" s="163"/>
      <c r="D22" s="167"/>
      <c r="E22" s="175"/>
      <c r="F22" s="167"/>
      <c r="G22" s="168"/>
      <c r="H22" s="169"/>
      <c r="I22" s="200"/>
      <c r="J22" s="201"/>
      <c r="K22" s="201"/>
      <c r="L22" s="201"/>
      <c r="M22" s="201"/>
      <c r="N22" s="202"/>
      <c r="O22" s="203">
        <f t="shared" si="0"/>
        <v>0</v>
      </c>
      <c r="P22" s="174"/>
    </row>
    <row r="23" spans="1:16">
      <c r="A23" s="306"/>
      <c r="B23" s="164" t="s">
        <v>154</v>
      </c>
      <c r="C23" s="163" t="s">
        <v>155</v>
      </c>
      <c r="D23" s="167">
        <v>8</v>
      </c>
      <c r="E23" s="175" t="s">
        <v>118</v>
      </c>
      <c r="F23" s="167">
        <v>15</v>
      </c>
      <c r="G23" s="168" t="s">
        <v>152</v>
      </c>
      <c r="H23" s="169"/>
      <c r="I23" s="200"/>
      <c r="J23" s="201"/>
      <c r="K23" s="201">
        <v>150000</v>
      </c>
      <c r="L23" s="201">
        <f>K23*F23*D23</f>
        <v>18000000</v>
      </c>
      <c r="M23" s="201"/>
      <c r="N23" s="202"/>
      <c r="O23" s="203">
        <f t="shared" si="0"/>
        <v>18000000</v>
      </c>
      <c r="P23" s="184"/>
    </row>
    <row r="24" spans="1:16" s="183" customFormat="1">
      <c r="A24" s="319" t="s">
        <v>40</v>
      </c>
      <c r="B24" s="320"/>
      <c r="C24" s="320"/>
      <c r="D24" s="132"/>
      <c r="E24" s="133"/>
      <c r="F24" s="132"/>
      <c r="G24" s="176"/>
      <c r="H24" s="177"/>
      <c r="I24" s="204"/>
      <c r="J24" s="205">
        <f>SUM(J12:J23)</f>
        <v>0</v>
      </c>
      <c r="K24" s="205"/>
      <c r="L24" s="205">
        <f>SUM(L12:L23)</f>
        <v>28500000</v>
      </c>
      <c r="M24" s="205"/>
      <c r="N24" s="206">
        <f>SUM(N12:N23)</f>
        <v>300000</v>
      </c>
      <c r="O24" s="207">
        <f>SUM(O12:O23)</f>
        <v>28800000</v>
      </c>
      <c r="P24" s="182"/>
    </row>
    <row r="25" spans="1:16">
      <c r="A25" s="304" t="s">
        <v>52</v>
      </c>
      <c r="B25" s="164" t="s">
        <v>156</v>
      </c>
      <c r="C25" s="163"/>
      <c r="D25" s="167"/>
      <c r="E25" s="175"/>
      <c r="F25" s="167"/>
      <c r="G25" s="168"/>
      <c r="H25" s="169"/>
      <c r="I25" s="200"/>
      <c r="J25" s="201"/>
      <c r="K25" s="201"/>
      <c r="L25" s="201"/>
      <c r="M25" s="201"/>
      <c r="N25" s="202"/>
      <c r="O25" s="203">
        <f t="shared" ref="O25:O31" si="1">J25+L25+N25</f>
        <v>0</v>
      </c>
      <c r="P25" s="184"/>
    </row>
    <row r="26" spans="1:16">
      <c r="A26" s="305"/>
      <c r="B26" s="208" t="s">
        <v>157</v>
      </c>
      <c r="C26" s="163" t="s">
        <v>158</v>
      </c>
      <c r="D26" s="167">
        <v>8</v>
      </c>
      <c r="E26" s="175" t="s">
        <v>159</v>
      </c>
      <c r="F26" s="167"/>
      <c r="G26" s="168"/>
      <c r="H26" s="169"/>
      <c r="I26" s="200">
        <v>30000</v>
      </c>
      <c r="J26" s="201">
        <f>I26*D26</f>
        <v>240000</v>
      </c>
      <c r="K26" s="201"/>
      <c r="L26" s="201"/>
      <c r="M26" s="201"/>
      <c r="N26" s="202"/>
      <c r="O26" s="203">
        <f t="shared" si="1"/>
        <v>240000</v>
      </c>
      <c r="P26" s="184"/>
    </row>
    <row r="27" spans="1:16">
      <c r="A27" s="305"/>
      <c r="B27" s="208" t="s">
        <v>160</v>
      </c>
      <c r="C27" s="163" t="s">
        <v>161</v>
      </c>
      <c r="D27" s="167">
        <v>8</v>
      </c>
      <c r="E27" s="175" t="s">
        <v>159</v>
      </c>
      <c r="F27" s="167"/>
      <c r="G27" s="168"/>
      <c r="H27" s="169"/>
      <c r="I27" s="200">
        <v>50000</v>
      </c>
      <c r="J27" s="201">
        <f>I27*D27</f>
        <v>400000</v>
      </c>
      <c r="K27" s="201"/>
      <c r="L27" s="201"/>
      <c r="M27" s="201"/>
      <c r="N27" s="202"/>
      <c r="O27" s="203">
        <f t="shared" si="1"/>
        <v>400000</v>
      </c>
      <c r="P27" s="184"/>
    </row>
    <row r="28" spans="1:16">
      <c r="A28" s="305"/>
      <c r="B28" s="208" t="s">
        <v>162</v>
      </c>
      <c r="C28" s="163" t="s">
        <v>163</v>
      </c>
      <c r="D28" s="167">
        <v>8</v>
      </c>
      <c r="E28" s="175" t="s">
        <v>159</v>
      </c>
      <c r="F28" s="167"/>
      <c r="G28" s="168"/>
      <c r="H28" s="169"/>
      <c r="I28" s="200">
        <v>10000</v>
      </c>
      <c r="J28" s="201">
        <f>I28*D28</f>
        <v>80000</v>
      </c>
      <c r="K28" s="201"/>
      <c r="L28" s="201"/>
      <c r="M28" s="201"/>
      <c r="N28" s="202"/>
      <c r="O28" s="203">
        <f t="shared" si="1"/>
        <v>80000</v>
      </c>
      <c r="P28" s="184"/>
    </row>
    <row r="29" spans="1:16">
      <c r="A29" s="305"/>
      <c r="B29" s="164" t="s">
        <v>164</v>
      </c>
      <c r="C29" s="163" t="s">
        <v>165</v>
      </c>
      <c r="D29" s="167">
        <v>4</v>
      </c>
      <c r="E29" s="175" t="s">
        <v>166</v>
      </c>
      <c r="F29" s="167"/>
      <c r="G29" s="168"/>
      <c r="H29" s="169"/>
      <c r="I29" s="200">
        <v>300000</v>
      </c>
      <c r="J29" s="201">
        <f>I29*D29</f>
        <v>1200000</v>
      </c>
      <c r="K29" s="201"/>
      <c r="L29" s="201"/>
      <c r="M29" s="201"/>
      <c r="N29" s="202"/>
      <c r="O29" s="203">
        <f t="shared" si="1"/>
        <v>1200000</v>
      </c>
      <c r="P29" s="184"/>
    </row>
    <row r="30" spans="1:16">
      <c r="A30" s="305"/>
      <c r="B30" s="164" t="s">
        <v>167</v>
      </c>
      <c r="C30" s="163"/>
      <c r="D30" s="167"/>
      <c r="E30" s="175"/>
      <c r="F30" s="167"/>
      <c r="G30" s="168"/>
      <c r="H30" s="169"/>
      <c r="I30" s="200"/>
      <c r="J30" s="201"/>
      <c r="K30" s="201"/>
      <c r="L30" s="201"/>
      <c r="M30" s="201"/>
      <c r="N30" s="202"/>
      <c r="O30" s="203">
        <f t="shared" si="1"/>
        <v>0</v>
      </c>
      <c r="P30" s="184"/>
    </row>
    <row r="31" spans="1:16">
      <c r="A31" s="306"/>
      <c r="B31" s="208" t="s">
        <v>168</v>
      </c>
      <c r="C31" s="163" t="s">
        <v>169</v>
      </c>
      <c r="D31" s="167">
        <v>100</v>
      </c>
      <c r="E31" s="175" t="s">
        <v>159</v>
      </c>
      <c r="F31" s="167"/>
      <c r="G31" s="168"/>
      <c r="H31" s="169"/>
      <c r="I31" s="200">
        <v>2000</v>
      </c>
      <c r="J31" s="201">
        <f>I31*D31</f>
        <v>200000</v>
      </c>
      <c r="K31" s="201"/>
      <c r="L31" s="201"/>
      <c r="M31" s="201"/>
      <c r="N31" s="202"/>
      <c r="O31" s="203">
        <f t="shared" si="1"/>
        <v>200000</v>
      </c>
      <c r="P31" s="184"/>
    </row>
    <row r="32" spans="1:16" s="183" customFormat="1">
      <c r="A32" s="319" t="s">
        <v>40</v>
      </c>
      <c r="B32" s="320"/>
      <c r="C32" s="320"/>
      <c r="D32" s="132"/>
      <c r="E32" s="133"/>
      <c r="F32" s="132"/>
      <c r="G32" s="176"/>
      <c r="H32" s="177"/>
      <c r="I32" s="204"/>
      <c r="J32" s="205">
        <f>SUM(J25:J31)</f>
        <v>2120000</v>
      </c>
      <c r="K32" s="205"/>
      <c r="L32" s="205">
        <f>SUM(L25:L29)</f>
        <v>0</v>
      </c>
      <c r="M32" s="205"/>
      <c r="N32" s="206">
        <f>SUM(N25:N29)</f>
        <v>0</v>
      </c>
      <c r="O32" s="207">
        <f>SUM(O25:O31)</f>
        <v>2120000</v>
      </c>
      <c r="P32" s="182"/>
    </row>
    <row r="33" spans="1:16">
      <c r="A33" s="339" t="s">
        <v>136</v>
      </c>
      <c r="B33" s="164"/>
      <c r="C33" s="163"/>
      <c r="D33" s="167"/>
      <c r="E33" s="175"/>
      <c r="F33" s="167"/>
      <c r="G33" s="168"/>
      <c r="H33" s="169"/>
      <c r="I33" s="200"/>
      <c r="J33" s="201"/>
      <c r="K33" s="201"/>
      <c r="L33" s="201"/>
      <c r="M33" s="201"/>
      <c r="N33" s="202"/>
      <c r="O33" s="203">
        <f>J33+L33+N33</f>
        <v>0</v>
      </c>
      <c r="P33" s="184"/>
    </row>
    <row r="34" spans="1:16">
      <c r="A34" s="339"/>
      <c r="B34" s="164"/>
      <c r="C34" s="163"/>
      <c r="D34" s="167"/>
      <c r="E34" s="175"/>
      <c r="F34" s="167"/>
      <c r="G34" s="168"/>
      <c r="H34" s="169"/>
      <c r="I34" s="200"/>
      <c r="J34" s="201"/>
      <c r="K34" s="201"/>
      <c r="L34" s="201"/>
      <c r="M34" s="201"/>
      <c r="N34" s="202"/>
      <c r="O34" s="203">
        <f>J34+L34+N34</f>
        <v>0</v>
      </c>
      <c r="P34" s="184"/>
    </row>
    <row r="35" spans="1:16">
      <c r="A35" s="339"/>
      <c r="B35" s="164"/>
      <c r="C35" s="163"/>
      <c r="D35" s="167"/>
      <c r="E35" s="175"/>
      <c r="F35" s="167"/>
      <c r="G35" s="168"/>
      <c r="H35" s="169"/>
      <c r="I35" s="200"/>
      <c r="J35" s="201"/>
      <c r="K35" s="201"/>
      <c r="L35" s="201"/>
      <c r="M35" s="201"/>
      <c r="N35" s="202"/>
      <c r="O35" s="203">
        <f>J35+L35+N35</f>
        <v>0</v>
      </c>
      <c r="P35" s="184"/>
    </row>
    <row r="36" spans="1:16">
      <c r="A36" s="339"/>
      <c r="B36" s="164"/>
      <c r="C36" s="163"/>
      <c r="D36" s="167"/>
      <c r="E36" s="175"/>
      <c r="F36" s="167"/>
      <c r="G36" s="168"/>
      <c r="H36" s="169"/>
      <c r="I36" s="200"/>
      <c r="J36" s="201"/>
      <c r="K36" s="201"/>
      <c r="L36" s="201"/>
      <c r="M36" s="201"/>
      <c r="N36" s="202"/>
      <c r="O36" s="203">
        <f>J36+L36+N36</f>
        <v>0</v>
      </c>
      <c r="P36" s="184"/>
    </row>
    <row r="37" spans="1:16" s="183" customFormat="1" ht="16.2" thickBot="1">
      <c r="A37" s="340" t="s">
        <v>40</v>
      </c>
      <c r="B37" s="341"/>
      <c r="C37" s="341"/>
      <c r="D37" s="185"/>
      <c r="E37" s="186"/>
      <c r="F37" s="185"/>
      <c r="G37" s="187"/>
      <c r="H37" s="188"/>
      <c r="I37" s="209"/>
      <c r="J37" s="210">
        <f>SUM(J33:J36)</f>
        <v>0</v>
      </c>
      <c r="K37" s="210"/>
      <c r="L37" s="210">
        <f>SUM(L33:L36)</f>
        <v>0</v>
      </c>
      <c r="M37" s="210"/>
      <c r="N37" s="211">
        <f>SUM(N33:N36)</f>
        <v>0</v>
      </c>
      <c r="O37" s="212">
        <f>SUM(O33:O36)</f>
        <v>0</v>
      </c>
      <c r="P37" s="189"/>
    </row>
    <row r="38" spans="1:16" ht="16.2" thickTop="1"/>
  </sheetData>
  <mergeCells count="18">
    <mergeCell ref="A33:A36"/>
    <mergeCell ref="A37:C37"/>
    <mergeCell ref="B3:C3"/>
    <mergeCell ref="B4:C4"/>
    <mergeCell ref="A8:A10"/>
    <mergeCell ref="A11:C11"/>
    <mergeCell ref="A12:A23"/>
    <mergeCell ref="A24:C24"/>
    <mergeCell ref="A25:A31"/>
    <mergeCell ref="A32:C32"/>
    <mergeCell ref="A1:P1"/>
    <mergeCell ref="A6:A7"/>
    <mergeCell ref="B6:B7"/>
    <mergeCell ref="C6:C7"/>
    <mergeCell ref="I6:J6"/>
    <mergeCell ref="K6:L6"/>
    <mergeCell ref="M6:N6"/>
    <mergeCell ref="P6:P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예산배정 및 정산서</vt:lpstr>
      <vt:lpstr>세부산출내역서(원가계산)</vt:lpstr>
      <vt:lpstr>KPI 배정</vt:lpstr>
      <vt:lpstr>예산배정표(계정과목별)</vt:lpstr>
      <vt:lpstr>참고. 세부산출내역서(원가계산) 예시</vt:lpstr>
      <vt:lpstr>'예산배정 및 정산서'!Print_Area</vt:lpstr>
      <vt:lpstr>'예산배정표(계정과목별)'!Print_Area</vt:lpstr>
    </vt:vector>
  </TitlesOfParts>
  <Company>마포2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001</cp:lastModifiedBy>
  <cp:lastPrinted>2024-07-08T11:04:02Z</cp:lastPrinted>
  <dcterms:created xsi:type="dcterms:W3CDTF">2008-12-29T06:21:05Z</dcterms:created>
  <dcterms:modified xsi:type="dcterms:W3CDTF">2024-07-08T11:06:38Z</dcterms:modified>
</cp:coreProperties>
</file>