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webextensions/webextension1.xml" ContentType="application/vnd.ms-office.webextension+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202300"/>
  <mc:AlternateContent xmlns:mc="http://schemas.openxmlformats.org/markup-compatibility/2006">
    <mc:Choice Requires="x15">
      <x15ac:absPath xmlns:x15ac="http://schemas.microsoft.com/office/spreadsheetml/2010/11/ac" url="C:\Users\jayak\OneDrive\Desktop\"/>
    </mc:Choice>
  </mc:AlternateContent>
  <xr:revisionPtr revIDLastSave="0" documentId="13_ncr:1_{9BD9A6E6-37DC-4563-8B77-57E198AD31C0}" xr6:coauthVersionLast="47" xr6:coauthVersionMax="47" xr10:uidLastSave="{00000000-0000-0000-0000-000000000000}"/>
  <bookViews>
    <workbookView xWindow="-110" yWindow="-110" windowWidth="19420" windowHeight="10300" firstSheet="1" activeTab="5" xr2:uid="{562DB00E-2AAF-42C9-9E49-497DE92A34A7}"/>
  </bookViews>
  <sheets>
    <sheet name="Profile View" sheetId="7" r:id="rId1"/>
    <sheet name="Analysis-3" sheetId="8" r:id="rId2"/>
    <sheet name="Gender Chart" sheetId="9" r:id="rId3"/>
    <sheet name="Calculations-1" sheetId="2" r:id="rId4"/>
    <sheet name="Dashboard" sheetId="3" r:id="rId5"/>
    <sheet name="Time Frame" sheetId="4" r:id="rId6"/>
    <sheet name="Calculations-2" sheetId="1" r:id="rId7"/>
    <sheet name="WAFFLE CHART" sheetId="5" r:id="rId8"/>
  </sheets>
  <definedNames>
    <definedName name="Large_1">'Calculations-2'!$H$22</definedName>
    <definedName name="Large_2">'Calculations-2'!$H$23</definedName>
    <definedName name="Slicer_Category">#N/A</definedName>
    <definedName name="Slicer_Month">#N/A</definedName>
    <definedName name="Slicer_Month_Name">#N/A</definedName>
    <definedName name="Slicer_Month_Name1">#N/A</definedName>
    <definedName name="Slicer_Store_Name">#N/A</definedName>
  </definedNames>
  <calcPr calcId="191029"/>
  <pivotCaches>
    <pivotCache cacheId="1158" r:id="rId9"/>
    <pivotCache cacheId="1638" r:id="rId10"/>
    <pivotCache cacheId="1641" r:id="rId11"/>
    <pivotCache cacheId="1644" r:id="rId12"/>
    <pivotCache cacheId="1647" r:id="rId13"/>
    <pivotCache cacheId="1650" r:id="rId14"/>
    <pivotCache cacheId="1653" r:id="rId15"/>
    <pivotCache cacheId="1656" r:id="rId16"/>
    <pivotCache cacheId="1659" r:id="rId17"/>
    <pivotCache cacheId="1662" r:id="rId18"/>
    <pivotCache cacheId="1665" r:id="rId19"/>
    <pivotCache cacheId="1668" r:id="rId20"/>
    <pivotCache cacheId="1671" r:id="rId21"/>
    <pivotCache cacheId="1674" r:id="rId22"/>
    <pivotCache cacheId="1677" r:id="rId23"/>
    <pivotCache cacheId="1680" r:id="rId24"/>
    <pivotCache cacheId="1686" r:id="rId25"/>
    <pivotCache cacheId="1689" r:id="rId26"/>
    <pivotCache cacheId="1692" r:id="rId27"/>
    <pivotCache cacheId="1695" r:id="rId28"/>
    <pivotCache cacheId="1698" r:id="rId29"/>
    <pivotCache cacheId="1701" r:id="rId30"/>
    <pivotCache cacheId="1704" r:id="rId31"/>
    <pivotCache cacheId="1707" r:id="rId32"/>
  </pivotCaches>
  <extLst>
    <ext xmlns:x14="http://schemas.microsoft.com/office/spreadsheetml/2009/9/main" uri="{876F7934-8845-4945-9796-88D515C7AA90}">
      <x14:pivotCaches>
        <pivotCache cacheId="1086" r:id="rId33"/>
        <pivotCache cacheId="1102" r:id="rId34"/>
        <pivotCache cacheId="1133" r:id="rId35"/>
        <pivotCache cacheId="1239" r:id="rId36"/>
      </x14:pivotCaches>
    </ext>
    <ext xmlns:x14="http://schemas.microsoft.com/office/spreadsheetml/2009/9/main" uri="{BBE1A952-AA13-448e-AADC-164F8A28A991}">
      <x14:slicerCaches>
        <x14:slicerCache r:id="rId37"/>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23ae5b57-0627-4586-b86b-9f828cd21862" name="Dim_Customers" connection="Query - Dim_Customers"/>
          <x15:modelTable id="fact_table_2c147cac-fde9-4c8f-9498-da78dc489d0b" name="fact_table" connection="Query - fact_table"/>
          <x15:modelTable id="monthly_store_targets_c9535589-9e8b-4d55-9cea-de2ee5e29410" name="monthly_store_targets" connection="Query - monthly_store_targets"/>
          <x15:modelTable id="Products_table_f821bed8-35b7-4c4b-a6bb-e5de05f919ed" name="Products_table" connection="Query - Products_table"/>
          <x15:modelTable id="Dim_Sales_Persons_714fe26b-552f-47d7-835f-ca5b733eae81" name="Dim_Sales_Persons" connection="Query - Dim_Sales_Persons"/>
          <x15:modelTable id="Date_7534b596-ab29-4690-a088-da92ec337e4c" name="Date" connection="Query - Date"/>
          <x15:modelTable id="Calculations_431cee65-d2ce-4252-9d1a-a7bd6305ac51" name="Calculations" connection="Query - Calculations"/>
          <x15:modelTable id="Date_table_15bdfde6-b552-4844-9bf9-5802b4dafc30" name="Date_table" connection="Query - Date_table"/>
        </x15:modelTables>
        <x15:modelRelationships>
          <x15:modelRelationship fromTable="fact_table" fromColumn="Customer ID" toTable="Dim_Customers" toColumn="Customer ID"/>
          <x15:modelRelationship fromTable="fact_table" fromColumn="Order Date" toTable="Date_table" toColumn="Order Date"/>
          <x15:modelRelationship fromTable="fact_table" fromColumn="Sales Person ID" toTable="Dim_Sales_Persons" toColumn="Sales Person ID"/>
          <x15:modelRelationship fromTable="fact_table" fromColumn="Product ID" toTable="Products_table" toColumn="Product ID"/>
          <x15:modelRelationship fromTable="monthly_store_targets" fromColumn="Date" toTable="Date_table" toColumn="Order Date"/>
          <x15:modelRelationship fromTable="monthly_store_targets" fromColumn="Store ID" toTable="Dim_Sales_Persons"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5" i="8" l="1"/>
  <c r="AV16" i="8"/>
  <c r="AU17" i="8"/>
  <c r="AU18" i="8"/>
  <c r="AU19" i="8"/>
  <c r="AU20" i="8"/>
  <c r="AU21" i="8"/>
  <c r="AU16" i="8"/>
  <c r="AW10" i="8"/>
  <c r="AV18" i="8" s="1"/>
  <c r="AW11" i="8"/>
  <c r="AV19" i="8" s="1"/>
  <c r="AW12" i="8"/>
  <c r="AV20" i="8" s="1"/>
  <c r="AW13" i="8"/>
  <c r="AV21" i="8" s="1"/>
  <c r="AW9" i="8"/>
  <c r="AV17" i="8" s="1"/>
  <c r="AH3" i="8"/>
  <c r="AI3" i="8"/>
  <c r="AJ3" i="8" s="1"/>
  <c r="AH4" i="8"/>
  <c r="AI4" i="8"/>
  <c r="AJ4" i="8" s="1"/>
  <c r="AH5" i="8"/>
  <c r="AI5" i="8"/>
  <c r="AJ5" i="8" s="1"/>
  <c r="AH6" i="8"/>
  <c r="AI6" i="8"/>
  <c r="AJ6" i="8" s="1"/>
  <c r="AH7" i="8"/>
  <c r="AI7" i="8"/>
  <c r="AJ7" i="8" s="1"/>
  <c r="AH8" i="8"/>
  <c r="AI8" i="8"/>
  <c r="AJ8" i="8" s="1"/>
  <c r="AH9" i="8"/>
  <c r="AI9" i="8"/>
  <c r="AJ9" i="8" s="1"/>
  <c r="AH10" i="8"/>
  <c r="AI10" i="8"/>
  <c r="AJ10" i="8" s="1"/>
  <c r="AH11" i="8"/>
  <c r="AI11" i="8"/>
  <c r="AJ11" i="8" s="1"/>
  <c r="AH12" i="8"/>
  <c r="AI12" i="8"/>
  <c r="AJ12" i="8" s="1"/>
  <c r="AH13" i="8"/>
  <c r="AI13" i="8"/>
  <c r="AJ13" i="8" s="1"/>
  <c r="AH14" i="8"/>
  <c r="AI14" i="8"/>
  <c r="AJ14" i="8" s="1"/>
  <c r="AI2" i="8"/>
  <c r="AH2" i="8"/>
  <c r="O3" i="9"/>
  <c r="O2" i="9"/>
  <c r="B7" i="9" s="1" a="1"/>
  <c r="B7" i="9" s="1"/>
  <c r="M18" i="8"/>
  <c r="M17" i="8"/>
  <c r="M16" i="8"/>
  <c r="H19" i="8"/>
  <c r="H20" i="8"/>
  <c r="H21" i="8"/>
  <c r="H22" i="8"/>
  <c r="G18" i="8"/>
  <c r="H18" i="8"/>
  <c r="G19" i="8"/>
  <c r="G20" i="8"/>
  <c r="G21" i="8"/>
  <c r="G22" i="8"/>
  <c r="H17" i="8"/>
  <c r="G17" i="8"/>
  <c r="D19" i="8"/>
  <c r="D20" i="8"/>
  <c r="D21" i="8"/>
  <c r="D22" i="8"/>
  <c r="D17" i="8"/>
  <c r="D18" i="8"/>
  <c r="C18" i="8"/>
  <c r="C19" i="8"/>
  <c r="C20" i="8"/>
  <c r="C21" i="8"/>
  <c r="C22" i="8"/>
  <c r="C17" i="8"/>
  <c r="AI16" i="1"/>
  <c r="AI17" i="1"/>
  <c r="AI18" i="1"/>
  <c r="AI19" i="1"/>
  <c r="AI20" i="1"/>
  <c r="AI21" i="1"/>
  <c r="AI15" i="1"/>
  <c r="AI14" i="1"/>
  <c r="AH15" i="1"/>
  <c r="AH16" i="1"/>
  <c r="AH17" i="1"/>
  <c r="AH18" i="1"/>
  <c r="AH19" i="1"/>
  <c r="AH20" i="1"/>
  <c r="AH21" i="1"/>
  <c r="AH14" i="1"/>
  <c r="AC16" i="1"/>
  <c r="AC17" i="1"/>
  <c r="AC18" i="1"/>
  <c r="AB15" i="1"/>
  <c r="AC15" i="1"/>
  <c r="AB16" i="1"/>
  <c r="AB17" i="1"/>
  <c r="AB18" i="1"/>
  <c r="AC14" i="1"/>
  <c r="AB14" i="1"/>
  <c r="D27" i="5"/>
  <c r="E27" i="5" s="1"/>
  <c r="F27" i="5" s="1"/>
  <c r="G27" i="5" s="1"/>
  <c r="H27" i="5" s="1"/>
  <c r="I27" i="5" s="1"/>
  <c r="J27" i="5" s="1"/>
  <c r="K27" i="5" s="1"/>
  <c r="L27" i="5" s="1"/>
  <c r="L26" i="5"/>
  <c r="K26" i="5"/>
  <c r="J26" i="5"/>
  <c r="I26" i="5"/>
  <c r="H26" i="5"/>
  <c r="G26" i="5"/>
  <c r="F26" i="5"/>
  <c r="E26" i="5"/>
  <c r="D26" i="5"/>
  <c r="C26" i="5"/>
  <c r="L25" i="5"/>
  <c r="K25" i="5"/>
  <c r="J25" i="5"/>
  <c r="I25" i="5"/>
  <c r="H25" i="5"/>
  <c r="G25" i="5"/>
  <c r="F25" i="5"/>
  <c r="E25" i="5"/>
  <c r="D25" i="5"/>
  <c r="C25" i="5"/>
  <c r="L24" i="5"/>
  <c r="K24" i="5"/>
  <c r="J24" i="5"/>
  <c r="I24" i="5"/>
  <c r="H24" i="5"/>
  <c r="G24" i="5"/>
  <c r="F24" i="5"/>
  <c r="E24" i="5"/>
  <c r="D24" i="5"/>
  <c r="C24" i="5"/>
  <c r="L23" i="5"/>
  <c r="K23" i="5"/>
  <c r="J23" i="5"/>
  <c r="I23" i="5"/>
  <c r="H23" i="5"/>
  <c r="G23" i="5"/>
  <c r="F23" i="5"/>
  <c r="E23" i="5"/>
  <c r="D23" i="5"/>
  <c r="C23" i="5"/>
  <c r="L22" i="5"/>
  <c r="K22" i="5"/>
  <c r="J22" i="5"/>
  <c r="I22" i="5"/>
  <c r="H22" i="5"/>
  <c r="G22" i="5"/>
  <c r="F22" i="5"/>
  <c r="E22" i="5"/>
  <c r="D22" i="5"/>
  <c r="C22" i="5"/>
  <c r="L21" i="5"/>
  <c r="K21" i="5"/>
  <c r="J21" i="5"/>
  <c r="I21" i="5"/>
  <c r="H21" i="5"/>
  <c r="G21" i="5"/>
  <c r="F21" i="5"/>
  <c r="E21" i="5"/>
  <c r="D21" i="5"/>
  <c r="C21" i="5"/>
  <c r="L20" i="5"/>
  <c r="K20" i="5"/>
  <c r="J20" i="5"/>
  <c r="I20" i="5"/>
  <c r="H20" i="5"/>
  <c r="G20" i="5"/>
  <c r="F20" i="5"/>
  <c r="E20" i="5"/>
  <c r="D20" i="5"/>
  <c r="C20" i="5"/>
  <c r="L19" i="5"/>
  <c r="K19" i="5"/>
  <c r="J19" i="5"/>
  <c r="I19" i="5"/>
  <c r="H19" i="5"/>
  <c r="G19" i="5"/>
  <c r="F19" i="5"/>
  <c r="E19" i="5"/>
  <c r="D19" i="5"/>
  <c r="C19" i="5"/>
  <c r="L18" i="5"/>
  <c r="K18" i="5"/>
  <c r="J18" i="5"/>
  <c r="I18" i="5"/>
  <c r="H18" i="5"/>
  <c r="G18" i="5"/>
  <c r="F18" i="5"/>
  <c r="E18" i="5"/>
  <c r="D18" i="5"/>
  <c r="C18" i="5"/>
  <c r="B3" i="5"/>
  <c r="C6" i="5"/>
  <c r="D6" i="5"/>
  <c r="E6" i="5"/>
  <c r="F6" i="5"/>
  <c r="G6" i="5"/>
  <c r="H6" i="5"/>
  <c r="I6" i="5"/>
  <c r="J6" i="5"/>
  <c r="K6" i="5"/>
  <c r="L6" i="5"/>
  <c r="C14" i="5"/>
  <c r="C13" i="5" s="1"/>
  <c r="C12" i="5" s="1"/>
  <c r="C11" i="5" s="1"/>
  <c r="C10" i="5" s="1"/>
  <c r="C9" i="5" s="1"/>
  <c r="C8" i="5" s="1"/>
  <c r="C7" i="5" s="1"/>
  <c r="D15" i="5"/>
  <c r="D14" i="5" s="1"/>
  <c r="D13" i="5" s="1"/>
  <c r="D12" i="5" s="1"/>
  <c r="D11" i="5" s="1"/>
  <c r="D10" i="5" s="1"/>
  <c r="D9" i="5" s="1"/>
  <c r="D8" i="5" s="1"/>
  <c r="D7" i="5" s="1"/>
  <c r="B4" i="5"/>
  <c r="T8" i="1"/>
  <c r="T10" i="1" s="1"/>
  <c r="G8" i="1"/>
  <c r="L8" i="1" s="1"/>
  <c r="H8" i="1"/>
  <c r="I8" i="1"/>
  <c r="G9" i="1"/>
  <c r="L9" i="1" s="1"/>
  <c r="H9" i="1"/>
  <c r="I9" i="1"/>
  <c r="G10" i="1"/>
  <c r="L10" i="1" s="1"/>
  <c r="H10" i="1"/>
  <c r="I10" i="1"/>
  <c r="G11" i="1"/>
  <c r="L11" i="1" s="1"/>
  <c r="H11" i="1"/>
  <c r="I11" i="1"/>
  <c r="G12" i="1"/>
  <c r="L12" i="1" s="1"/>
  <c r="H12" i="1"/>
  <c r="I12" i="1"/>
  <c r="G13" i="1"/>
  <c r="L13" i="1" s="1"/>
  <c r="H13" i="1"/>
  <c r="I13" i="1"/>
  <c r="G14" i="1"/>
  <c r="L14" i="1" s="1"/>
  <c r="H14" i="1"/>
  <c r="I14" i="1"/>
  <c r="G15" i="1"/>
  <c r="L15" i="1" s="1"/>
  <c r="H15" i="1"/>
  <c r="I15" i="1"/>
  <c r="G16" i="1"/>
  <c r="L16" i="1" s="1"/>
  <c r="H16" i="1"/>
  <c r="I16" i="1"/>
  <c r="G17" i="1"/>
  <c r="L17" i="1" s="1"/>
  <c r="H17" i="1"/>
  <c r="I17" i="1"/>
  <c r="G18" i="1"/>
  <c r="L18" i="1" s="1"/>
  <c r="H18" i="1"/>
  <c r="I18" i="1"/>
  <c r="G19" i="1"/>
  <c r="L19" i="1" s="1"/>
  <c r="H19" i="1"/>
  <c r="I19" i="1"/>
  <c r="H7" i="1"/>
  <c r="I7" i="1"/>
  <c r="G7" i="1"/>
  <c r="L7" i="1" s="1"/>
  <c r="D6" i="2"/>
  <c r="C6" i="2"/>
  <c r="F6" i="2" s="1"/>
  <c r="R2" i="2"/>
  <c r="S2" i="2"/>
  <c r="T2" i="2"/>
  <c r="R3" i="2"/>
  <c r="S3" i="2"/>
  <c r="T3" i="2"/>
  <c r="R4" i="2"/>
  <c r="S4" i="2"/>
  <c r="T4" i="2"/>
  <c r="R5" i="2"/>
  <c r="S5" i="2"/>
  <c r="T5" i="2"/>
  <c r="R6" i="2"/>
  <c r="S6" i="2"/>
  <c r="T6" i="2"/>
  <c r="R7" i="2"/>
  <c r="S7" i="2"/>
  <c r="T7" i="2"/>
  <c r="R8" i="2"/>
  <c r="S8" i="2"/>
  <c r="T8" i="2"/>
  <c r="R9" i="2"/>
  <c r="S9" i="2"/>
  <c r="T9" i="2"/>
  <c r="R10" i="2"/>
  <c r="S10" i="2"/>
  <c r="T10" i="2"/>
  <c r="R11" i="2"/>
  <c r="S11" i="2"/>
  <c r="T11" i="2"/>
  <c r="S1" i="2"/>
  <c r="T1" i="2"/>
  <c r="R1" i="2"/>
  <c r="AK16" i="1" l="1"/>
  <c r="AK17" i="1"/>
  <c r="AK18" i="1"/>
  <c r="AK19" i="1"/>
  <c r="AK20" i="1"/>
  <c r="AK21" i="1"/>
  <c r="AK15" i="1"/>
  <c r="AJ21" i="1"/>
  <c r="AJ20" i="1"/>
  <c r="AJ19" i="1"/>
  <c r="AJ18" i="1"/>
  <c r="AJ17" i="1"/>
  <c r="AJ16" i="1"/>
  <c r="J17" i="8"/>
  <c r="K17" i="8"/>
  <c r="J22" i="8"/>
  <c r="J21" i="8"/>
  <c r="J20" i="8"/>
  <c r="J19" i="8"/>
  <c r="K18" i="8"/>
  <c r="J18" i="8"/>
  <c r="K22" i="8"/>
  <c r="K21" i="8"/>
  <c r="K20" i="8"/>
  <c r="K19" i="8"/>
  <c r="AE16" i="1"/>
  <c r="AE17" i="1"/>
  <c r="AE18" i="1"/>
  <c r="AE15" i="1"/>
  <c r="AD18" i="1"/>
  <c r="AD17" i="1"/>
  <c r="AD16" i="1"/>
  <c r="E15" i="5"/>
  <c r="E14" i="5" s="1"/>
  <c r="E13" i="5" s="1"/>
  <c r="E12" i="5" s="1"/>
  <c r="E11" i="5" s="1"/>
  <c r="E10" i="5" s="1"/>
  <c r="E9" i="5" s="1"/>
  <c r="E8" i="5" s="1"/>
  <c r="E7" i="5" s="1"/>
  <c r="M19" i="1"/>
  <c r="M18" i="1"/>
  <c r="M17" i="1"/>
  <c r="M16" i="1"/>
  <c r="M15" i="1"/>
  <c r="M14" i="1"/>
  <c r="M13" i="1"/>
  <c r="M12" i="1"/>
  <c r="M11" i="1"/>
  <c r="M10" i="1"/>
  <c r="M9" i="1"/>
  <c r="M8" i="1"/>
  <c r="H23" i="1"/>
  <c r="H22" i="1"/>
  <c r="D10" i="2"/>
  <c r="AH24" i="1" l="1"/>
  <c r="AJ15" i="1"/>
  <c r="AD15" i="1"/>
  <c r="AB22" i="1"/>
  <c r="F15" i="5"/>
  <c r="F14" i="5" s="1"/>
  <c r="F13" i="5" s="1"/>
  <c r="F12" i="5" s="1"/>
  <c r="F11" i="5" s="1"/>
  <c r="F10" i="5" s="1"/>
  <c r="F9" i="5" s="1"/>
  <c r="F8" i="5" s="1"/>
  <c r="F7" i="5" s="1"/>
  <c r="J19" i="1"/>
  <c r="J18" i="1"/>
  <c r="J17" i="1"/>
  <c r="J16" i="1"/>
  <c r="J15" i="1"/>
  <c r="J14" i="1"/>
  <c r="J13" i="1"/>
  <c r="J12" i="1"/>
  <c r="J11" i="1"/>
  <c r="J10" i="1"/>
  <c r="J9" i="1"/>
  <c r="J8" i="1"/>
  <c r="G15" i="5" l="1"/>
  <c r="G14" i="5" s="1"/>
  <c r="G13" i="5" s="1"/>
  <c r="G12" i="5" s="1"/>
  <c r="G11" i="5" s="1"/>
  <c r="G10" i="5" s="1"/>
  <c r="G9" i="5" s="1"/>
  <c r="G8" i="5" s="1"/>
  <c r="G7" i="5" s="1"/>
  <c r="H15" i="5" l="1"/>
  <c r="H14" i="5" s="1"/>
  <c r="H13" i="5" s="1"/>
  <c r="H12" i="5" s="1"/>
  <c r="H11" i="5" s="1"/>
  <c r="H10" i="5" s="1"/>
  <c r="H9" i="5" s="1"/>
  <c r="H8" i="5" s="1"/>
  <c r="H7" i="5" s="1"/>
  <c r="I15" i="5" l="1"/>
  <c r="I14" i="5" s="1"/>
  <c r="I13" i="5" s="1"/>
  <c r="I12" i="5" s="1"/>
  <c r="I11" i="5" s="1"/>
  <c r="I10" i="5" s="1"/>
  <c r="I9" i="5" s="1"/>
  <c r="I8" i="5" s="1"/>
  <c r="I7" i="5" s="1"/>
  <c r="J15" i="5" l="1"/>
  <c r="J14" i="5" s="1"/>
  <c r="J13" i="5" s="1"/>
  <c r="J12" i="5" s="1"/>
  <c r="J11" i="5" s="1"/>
  <c r="J10" i="5" s="1"/>
  <c r="J9" i="5" s="1"/>
  <c r="J8" i="5" s="1"/>
  <c r="J7" i="5" s="1"/>
  <c r="K15" i="5" l="1"/>
  <c r="K14" i="5" s="1"/>
  <c r="K13" i="5" s="1"/>
  <c r="K12" i="5" s="1"/>
  <c r="K11" i="5" s="1"/>
  <c r="K10" i="5" s="1"/>
  <c r="K9" i="5" s="1"/>
  <c r="K8" i="5" s="1"/>
  <c r="K7" i="5" s="1"/>
  <c r="L15" i="5" l="1"/>
  <c r="L14" i="5" s="1"/>
  <c r="L13" i="5" s="1"/>
  <c r="L12" i="5" s="1"/>
  <c r="L11" i="5" s="1"/>
  <c r="L10" i="5" s="1"/>
  <c r="L9" i="5" s="1"/>
  <c r="L8" i="5" s="1"/>
  <c r="L7"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9C665C-E843-4D04-AD5B-8BDDA458A5C4}" name="Query - Calculations" description="Connection to the 'Calculations' query in the workbook." type="100" refreshedVersion="8" minRefreshableVersion="5">
    <extLst>
      <ext xmlns:x15="http://schemas.microsoft.com/office/spreadsheetml/2010/11/main" uri="{DE250136-89BD-433C-8126-D09CA5730AF9}">
        <x15:connection id="51053b5b-a381-42b5-9f64-e32a23659619">
          <x15:oledbPr connection="Provider=Microsoft.Mashup.OleDb.1;Data Source=$Workbook$;Location=Calculations;Extended Properties=&quot;&quot;">
            <x15:dbTables>
              <x15:dbTable name="Calculations"/>
            </x15:dbTables>
          </x15:oledbPr>
        </x15:connection>
      </ext>
    </extLst>
  </connection>
  <connection id="2" xr16:uid="{D6F54DC4-E92B-41D7-B520-6C0975BF083E}" name="Query - Date" description="Connection to the 'Date' query in the workbook." type="100" refreshedVersion="8" minRefreshableVersion="5">
    <extLst>
      <ext xmlns:x15="http://schemas.microsoft.com/office/spreadsheetml/2010/11/main" uri="{DE250136-89BD-433C-8126-D09CA5730AF9}">
        <x15:connection id="cb8d39b2-1bda-45a0-a3ca-a368822768bb">
          <x15:oledbPr connection="Provider=Microsoft.Mashup.OleDb.1;Data Source=$Workbook$;Location=Date;Extended Properties=&quot;&quot;">
            <x15:dbTables>
              <x15:dbTable name="Date"/>
            </x15:dbTables>
          </x15:oledbPr>
        </x15:connection>
      </ext>
    </extLst>
  </connection>
  <connection id="3" xr16:uid="{53A8912B-AFE2-4D9A-A8C9-77DF3F295966}" name="Query - Date_table" description="Connection to the 'Date_table' query in the workbook." type="100" refreshedVersion="8" minRefreshableVersion="5">
    <extLst>
      <ext xmlns:x15="http://schemas.microsoft.com/office/spreadsheetml/2010/11/main" uri="{DE250136-89BD-433C-8126-D09CA5730AF9}">
        <x15:connection id="0ba1919c-59f1-4739-b0d6-a9fad3cc4fbe">
          <x15:oledbPr connection="Provider=Microsoft.Mashup.OleDb.1;Data Source=$Workbook$;Location=Date_table;Extended Properties=&quot;&quot;">
            <x15:dbTables>
              <x15:dbTable name="Date_table"/>
            </x15:dbTables>
          </x15:oledbPr>
        </x15:connection>
      </ext>
    </extLst>
  </connection>
  <connection id="4" xr16:uid="{8C226A2E-8A41-43BA-A57D-CF183E732B99}" name="Query - Dim_Customers" description="Connection to the 'Dim_Customers' query in the workbook." type="100" refreshedVersion="8" minRefreshableVersion="5">
    <extLst>
      <ext xmlns:x15="http://schemas.microsoft.com/office/spreadsheetml/2010/11/main" uri="{DE250136-89BD-433C-8126-D09CA5730AF9}">
        <x15:connection id="4e50c04f-a45a-44bf-86c5-b196efb2da7b"/>
      </ext>
    </extLst>
  </connection>
  <connection id="5" xr16:uid="{5F917943-2B8A-4EF9-ACB7-8536F8C5AE49}" name="Query - Dim_Sales_Persons" description="Connection to the 'Dim_Sales_Persons' query in the workbook." type="100" refreshedVersion="8" minRefreshableVersion="5">
    <extLst>
      <ext xmlns:x15="http://schemas.microsoft.com/office/spreadsheetml/2010/11/main" uri="{DE250136-89BD-433C-8126-D09CA5730AF9}">
        <x15:connection id="d8d39e1a-5b82-49a5-a478-4e74da94f8ce">
          <x15:oledbPr connection="Provider=Microsoft.Mashup.OleDb.1;Data Source=$Workbook$;Location=Dim_Sales_Persons;Extended Properties=&quot;&quot;">
            <x15:dbTables>
              <x15:dbTable name="Dim_Sales_Persons"/>
            </x15:dbTables>
          </x15:oledbPr>
        </x15:connection>
      </ext>
    </extLst>
  </connection>
  <connection id="6" xr16:uid="{906849EB-C1FE-4095-9B13-340B3F51EEBF}" name="Query - fact_table" description="Connection to the 'fact_table' query in the workbook." type="100" refreshedVersion="8" minRefreshableVersion="5">
    <extLst>
      <ext xmlns:x15="http://schemas.microsoft.com/office/spreadsheetml/2010/11/main" uri="{DE250136-89BD-433C-8126-D09CA5730AF9}">
        <x15:connection id="522ca2e6-1e44-4887-b736-6b3041575ee6">
          <x15:oledbPr connection="Provider=Microsoft.Mashup.OleDb.1;Data Source=$Workbook$;Location=fact_table;Extended Properties=&quot;&quot;">
            <x15:dbTables>
              <x15:dbTable name="fact_table"/>
            </x15:dbTables>
          </x15:oledbPr>
        </x15:connection>
      </ext>
    </extLst>
  </connection>
  <connection id="7" xr16:uid="{A8B119B1-7024-48A9-AEE9-0E79E89C7BAC}"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1b97a2dc-332a-41d9-93f2-67937cfcab51">
          <x15:oledbPr connection="Provider=Microsoft.Mashup.OleDb.1;Data Source=$Workbook$;Location=monthly_store_targets;Extended Properties=&quot;&quot;">
            <x15:dbTables>
              <x15:dbTable name="monthly_store_targets"/>
            </x15:dbTables>
          </x15:oledbPr>
        </x15:connection>
      </ext>
    </extLst>
  </connection>
  <connection id="8" xr16:uid="{D64074D9-BBC1-43FD-80FD-878242E62504}" name="Query - Products_table" description="Connection to the 'Products_table' query in the workbook." type="100" refreshedVersion="8" minRefreshableVersion="5">
    <extLst>
      <ext xmlns:x15="http://schemas.microsoft.com/office/spreadsheetml/2010/11/main" uri="{DE250136-89BD-433C-8126-D09CA5730AF9}">
        <x15:connection id="af850855-2f39-4338-9e16-4c1f06e61daf">
          <x15:oledbPr connection="Provider=Microsoft.Mashup.OleDb.1;Data Source=$Workbook$;Location=Products_table;Extended Properties=&quot;&quot;">
            <x15:dbTables>
              <x15:dbTable name="Products_table"/>
            </x15:dbTables>
          </x15:oledbPr>
        </x15:connection>
      </ext>
    </extLst>
  </connection>
  <connection id="9" xr16:uid="{4A34438C-C59C-449D-97C9-BE322680CA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<sst xmlns="http://schemas.openxmlformats.org/spreadsheetml/2006/main" count="321" uniqueCount="231">
  <si>
    <t># Transactions</t>
  </si>
  <si>
    <t># Products</t>
  </si>
  <si>
    <t>Qty Returned</t>
  </si>
  <si>
    <t>Qty Sold</t>
  </si>
  <si>
    <t>Total Target</t>
  </si>
  <si>
    <t>Barron-Fleming</t>
  </si>
  <si>
    <t>Berg-Trujillo</t>
  </si>
  <si>
    <t>Lee-Myers</t>
  </si>
  <si>
    <t>Lopez</t>
  </si>
  <si>
    <t>Martinez</t>
  </si>
  <si>
    <t>Miller</t>
  </si>
  <si>
    <t>Myers-Lopez</t>
  </si>
  <si>
    <t>Novak PLC</t>
  </si>
  <si>
    <t>Thomas</t>
  </si>
  <si>
    <t>Valdez</t>
  </si>
  <si>
    <t>Grand Total</t>
  </si>
  <si>
    <t>Store Name</t>
  </si>
  <si>
    <t>Feb</t>
  </si>
  <si>
    <t>Month Name</t>
  </si>
  <si>
    <t>Total Revenue</t>
  </si>
  <si>
    <t>COGS</t>
  </si>
  <si>
    <t>Profit Margin</t>
  </si>
  <si>
    <t>Refund Rate</t>
  </si>
  <si>
    <t>Revenue</t>
  </si>
  <si>
    <t>Target</t>
  </si>
  <si>
    <t>variance</t>
  </si>
  <si>
    <t>Pct</t>
  </si>
  <si>
    <t>`</t>
  </si>
  <si>
    <t>Jan</t>
  </si>
  <si>
    <t>Mar</t>
  </si>
  <si>
    <t>Apr</t>
  </si>
  <si>
    <t>May</t>
  </si>
  <si>
    <t>Jun</t>
  </si>
  <si>
    <t>Jul</t>
  </si>
  <si>
    <t>Aug</t>
  </si>
  <si>
    <t>Sep</t>
  </si>
  <si>
    <t>Oct</t>
  </si>
  <si>
    <t>Nov</t>
  </si>
  <si>
    <t>Dec</t>
  </si>
  <si>
    <t>Highlite</t>
  </si>
  <si>
    <t>Large-1</t>
  </si>
  <si>
    <t>Large-2</t>
  </si>
  <si>
    <t>Variance</t>
  </si>
  <si>
    <t>Week Type</t>
  </si>
  <si>
    <t>Weekday</t>
  </si>
  <si>
    <t>Weekend</t>
  </si>
  <si>
    <t>Total Revenue2</t>
  </si>
  <si>
    <t>Quarter</t>
  </si>
  <si>
    <t>Q-1</t>
  </si>
  <si>
    <t>Q-2</t>
  </si>
  <si>
    <t>Q-3</t>
  </si>
  <si>
    <t>Q-4</t>
  </si>
  <si>
    <t>Link to the above chart</t>
  </si>
  <si>
    <t>average</t>
  </si>
  <si>
    <t>Caption</t>
  </si>
  <si>
    <t>Week Day</t>
  </si>
  <si>
    <t>Mon</t>
  </si>
  <si>
    <t>Tue</t>
  </si>
  <si>
    <t>Wed</t>
  </si>
  <si>
    <t>Thu</t>
  </si>
  <si>
    <t>Fri</t>
  </si>
  <si>
    <t>Sat</t>
  </si>
  <si>
    <t>Sun</t>
  </si>
  <si>
    <t>***</t>
  </si>
  <si>
    <t>**</t>
  </si>
  <si>
    <t>Option</t>
  </si>
  <si>
    <t>Combo Box</t>
  </si>
  <si>
    <t>Customer</t>
  </si>
  <si>
    <t>Location</t>
  </si>
  <si>
    <t>Anthony Lee</t>
  </si>
  <si>
    <t>Christopher Cameron</t>
  </si>
  <si>
    <t>Crystal Franco</t>
  </si>
  <si>
    <t>Dustin Manning</t>
  </si>
  <si>
    <t>Kelsey Beard</t>
  </si>
  <si>
    <t>Kelsey Zimmerman</t>
  </si>
  <si>
    <t>Kimberly Mcdonald</t>
  </si>
  <si>
    <t>Seth Adams</t>
  </si>
  <si>
    <t>Tammy Monroe</t>
  </si>
  <si>
    <t>William Gonzalez</t>
  </si>
  <si>
    <t>Full Name</t>
  </si>
  <si>
    <t>Top 5 Customers</t>
  </si>
  <si>
    <t>Bottomn5 Customers</t>
  </si>
  <si>
    <t>Top5 Locations</t>
  </si>
  <si>
    <t>California</t>
  </si>
  <si>
    <t>Florida</t>
  </si>
  <si>
    <t>Indiana</t>
  </si>
  <si>
    <t>Maryland</t>
  </si>
  <si>
    <t>Michigan</t>
  </si>
  <si>
    <t>Missouri</t>
  </si>
  <si>
    <t>New York</t>
  </si>
  <si>
    <t>Virginia</t>
  </si>
  <si>
    <t>Washington</t>
  </si>
  <si>
    <t>Wisconsin</t>
  </si>
  <si>
    <t>Bottom 5 Locations</t>
  </si>
  <si>
    <t>Customer Table</t>
  </si>
  <si>
    <t>Location Table</t>
  </si>
  <si>
    <t>Chart</t>
  </si>
  <si>
    <t># customers</t>
  </si>
  <si>
    <t># Location</t>
  </si>
  <si>
    <t xml:space="preserve">Caption : </t>
  </si>
  <si>
    <t>% Profit Margin</t>
  </si>
  <si>
    <t>-</t>
  </si>
  <si>
    <t>Customer Age Group</t>
  </si>
  <si>
    <t>0-20</t>
  </si>
  <si>
    <t>21-30</t>
  </si>
  <si>
    <t>31-40</t>
  </si>
  <si>
    <t>41-50</t>
  </si>
  <si>
    <t>51 +</t>
  </si>
  <si>
    <t>Average of Customer Age</t>
  </si>
  <si>
    <t>Explicite</t>
  </si>
  <si>
    <t>Implicite</t>
  </si>
  <si>
    <t>Average Customer Age</t>
  </si>
  <si>
    <t>Gender</t>
  </si>
  <si>
    <t>Female</t>
  </si>
  <si>
    <t>Male</t>
  </si>
  <si>
    <t>Icon</t>
  </si>
  <si>
    <t>●</t>
  </si>
  <si>
    <t xml:space="preserve">■ </t>
  </si>
  <si>
    <t>New Chart</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</si>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</sst>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0;\-\$#,##0;\$#,##0"/>
    <numFmt numFmtId="165" formatCode="[&gt;=1000000]&quot;$&quot;0.0,,&quot;M&quot;;[&gt;=1000]&quot;$&quot;0.0,&quot;K&quot;"/>
    <numFmt numFmtId="166" formatCode="0.00%;\-0.00%;0.00%"/>
    <numFmt numFmtId="167" formatCode="[&gt;=1000000]0.0,,&quot;M&quot;;[&gt;=1000]0.0,&quot;K&quot;;0"/>
    <numFmt numFmtId="168" formatCode="[&gt;=1000000]&quot;$&quot;0,,&quot;M&quot;;[&gt;=1000]&quot;$&quot;0,&quot;K&quot;"/>
    <numFmt numFmtId="169" formatCode="\+0.0%;\-0.0%"/>
    <numFmt numFmtId="170" formatCode="[&gt;=1000000]&quot;$&quot;0.0,,&quot;M&quot;;[&gt;=1000]&quot;$&quot;0,&quot;K&quot;"/>
    <numFmt numFmtId="173" formatCode=";;"/>
    <numFmt numFmtId="174" formatCode="\+0.00%;\-0.00%"/>
    <numFmt numFmtId="177" formatCode="[&gt;=1000000]0,,&quot;M&quot;;[&gt;=1000]0,&quot;K&quot;;0"/>
    <numFmt numFmtId="178" formatCode="[&gt;=1000000]0.0,,&quot;M&quot;;[&gt;=1000]0,&quot;K&quot;;0"/>
  </numFmts>
  <fonts count="13">
    <font>
      <sz val="11"/>
      <color theme="1"/>
      <name val="Aptos Narrow"/>
      <family val="2"/>
      <scheme val="minor"/>
    </font>
    <font>
      <sz val="11"/>
      <color theme="1"/>
      <name val="Aptos Narrow"/>
      <family val="2"/>
      <scheme val="minor"/>
    </font>
    <font>
      <b/>
      <sz val="14"/>
      <color theme="1"/>
      <name val="Aptos Narrow"/>
      <family val="2"/>
      <scheme val="minor"/>
    </font>
    <font>
      <sz val="8"/>
      <name val="Aptos Narrow"/>
      <family val="2"/>
      <scheme val="minor"/>
    </font>
    <font>
      <b/>
      <sz val="11"/>
      <color theme="0" tint="-4.9989318521683403E-2"/>
      <name val="Aptos Narrow"/>
      <family val="2"/>
      <scheme val="minor"/>
    </font>
    <font>
      <b/>
      <sz val="12"/>
      <color theme="1"/>
      <name val="Aptos Narrow"/>
      <family val="2"/>
      <scheme val="minor"/>
    </font>
    <font>
      <sz val="11"/>
      <color theme="0"/>
      <name val="Aptos Narrow"/>
      <family val="2"/>
      <scheme val="minor"/>
    </font>
    <font>
      <sz val="8"/>
      <name val="Segoe UI"/>
      <family val="2"/>
    </font>
    <font>
      <i/>
      <sz val="11"/>
      <color theme="1"/>
      <name val="Aptos Narrow"/>
      <family val="2"/>
      <scheme val="minor"/>
    </font>
    <font>
      <b/>
      <sz val="14"/>
      <color theme="6" tint="0.39994506668294322"/>
      <name val="Aptos Narrow"/>
      <family val="2"/>
      <scheme val="minor"/>
    </font>
    <font>
      <sz val="12"/>
      <color theme="1"/>
      <name val="Aptos Narrow"/>
      <family val="2"/>
      <scheme val="minor"/>
    </font>
    <font>
      <sz val="14"/>
      <color theme="1"/>
      <name val="Aptos Narrow"/>
      <family val="2"/>
      <scheme val="minor"/>
    </font>
    <font>
      <sz val="9"/>
      <color theme="1"/>
      <name val="Aptos Narrow"/>
      <family val="2"/>
      <scheme val="minor"/>
    </font>
  </fonts>
  <fills count="11">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rgb="FFC00000"/>
        <bgColor indexed="64"/>
      </patternFill>
    </fill>
    <fill>
      <patternFill patternType="solid">
        <fgColor theme="1"/>
        <bgColor indexed="64"/>
      </patternFill>
    </fill>
    <fill>
      <patternFill patternType="solid">
        <fgColor theme="2" tint="-9.9978637043366805E-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65">
    <xf numFmtId="0" fontId="0" fillId="0" borderId="0" xfId="0"/>
    <xf numFmtId="164" fontId="0" fillId="0" borderId="0" xfId="0" applyNumberFormat="1"/>
    <xf numFmtId="0" fontId="0" fillId="2" borderId="0" xfId="0" applyFill="1"/>
    <xf numFmtId="0" fontId="0" fillId="3" borderId="0" xfId="0" applyFill="1"/>
    <xf numFmtId="0" fontId="0" fillId="0" borderId="0" xfId="0" pivotButton="1"/>
    <xf numFmtId="165" fontId="0" fillId="0" borderId="0" xfId="0" applyNumberFormat="1"/>
    <xf numFmtId="166" fontId="0" fillId="0" borderId="0" xfId="0" applyNumberFormat="1"/>
    <xf numFmtId="167" fontId="0" fillId="0" borderId="0" xfId="0" applyNumberFormat="1"/>
    <xf numFmtId="9" fontId="0" fillId="0" borderId="0" xfId="1" applyFont="1"/>
    <xf numFmtId="0" fontId="0" fillId="4" borderId="0" xfId="0" applyFill="1"/>
    <xf numFmtId="0" fontId="0" fillId="5" borderId="0" xfId="0" applyFill="1"/>
    <xf numFmtId="9" fontId="2" fillId="0" borderId="0" xfId="1" applyFont="1"/>
    <xf numFmtId="0" fontId="0" fillId="0" borderId="1" xfId="0" pivotButton="1" applyBorder="1"/>
    <xf numFmtId="0" fontId="0" fillId="0" borderId="1" xfId="0" applyBorder="1"/>
    <xf numFmtId="168" fontId="0" fillId="0" borderId="1" xfId="0" applyNumberFormat="1" applyBorder="1"/>
    <xf numFmtId="0" fontId="4" fillId="6" borderId="1" xfId="0" applyFont="1" applyFill="1" applyBorder="1"/>
    <xf numFmtId="169" fontId="0" fillId="0" borderId="0" xfId="1" applyNumberFormat="1" applyFont="1"/>
    <xf numFmtId="170" fontId="0" fillId="0" borderId="1" xfId="0" applyNumberFormat="1" applyBorder="1"/>
    <xf numFmtId="0" fontId="4" fillId="6" borderId="0" xfId="0" applyFont="1" applyFill="1"/>
    <xf numFmtId="0" fontId="0" fillId="6" borderId="0" xfId="0" applyFill="1"/>
    <xf numFmtId="168" fontId="0" fillId="6" borderId="0" xfId="0" applyNumberFormat="1" applyFill="1"/>
    <xf numFmtId="0" fontId="4" fillId="6" borderId="2" xfId="0" applyFont="1" applyFill="1" applyBorder="1"/>
    <xf numFmtId="0" fontId="4" fillId="0" borderId="0" xfId="0" applyFont="1"/>
    <xf numFmtId="168" fontId="0" fillId="0" borderId="0" xfId="0" applyNumberFormat="1"/>
    <xf numFmtId="10" fontId="0" fillId="0" borderId="0" xfId="0" applyNumberFormat="1"/>
    <xf numFmtId="0" fontId="5" fillId="0" borderId="0" xfId="0" applyFont="1" applyAlignment="1">
      <alignment vertical="center"/>
    </xf>
    <xf numFmtId="10" fontId="0" fillId="0" borderId="1" xfId="0" applyNumberFormat="1" applyBorder="1"/>
    <xf numFmtId="0" fontId="0" fillId="7" borderId="0" xfId="0" applyFill="1"/>
    <xf numFmtId="173" fontId="0" fillId="7" borderId="3" xfId="0" applyNumberFormat="1" applyFill="1" applyBorder="1"/>
    <xf numFmtId="173" fontId="0" fillId="7" borderId="4" xfId="0" applyNumberFormat="1" applyFill="1" applyBorder="1"/>
    <xf numFmtId="173" fontId="0" fillId="7" borderId="5" xfId="0" applyNumberFormat="1" applyFill="1" applyBorder="1"/>
    <xf numFmtId="173" fontId="0" fillId="7" borderId="6" xfId="0" applyNumberFormat="1" applyFill="1" applyBorder="1"/>
    <xf numFmtId="173" fontId="0" fillId="7" borderId="7" xfId="0" applyNumberFormat="1" applyFill="1" applyBorder="1"/>
    <xf numFmtId="173" fontId="0" fillId="7" borderId="8" xfId="0" applyNumberFormat="1" applyFill="1" applyBorder="1"/>
    <xf numFmtId="173" fontId="0" fillId="7" borderId="9" xfId="0" applyNumberFormat="1" applyFill="1" applyBorder="1"/>
    <xf numFmtId="173" fontId="0" fillId="7" borderId="10" xfId="0" applyNumberFormat="1" applyFill="1" applyBorder="1"/>
    <xf numFmtId="173" fontId="0" fillId="7" borderId="11" xfId="0" applyNumberFormat="1" applyFill="1" applyBorder="1"/>
    <xf numFmtId="174" fontId="0" fillId="0" borderId="1" xfId="0" applyNumberFormat="1" applyBorder="1"/>
    <xf numFmtId="0" fontId="0" fillId="8" borderId="12" xfId="0" applyFill="1" applyBorder="1"/>
    <xf numFmtId="0" fontId="0" fillId="8" borderId="13" xfId="0" applyFill="1" applyBorder="1"/>
    <xf numFmtId="0" fontId="8" fillId="0" borderId="0" xfId="0" applyFont="1"/>
    <xf numFmtId="0" fontId="0" fillId="0" borderId="14" xfId="0" applyBorder="1"/>
    <xf numFmtId="0" fontId="0" fillId="0" borderId="15" xfId="0" applyBorder="1"/>
    <xf numFmtId="0" fontId="0" fillId="0" borderId="16" xfId="0" applyBorder="1"/>
    <xf numFmtId="177" fontId="0" fillId="0" borderId="0" xfId="0" applyNumberFormat="1"/>
    <xf numFmtId="3" fontId="0" fillId="0" borderId="0" xfId="0" applyNumberFormat="1"/>
    <xf numFmtId="170" fontId="0" fillId="0" borderId="0" xfId="0" applyNumberFormat="1"/>
    <xf numFmtId="0" fontId="0" fillId="9" borderId="0" xfId="0" applyFill="1"/>
    <xf numFmtId="1" fontId="0" fillId="0" borderId="0" xfId="0" applyNumberFormat="1"/>
    <xf numFmtId="10" fontId="0" fillId="0" borderId="0" xfId="1" applyNumberFormat="1" applyFont="1"/>
    <xf numFmtId="10" fontId="9" fillId="0" borderId="0" xfId="1" applyNumberFormat="1" applyFont="1"/>
    <xf numFmtId="0" fontId="10" fillId="0" borderId="0" xfId="0" applyFont="1"/>
    <xf numFmtId="0" fontId="12" fillId="0" borderId="0" xfId="0" applyFont="1"/>
    <xf numFmtId="9" fontId="0" fillId="0" borderId="0" xfId="0" applyNumberFormat="1" applyFont="1" applyAlignment="1">
      <alignment horizontal="center" vertical="center"/>
    </xf>
    <xf numFmtId="9" fontId="11" fillId="0" borderId="0" xfId="0" applyNumberFormat="1" applyFont="1" applyAlignment="1">
      <alignment horizontal="center" vertical="center"/>
    </xf>
    <xf numFmtId="169" fontId="0" fillId="0" borderId="0" xfId="0" applyNumberFormat="1"/>
    <xf numFmtId="168" fontId="0" fillId="0" borderId="17" xfId="0" applyNumberFormat="1" applyBorder="1"/>
    <xf numFmtId="168" fontId="0" fillId="0" borderId="18" xfId="0" applyNumberFormat="1" applyBorder="1"/>
    <xf numFmtId="168" fontId="0" fillId="0" borderId="19" xfId="0" applyNumberFormat="1" applyBorder="1"/>
    <xf numFmtId="168" fontId="0" fillId="0" borderId="20" xfId="0" applyNumberFormat="1" applyBorder="1"/>
    <xf numFmtId="168" fontId="0" fillId="0" borderId="21" xfId="0" applyNumberFormat="1" applyBorder="1"/>
    <xf numFmtId="168" fontId="0" fillId="0" borderId="22" xfId="0" applyNumberFormat="1" applyBorder="1"/>
    <xf numFmtId="0" fontId="0" fillId="10" borderId="0" xfId="0" applyFill="1"/>
    <xf numFmtId="0" fontId="6" fillId="5" borderId="0" xfId="0" applyFont="1" applyFill="1"/>
    <xf numFmtId="178" fontId="0" fillId="0" borderId="0" xfId="0" applyNumberFormat="1"/>
  </cellXfs>
  <cellStyles count="2">
    <cellStyle name="Normal" xfId="0" builtinId="0"/>
    <cellStyle name="Percent" xfId="1" builtinId="5"/>
  </cellStyles>
  <dxfs count="98">
    <dxf>
      <font>
        <b val="0"/>
        <i/>
        <color rgb="FF9FE6FF"/>
      </font>
      <fill>
        <patternFill>
          <bgColor theme="3"/>
        </patternFill>
      </fill>
      <border diagonalUp="0" diagonalDown="0">
        <left/>
        <right/>
        <top/>
        <bottom/>
        <vertical/>
        <horizontal/>
      </border>
    </dxf>
    <dxf>
      <font>
        <color theme="1"/>
      </font>
      <fill>
        <patternFill>
          <bgColor theme="3"/>
        </patternFill>
      </fill>
      <border diagonalUp="0" diagonalDown="0">
        <left/>
        <right/>
        <top/>
        <bottom/>
        <vertical/>
        <horizontal/>
      </border>
    </dxf>
    <dxf>
      <numFmt numFmtId="178" formatCode="[&gt;=1000000]0.0,,&quot;M&quot;;[&gt;=1000]0,&quot;K&quot;;0"/>
    </dxf>
    <dxf>
      <numFmt numFmtId="168" formatCode="[&gt;=1000000]&quot;$&quot;0,,&quot;M&quot;;[&gt;=1000]&quot;$&quot;0,&quot;K&quot;"/>
    </dxf>
    <dxf>
      <numFmt numFmtId="168" formatCode="[&gt;=1000000]&quot;$&quot;0,,&quot;M&quot;;[&gt;=1000]&quot;$&quot;0,&quot;K&quot;"/>
    </dxf>
    <dxf>
      <numFmt numFmtId="169" formatCode="\+0.0%;\-0.0%"/>
    </dxf>
    <dxf>
      <font>
        <color rgb="FF0070C0"/>
      </font>
    </dxf>
    <dxf>
      <fill>
        <patternFill>
          <bgColor rgb="FF0070C0"/>
        </patternFill>
      </fill>
    </dxf>
    <dxf>
      <fill>
        <patternFill>
          <bgColor rgb="FF0070C0"/>
        </patternFill>
      </fill>
    </dxf>
    <dxf>
      <fill>
        <patternFill>
          <bgColor rgb="FF0070C0"/>
        </patternFill>
      </fill>
    </dxf>
    <dxf>
      <font>
        <color theme="1" tint="0.499984740745262"/>
      </font>
      <fill>
        <patternFill>
          <bgColor theme="1" tint="0.499984740745262"/>
        </patternFill>
      </fill>
    </dxf>
    <dxf>
      <font>
        <color rgb="FF0070C0"/>
      </font>
    </dxf>
    <dxf>
      <fill>
        <patternFill>
          <bgColor rgb="FF0070C0"/>
        </patternFill>
      </fill>
    </dxf>
    <dxf>
      <fill>
        <patternFill>
          <bgColor rgb="FF0070C0"/>
        </patternFill>
      </fill>
    </dxf>
    <dxf>
      <fill>
        <patternFill>
          <bgColor rgb="FF0070C0"/>
        </patternFill>
      </fill>
    </dxf>
    <dxf>
      <fill>
        <patternFill>
          <bgColor rgb="FF0070C0"/>
        </patternFill>
      </fill>
    </dxf>
    <dxf>
      <font>
        <color rgb="FF00B050"/>
      </font>
    </dxf>
    <dxf>
      <font>
        <color rgb="FFFF0000"/>
      </font>
    </dxf>
    <dxf>
      <font>
        <color rgb="FFFF0000"/>
      </font>
    </dxf>
    <dxf>
      <font>
        <color rgb="FF00B050"/>
      </font>
    </dxf>
    <dxf>
      <font>
        <color rgb="FFFF0000"/>
      </font>
    </dxf>
    <dxf>
      <font>
        <color rgb="FF00B050"/>
      </font>
    </dxf>
    <dxf>
      <font>
        <color rgb="FF1F8CB3"/>
      </font>
    </dxf>
    <dxf>
      <font>
        <color rgb="FF9FE6FF"/>
      </font>
    </dxf>
    <dxf>
      <font>
        <color rgb="FF1F8CB3"/>
      </font>
    </dxf>
    <dxf>
      <font>
        <color rgb="FF9FE6FF"/>
      </font>
    </dxf>
    <dxf>
      <numFmt numFmtId="168" formatCode="[&gt;=1000000]&quot;$&quot;0,,&quot;M&quot;;[&gt;=1000]&quot;$&quot;0,&quot;K&quot;"/>
    </dxf>
    <dxf>
      <numFmt numFmtId="168" formatCode="[&gt;=1000000]&quot;$&quot;0,,&quot;M&quot;;[&gt;=1000]&quot;$&quot;0,&quot;K&quot;"/>
    </dxf>
    <dxf>
      <numFmt numFmtId="14" formatCode="0.00%"/>
    </dxf>
    <dxf>
      <numFmt numFmtId="168" formatCode="[&gt;=1000000]&quot;$&quot;0,,&quot;M&quot;;[&gt;=1000]&quot;$&quot;0,&quot;K&quot;"/>
    </dxf>
    <dxf>
      <numFmt numFmtId="1" formatCode="0"/>
    </dxf>
    <dxf>
      <numFmt numFmtId="170" formatCode="[&gt;=1000000]&quot;$&quot;0.0,,&quot;M&quot;;[&gt;=1000]&quot;$&quot;0,&quot;K&quot;"/>
    </dxf>
    <dxf>
      <numFmt numFmtId="170" formatCode="[&gt;=1000000]&quot;$&quot;0.0,,&quot;M&quot;;[&gt;=1000]&quot;$&quot;0,&quot;K&quot;"/>
    </dxf>
    <dxf>
      <numFmt numFmtId="174" formatCode="\+0.00%;\-0.00%"/>
    </dxf>
    <dxf>
      <numFmt numFmtId="14" formatCode="0.00%"/>
    </dxf>
    <dxf>
      <numFmt numFmtId="168" formatCode="[&gt;=1000000]&quot;$&quot;0,,&quot;M&quot;;[&gt;=1000]&quot;$&quot;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vertical style="thin">
          <color indexed="64"/>
        </vertical>
        <horizontal style="thin">
          <color indexed="64"/>
        </horizontal>
      </border>
    </dxf>
    <dxf>
      <border>
        <vertical style="thin">
          <color indexed="64"/>
        </vertical>
        <horizontal style="thin">
          <color indexed="64"/>
        </horizontal>
      </border>
    </dxf>
    <dxf>
      <numFmt numFmtId="174" formatCode="\+0.00%;\-0.00%"/>
    </dxf>
    <dxf>
      <numFmt numFmtId="14" formatCode="0.00%"/>
    </dxf>
    <dxf>
      <numFmt numFmtId="168" formatCode="[&gt;=1000000]&quot;$&quot;0,,&quot;M&quot;;[&gt;=1000]&quot;$&quot;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vertical style="thin">
          <color indexed="64"/>
        </vertical>
        <horizontal style="thin">
          <color indexed="64"/>
        </horizontal>
      </border>
    </dxf>
    <dxf>
      <border>
        <vertical style="thin">
          <color indexed="64"/>
        </vertical>
        <horizontal style="thin">
          <color indexed="64"/>
        </horizontal>
      </border>
    </dxf>
    <dxf>
      <numFmt numFmtId="14" formatCode="0.00%"/>
    </dxf>
    <dxf>
      <numFmt numFmtId="168" formatCode="[&gt;=1000000]&quot;$&quot;0,,&quot;M&quot;;[&gt;=1000]&quot;$&quot;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gt;=1000000]&quot;$&quot;0,,&quot;M&quot;;[&gt;=1000]&quot;$&quot;0,&quot;K&quo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numFmt numFmtId="168" formatCode="[&gt;=1000000]&quot;$&quot;0,,&quot;M&quot;;[&gt;=1000]&quot;$&quot;0,&quot;K&quot;"/>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5" formatCode="[&gt;=1000000]&quot;$&quot;0.0,,&quot;M&quot;;[&gt;=1000]&quot;$&quot;0.0,&quot;K&quot;"/>
    </dxf>
    <dxf>
      <numFmt numFmtId="165" formatCode="[&gt;=1000000]&quot;$&quot;0.0,,&quot;M&quot;;[&gt;=1000]&quot;$&quot;0.0,&quot;K&quot;"/>
    </dxf>
    <dxf>
      <numFmt numFmtId="165" formatCode="[&gt;=1000000]&quot;$&quot;0.0,,&quot;M&quot;;[&gt;=1000]&quot;$&quot;0.0,&quot;K&quot;"/>
    </dxf>
    <dxf>
      <numFmt numFmtId="165" formatCode="[&gt;=1000000]&quot;$&quot;0.0,,&quot;M&quot;;[&gt;=1000]&quot;$&quot;0.0,&quot;K&quot;"/>
    </dxf>
    <dxf>
      <font>
        <b val="0"/>
        <i/>
        <color auto="1"/>
      </font>
      <border diagonalUp="0" diagonalDown="0">
        <left/>
        <right/>
        <top/>
        <bottom/>
        <vertical/>
        <horizontal/>
      </border>
    </dxf>
    <dxf>
      <font>
        <color theme="1"/>
      </font>
      <fill>
        <patternFill>
          <bgColor theme="0"/>
        </patternFill>
      </fill>
      <border diagonalUp="0" diagonalDown="0">
        <left/>
        <right/>
        <top/>
        <bottom/>
        <vertical/>
        <horizontal/>
      </border>
    </dxf>
  </dxfs>
  <tableStyles count="2" defaultTableStyle="TableStyleMedium2" defaultPivotStyle="PivotStyleLight16">
    <tableStyle name="SlicerStyleLight1 2" pivot="0" table="0" count="10" xr9:uid="{9209535E-61C4-4DFD-8F36-0A1290E90345}">
      <tableStyleElement type="wholeTable" dxfId="1"/>
      <tableStyleElement type="headerRow" dxfId="0"/>
    </tableStyle>
    <tableStyle name="SlicerStyleLight1 2 2" pivot="0" table="0" count="10" xr9:uid="{E35CAC7D-72C7-49C0-90ED-A691A5A65A52}">
      <tableStyleElement type="wholeTable" dxfId="97"/>
      <tableStyleElement type="headerRow" dxfId="96"/>
    </tableStyle>
  </tableStyles>
  <colors>
    <mruColors>
      <color rgb="FF1F8CB3"/>
      <color rgb="FF333F50"/>
      <color rgb="FF9FE6FF"/>
      <color rgb="FF43A4BB"/>
      <color rgb="FF05BEFF"/>
      <color rgb="FF70C7E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color theme="2" tint="-0.499984740745262"/>
          </font>
          <fill>
            <patternFill patternType="solid">
              <fgColor theme="4" tint="0.79995117038483843"/>
              <bgColor theme="0"/>
            </patternFill>
          </fill>
          <border diagonalUp="0" diagonalDown="0">
            <left/>
            <right/>
            <top/>
            <bottom style="thick">
              <color theme="2" tint="-0.24994659260841701"/>
            </bottom>
            <vertical/>
            <horizontal/>
          </border>
        </dxf>
        <dxf>
          <font>
            <b/>
            <i val="0"/>
            <sz val="14"/>
            <color theme="0"/>
          </font>
          <fill>
            <patternFill patternType="solid">
              <fgColor theme="4" tint="0.59999389629810485"/>
              <bgColor theme="3"/>
            </patternFill>
          </fill>
          <border diagonalUp="1" diagonalDown="0">
            <left/>
            <right/>
            <top/>
            <bottom style="thick">
              <color theme="2" tint="-0.24994659260841701"/>
            </bottom>
            <diagonal style="thick">
              <color theme="2" tint="-0.2499465926084170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2" tint="-9.9948118533890809E-2"/>
          </font>
          <fill>
            <patternFill patternType="solid">
              <fgColor rgb="FFFFFFFF"/>
              <bgColor theme="3"/>
            </patternFill>
          </fill>
          <border diagonalUp="0" diagonalDown="0">
            <left/>
            <right/>
            <top/>
            <bottom style="thick">
              <color theme="0" tint="-0.14993743705557422"/>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color theme="2" tint="-0.499984740745262"/>
          </font>
          <fill>
            <patternFill patternType="solid">
              <fgColor theme="4" tint="0.79995117038483843"/>
              <bgColor theme="0"/>
            </patternFill>
          </fill>
          <border diagonalUp="0" diagonalDown="0">
            <left/>
            <right/>
            <top/>
            <bottom style="thick">
              <color auto="1"/>
            </bottom>
            <vertical/>
            <horizontal/>
          </border>
        </dxf>
        <dxf>
          <font>
            <sz val="12"/>
            <color theme="2" tint="-0.499984740745262"/>
          </font>
          <fill>
            <patternFill patternType="solid">
              <fgColor theme="4" tint="0.59999389629810485"/>
              <bgColor theme="0"/>
            </patternFill>
          </fill>
          <border diagonalUp="0" diagonalDown="0">
            <left/>
            <right/>
            <top/>
            <bottom style="thick">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theme" Target="theme/them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84" Type="http://schemas.openxmlformats.org/officeDocument/2006/relationships/customXml" Target="../customXml/item36.xml"/><Relationship Id="rId89" Type="http://schemas.openxmlformats.org/officeDocument/2006/relationships/customXml" Target="../customXml/item41.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1.xml"/><Relationship Id="rId53" Type="http://schemas.openxmlformats.org/officeDocument/2006/relationships/customXml" Target="../customXml/item5.xml"/><Relationship Id="rId58" Type="http://schemas.openxmlformats.org/officeDocument/2006/relationships/customXml" Target="../customXml/item10.xml"/><Relationship Id="rId74" Type="http://schemas.openxmlformats.org/officeDocument/2006/relationships/customXml" Target="../customXml/item26.xml"/><Relationship Id="rId79" Type="http://schemas.openxmlformats.org/officeDocument/2006/relationships/customXml" Target="../customXml/item31.xml"/><Relationship Id="rId102" Type="http://schemas.openxmlformats.org/officeDocument/2006/relationships/customXml" Target="../customXml/item54.xml"/><Relationship Id="rId5" Type="http://schemas.openxmlformats.org/officeDocument/2006/relationships/worksheet" Target="worksheets/sheet5.xml"/><Relationship Id="rId90" Type="http://schemas.openxmlformats.org/officeDocument/2006/relationships/customXml" Target="../customXml/item42.xml"/><Relationship Id="rId95" Type="http://schemas.openxmlformats.org/officeDocument/2006/relationships/customXml" Target="../customXml/item47.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43" Type="http://schemas.openxmlformats.org/officeDocument/2006/relationships/connections" Target="connections.xml"/><Relationship Id="rId48" Type="http://schemas.openxmlformats.org/officeDocument/2006/relationships/calcChain" Target="calcChain.xml"/><Relationship Id="rId64" Type="http://schemas.openxmlformats.org/officeDocument/2006/relationships/customXml" Target="../customXml/item16.xml"/><Relationship Id="rId69" Type="http://schemas.openxmlformats.org/officeDocument/2006/relationships/customXml" Target="../customXml/item21.xml"/><Relationship Id="rId80" Type="http://schemas.openxmlformats.org/officeDocument/2006/relationships/customXml" Target="../customXml/item32.xml"/><Relationship Id="rId85" Type="http://schemas.openxmlformats.org/officeDocument/2006/relationships/customXml" Target="../customXml/item3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microsoft.com/office/2007/relationships/slicerCache" Target="slicerCaches/slicerCache2.xml"/><Relationship Id="rId46" Type="http://schemas.openxmlformats.org/officeDocument/2006/relationships/sheetMetadata" Target="metadata.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pivotCacheDefinition" Target="pivotCache/pivotCacheDefinition12.xml"/><Relationship Id="rId41" Type="http://schemas.microsoft.com/office/2007/relationships/slicerCache" Target="slicerCaches/slicerCache5.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83" Type="http://schemas.openxmlformats.org/officeDocument/2006/relationships/customXml" Target="../customXml/item35.xml"/><Relationship Id="rId88" Type="http://schemas.openxmlformats.org/officeDocument/2006/relationships/customXml" Target="../customXml/item40.xml"/><Relationship Id="rId91" Type="http://schemas.openxmlformats.org/officeDocument/2006/relationships/customXml" Target="../customXml/item43.xml"/><Relationship Id="rId96" Type="http://schemas.openxmlformats.org/officeDocument/2006/relationships/customXml" Target="../customXml/item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8.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styles" Target="style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78" Type="http://schemas.openxmlformats.org/officeDocument/2006/relationships/customXml" Target="../customXml/item30.xml"/><Relationship Id="rId81" Type="http://schemas.openxmlformats.org/officeDocument/2006/relationships/customXml" Target="../customXml/item33.xml"/><Relationship Id="rId86" Type="http://schemas.openxmlformats.org/officeDocument/2006/relationships/customXml" Target="../customXml/item38.xml"/><Relationship Id="rId94" Type="http://schemas.openxmlformats.org/officeDocument/2006/relationships/customXml" Target="../customXml/item46.xml"/><Relationship Id="rId99" Type="http://schemas.openxmlformats.org/officeDocument/2006/relationships/customXml" Target="../customXml/item51.xml"/><Relationship Id="rId101" Type="http://schemas.openxmlformats.org/officeDocument/2006/relationships/customXml" Target="../customXml/item5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microsoft.com/office/2007/relationships/slicerCache" Target="slicerCaches/slicerCache3.xml"/><Relationship Id="rId34" Type="http://schemas.openxmlformats.org/officeDocument/2006/relationships/pivotCacheDefinition" Target="pivotCache/pivotCacheDefinition26.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97" Type="http://schemas.openxmlformats.org/officeDocument/2006/relationships/customXml" Target="../customXml/item49.xml"/><Relationship Id="rId7" Type="http://schemas.openxmlformats.org/officeDocument/2006/relationships/worksheet" Target="worksheets/sheet7.xml"/><Relationship Id="rId71" Type="http://schemas.openxmlformats.org/officeDocument/2006/relationships/customXml" Target="../customXml/item23.xml"/><Relationship Id="rId92" Type="http://schemas.openxmlformats.org/officeDocument/2006/relationships/customXml" Target="../customXml/item44.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microsoft.com/office/2007/relationships/slicerCache" Target="slicerCaches/slicerCache4.xml"/><Relationship Id="rId45" Type="http://schemas.openxmlformats.org/officeDocument/2006/relationships/sharedStrings" Target="sharedStrings.xml"/><Relationship Id="rId66" Type="http://schemas.openxmlformats.org/officeDocument/2006/relationships/customXml" Target="../customXml/item18.xml"/><Relationship Id="rId87" Type="http://schemas.openxmlformats.org/officeDocument/2006/relationships/customXml" Target="../customXml/item39.xml"/><Relationship Id="rId61" Type="http://schemas.openxmlformats.org/officeDocument/2006/relationships/customXml" Target="../customXml/item13.xml"/><Relationship Id="rId82" Type="http://schemas.openxmlformats.org/officeDocument/2006/relationships/customXml" Target="../customXml/item34.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30" Type="http://schemas.openxmlformats.org/officeDocument/2006/relationships/pivotCacheDefinition" Target="pivotCache/pivotCacheDefinition22.xml"/><Relationship Id="rId35" Type="http://schemas.openxmlformats.org/officeDocument/2006/relationships/pivotCacheDefinition" Target="pivotCache/pivotCacheDefinition27.xml"/><Relationship Id="rId56" Type="http://schemas.openxmlformats.org/officeDocument/2006/relationships/customXml" Target="../customXml/item8.xml"/><Relationship Id="rId77" Type="http://schemas.openxmlformats.org/officeDocument/2006/relationships/customXml" Target="../customXml/item29.xml"/><Relationship Id="rId100" Type="http://schemas.openxmlformats.org/officeDocument/2006/relationships/customXml" Target="../customXml/item52.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93" Type="http://schemas.openxmlformats.org/officeDocument/2006/relationships/customXml" Target="../customXml/item45.xml"/><Relationship Id="rId98" Type="http://schemas.openxmlformats.org/officeDocument/2006/relationships/customXml" Target="../customXml/item50.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00720787980595E-2"/>
          <c:y val="0.23695738621010623"/>
          <c:w val="0.97499927921201945"/>
          <c:h val="0.59640749004434146"/>
        </c:manualLayout>
      </c:layout>
      <c:barChart>
        <c:barDir val="col"/>
        <c:grouping val="clustered"/>
        <c:varyColors val="0"/>
        <c:ser>
          <c:idx val="0"/>
          <c:order val="0"/>
          <c:tx>
            <c:strRef>
              <c:f>'Analysis-3'!$K$17</c:f>
              <c:strCache>
                <c:ptCount val="1"/>
                <c:pt idx="0">
                  <c:v>Profit Margin</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'Analysis-3'!$J$18:$J$22</c:f>
              <c:strCache>
                <c:ptCount val="5"/>
                <c:pt idx="0">
                  <c:v>New York</c:v>
                </c:pt>
                <c:pt idx="1">
                  <c:v>Maryland</c:v>
                </c:pt>
                <c:pt idx="2">
                  <c:v>Wisconsin</c:v>
                </c:pt>
                <c:pt idx="3">
                  <c:v>Indiana</c:v>
                </c:pt>
                <c:pt idx="4">
                  <c:v>Florida</c:v>
                </c:pt>
              </c:strCache>
            </c:strRef>
          </c:cat>
          <c:val>
            <c:numRef>
              <c:f>'Analysis-3'!$K$18:$K$22</c:f>
              <c:numCache>
                <c:formatCode>[&gt;=1000000]0,,"M";[&gt;=1000]0,"K";0</c:formatCode>
                <c:ptCount val="5"/>
                <c:pt idx="0">
                  <c:v>86589.619999999952</c:v>
                </c:pt>
                <c:pt idx="1">
                  <c:v>91811.079999999856</c:v>
                </c:pt>
                <c:pt idx="2">
                  <c:v>96221.15</c:v>
                </c:pt>
                <c:pt idx="3">
                  <c:v>101212.63000000015</c:v>
                </c:pt>
                <c:pt idx="4">
                  <c:v>104453.84999999986</c:v>
                </c:pt>
              </c:numCache>
            </c:numRef>
          </c:val>
          <c:extLst>
            <c:ext xmlns:c16="http://schemas.microsoft.com/office/drawing/2014/chart" uri="{C3380CC4-5D6E-409C-BE32-E72D297353CC}">
              <c16:uniqueId val="{00000000-7368-4722-8D4E-CE8D76BDDA0D}"/>
            </c:ext>
          </c:extLst>
        </c:ser>
        <c:dLbls>
          <c:dLblPos val="outEnd"/>
          <c:showLegendKey val="0"/>
          <c:showVal val="1"/>
          <c:showCatName val="0"/>
          <c:showSerName val="0"/>
          <c:showPercent val="0"/>
          <c:showBubbleSize val="0"/>
        </c:dLbls>
        <c:gapWidth val="129"/>
        <c:overlap val="-27"/>
        <c:axId val="56134751"/>
        <c:axId val="56121791"/>
      </c:barChart>
      <c:catAx>
        <c:axId val="56134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1791"/>
        <c:crosses val="autoZero"/>
        <c:auto val="1"/>
        <c:lblAlgn val="ctr"/>
        <c:lblOffset val="100"/>
        <c:noMultiLvlLbl val="0"/>
      </c:catAx>
      <c:valAx>
        <c:axId val="56121791"/>
        <c:scaling>
          <c:orientation val="minMax"/>
        </c:scaling>
        <c:delete val="1"/>
        <c:axPos val="l"/>
        <c:numFmt formatCode="[&gt;=1000000]0,,&quot;M&quot;;[&gt;=1000]0,&quot;K&quot;;0" sourceLinked="1"/>
        <c:majorTickMark val="none"/>
        <c:minorTickMark val="none"/>
        <c:tickLblPos val="nextTo"/>
        <c:crossAx val="5613475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[Kix_Dashboard.xlsx]Analysis-3!Customer Agegroup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500001503221404"/>
          <c:w val="0.98782609529195808"/>
          <c:h val="0.71250740336541207"/>
        </c:manualLayout>
      </c:layout>
      <c:barChart>
        <c:barDir val="col"/>
        <c:grouping val="clustered"/>
        <c:varyColors val="0"/>
        <c:ser>
          <c:idx val="0"/>
          <c:order val="0"/>
          <c:tx>
            <c:strRef>
              <c:f>'Analysis-3'!$X$2</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'Analysis-3'!$W$3:$W$7</c:f>
              <c:strCache>
                <c:ptCount val="5"/>
                <c:pt idx="0">
                  <c:v>0-20</c:v>
                </c:pt>
                <c:pt idx="1">
                  <c:v>21-30</c:v>
                </c:pt>
                <c:pt idx="2">
                  <c:v>31-40</c:v>
                </c:pt>
                <c:pt idx="3">
                  <c:v>41-50</c:v>
                </c:pt>
                <c:pt idx="4">
                  <c:v>51 +</c:v>
                </c:pt>
              </c:strCache>
            </c:strRef>
          </c:cat>
          <c:val>
            <c:numRef>
              <c:f>'Analysis-3'!$X$3:$X$7</c:f>
              <c:numCache>
                <c:formatCode>[&gt;=1000000]"$"0,,"M";[&gt;=1000]"$"0,"K"</c:formatCode>
                <c:ptCount val="5"/>
                <c:pt idx="0">
                  <c:v>77466.27</c:v>
                </c:pt>
                <c:pt idx="1">
                  <c:v>404975.14999999909</c:v>
                </c:pt>
                <c:pt idx="2">
                  <c:v>421763.69999999844</c:v>
                </c:pt>
                <c:pt idx="3">
                  <c:v>478685.83000000147</c:v>
                </c:pt>
                <c:pt idx="4">
                  <c:v>914621.10999999498</c:v>
                </c:pt>
              </c:numCache>
            </c:numRef>
          </c:val>
          <c:extLst>
            <c:ext xmlns:c16="http://schemas.microsoft.com/office/drawing/2014/chart" uri="{C3380CC4-5D6E-409C-BE32-E72D297353CC}">
              <c16:uniqueId val="{00000000-55CC-4FE2-BFF5-AA2F7CFA17B4}"/>
            </c:ext>
          </c:extLst>
        </c:ser>
        <c:dLbls>
          <c:dLblPos val="outEnd"/>
          <c:showLegendKey val="0"/>
          <c:showVal val="1"/>
          <c:showCatName val="0"/>
          <c:showSerName val="0"/>
          <c:showPercent val="0"/>
          <c:showBubbleSize val="0"/>
        </c:dLbls>
        <c:gapWidth val="109"/>
        <c:overlap val="-27"/>
        <c:axId val="820709759"/>
        <c:axId val="820699199"/>
      </c:barChart>
      <c:catAx>
        <c:axId val="82070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99199"/>
        <c:crosses val="autoZero"/>
        <c:auto val="1"/>
        <c:lblAlgn val="ctr"/>
        <c:lblOffset val="100"/>
        <c:noMultiLvlLbl val="0"/>
      </c:catAx>
      <c:valAx>
        <c:axId val="820699199"/>
        <c:scaling>
          <c:orientation val="minMax"/>
        </c:scaling>
        <c:delete val="1"/>
        <c:axPos val="l"/>
        <c:numFmt formatCode="[&gt;=1000000]&quot;$&quot;0,,&quot;M&quot;;[&gt;=1000]&quot;$&quot;0,&quot;K&quot;" sourceLinked="1"/>
        <c:majorTickMark val="none"/>
        <c:minorTickMark val="none"/>
        <c:tickLblPos val="nextTo"/>
        <c:crossAx val="82070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287089970649209E-3"/>
          <c:y val="0.21398203339507235"/>
          <c:w val="0.99013285470763834"/>
          <c:h val="0.64596268755283981"/>
        </c:manualLayout>
      </c:layout>
      <c:areaChart>
        <c:grouping val="standard"/>
        <c:varyColors val="0"/>
        <c:ser>
          <c:idx val="1"/>
          <c:order val="1"/>
          <c:tx>
            <c:strRef>
              <c:f>'Analysis-3'!$AJ$2</c:f>
              <c:strCache>
                <c:ptCount val="1"/>
                <c:pt idx="0">
                  <c:v>New Chart</c:v>
                </c:pt>
              </c:strCache>
            </c:strRef>
          </c:tx>
          <c:spPr>
            <a:gradFill flip="none" rotWithShape="1">
              <a:gsLst>
                <a:gs pos="0">
                  <a:schemeClr val="bg1"/>
                </a:gs>
                <a:gs pos="90500">
                  <a:srgbClr val="339FCA"/>
                </a:gs>
                <a:gs pos="81000">
                  <a:schemeClr val="accent1">
                    <a:lumMod val="60000"/>
                    <a:lumOff val="40000"/>
                  </a:schemeClr>
                </a:gs>
                <a:gs pos="64000">
                  <a:schemeClr val="accent1">
                    <a:lumMod val="60000"/>
                    <a:lumOff val="40000"/>
                  </a:schemeClr>
                </a:gs>
                <a:gs pos="100000">
                  <a:srgbClr val="1F8CB3"/>
                </a:gs>
              </a:gsLst>
              <a:lin ang="5400000" scaled="1"/>
              <a:tileRect/>
            </a:gradFill>
            <a:ln>
              <a:noFill/>
            </a:ln>
            <a:effectLst/>
          </c:spPr>
          <c:val>
            <c:numRef>
              <c:f>'Analysis-3'!$AJ$3:$AJ$14</c:f>
              <c:numCache>
                <c:formatCode>[&gt;=1000000]"$"0.0,,"M";[&gt;=1000]"$"0.0,"K"</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208599.36000000022</c:v>
                </c:pt>
                <c:pt idx="8">
                  <c:v>190084.82000000018</c:v>
                </c:pt>
                <c:pt idx="9">
                  <c:v>190384.21999999968</c:v>
                </c:pt>
                <c:pt idx="10">
                  <c:v>192253.24999999942</c:v>
                </c:pt>
                <c:pt idx="11">
                  <c:v>179355.56000000011</c:v>
                </c:pt>
              </c:numCache>
            </c:numRef>
          </c:val>
          <c:extLst>
            <c:ext xmlns:c16="http://schemas.microsoft.com/office/drawing/2014/chart" uri="{C3380CC4-5D6E-409C-BE32-E72D297353CC}">
              <c16:uniqueId val="{00000000-16C4-4221-87FC-536C18219A24}"/>
            </c:ext>
          </c:extLst>
        </c:ser>
        <c:dLbls>
          <c:showLegendKey val="0"/>
          <c:showVal val="0"/>
          <c:showCatName val="0"/>
          <c:showSerName val="0"/>
          <c:showPercent val="0"/>
          <c:showBubbleSize val="0"/>
        </c:dLbls>
        <c:axId val="820739039"/>
        <c:axId val="820715039"/>
      </c:areaChart>
      <c:lineChart>
        <c:grouping val="standard"/>
        <c:varyColors val="0"/>
        <c:ser>
          <c:idx val="0"/>
          <c:order val="0"/>
          <c:tx>
            <c:strRef>
              <c:f>'Analysis-3'!$AI$2</c:f>
              <c:strCache>
                <c:ptCount val="1"/>
                <c:pt idx="0">
                  <c:v>Profit Margin</c:v>
                </c:pt>
              </c:strCache>
            </c:strRef>
          </c:tx>
          <c:spPr>
            <a:ln w="28575" cap="rnd">
              <a:solidFill>
                <a:srgbClr val="1F8CB3"/>
              </a:solidFill>
              <a:round/>
            </a:ln>
            <a:effectLst/>
          </c:spPr>
          <c:marker>
            <c:symbol val="circle"/>
            <c:size val="6"/>
            <c:spPr>
              <a:solidFill>
                <a:srgbClr val="1F8CB3"/>
              </a:solidFill>
              <a:ln w="9525">
                <a:noFill/>
              </a:ln>
              <a:effectLst/>
            </c:spPr>
          </c:marker>
          <c:dLbls>
            <c:dLbl>
              <c:idx val="0"/>
              <c:tx>
                <c:rich>
                  <a:bodyPr/>
                  <a:lstStyle/>
                  <a:p>
                    <a:fld id="{381597EC-E901-480D-ACFA-523E7426E970}" type="CELLRANGE">
                      <a:rPr lang="en-US"/>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6C4-4221-87FC-536C18219A24}"/>
                </c:ext>
              </c:extLst>
            </c:dLbl>
            <c:dLbl>
              <c:idx val="1"/>
              <c:tx>
                <c:rich>
                  <a:bodyPr/>
                  <a:lstStyle/>
                  <a:p>
                    <a:fld id="{CBA1A4E2-2D0A-4391-86C0-F174B16739D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6C4-4221-87FC-536C18219A24}"/>
                </c:ext>
              </c:extLst>
            </c:dLbl>
            <c:dLbl>
              <c:idx val="2"/>
              <c:tx>
                <c:rich>
                  <a:bodyPr/>
                  <a:lstStyle/>
                  <a:p>
                    <a:fld id="{394AFE6D-A3F6-46AD-9A84-A0134C58859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6C4-4221-87FC-536C18219A24}"/>
                </c:ext>
              </c:extLst>
            </c:dLbl>
            <c:dLbl>
              <c:idx val="3"/>
              <c:tx>
                <c:rich>
                  <a:bodyPr/>
                  <a:lstStyle/>
                  <a:p>
                    <a:fld id="{784896A0-58D6-4745-9ABD-5A735829B583}"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6C4-4221-87FC-536C18219A24}"/>
                </c:ext>
              </c:extLst>
            </c:dLbl>
            <c:dLbl>
              <c:idx val="4"/>
              <c:tx>
                <c:rich>
                  <a:bodyPr/>
                  <a:lstStyle/>
                  <a:p>
                    <a:fld id="{D24AAACF-1A4B-471D-9E90-3A606EAC058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6C4-4221-87FC-536C18219A24}"/>
                </c:ext>
              </c:extLst>
            </c:dLbl>
            <c:dLbl>
              <c:idx val="5"/>
              <c:tx>
                <c:rich>
                  <a:bodyPr/>
                  <a:lstStyle/>
                  <a:p>
                    <a:fld id="{193CC7CA-4F3F-4AD5-9B92-4FE72296684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6C4-4221-87FC-536C18219A24}"/>
                </c:ext>
              </c:extLst>
            </c:dLbl>
            <c:dLbl>
              <c:idx val="6"/>
              <c:tx>
                <c:rich>
                  <a:bodyPr/>
                  <a:lstStyle/>
                  <a:p>
                    <a:fld id="{33389065-61F7-488A-9B89-8FEEF91DBD5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6C4-4221-87FC-536C18219A24}"/>
                </c:ext>
              </c:extLst>
            </c:dLbl>
            <c:dLbl>
              <c:idx val="7"/>
              <c:tx>
                <c:rich>
                  <a:bodyPr/>
                  <a:lstStyle/>
                  <a:p>
                    <a:fld id="{060E6A18-D8BA-4F82-8332-C4D20252A4F6}"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6C4-4221-87FC-536C18219A24}"/>
                </c:ext>
              </c:extLst>
            </c:dLbl>
            <c:dLbl>
              <c:idx val="8"/>
              <c:tx>
                <c:rich>
                  <a:bodyPr/>
                  <a:lstStyle/>
                  <a:p>
                    <a:fld id="{9CB40E80-DCA3-4C67-B126-C01E3E784A0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6C4-4221-87FC-536C18219A24}"/>
                </c:ext>
              </c:extLst>
            </c:dLbl>
            <c:dLbl>
              <c:idx val="9"/>
              <c:tx>
                <c:rich>
                  <a:bodyPr/>
                  <a:lstStyle/>
                  <a:p>
                    <a:fld id="{CF64F413-E039-4283-BA45-587733FFFAB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6C4-4221-87FC-536C18219A24}"/>
                </c:ext>
              </c:extLst>
            </c:dLbl>
            <c:dLbl>
              <c:idx val="10"/>
              <c:tx>
                <c:rich>
                  <a:bodyPr/>
                  <a:lstStyle/>
                  <a:p>
                    <a:fld id="{5FD823BC-119F-4F4F-8173-C8B013316E03}"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6C4-4221-87FC-536C18219A24}"/>
                </c:ext>
              </c:extLst>
            </c:dLbl>
            <c:dLbl>
              <c:idx val="11"/>
              <c:tx>
                <c:rich>
                  <a:bodyPr/>
                  <a:lstStyle/>
                  <a:p>
                    <a:fld id="{2151996B-E36B-4AA3-992B-F369A76146C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6C4-4221-87FC-536C18219A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'Analysis-3'!$AH$3:$AH$14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'Analysis-3'!$AI$3:$AI$14</c:f>
              <c:numCache>
                <c:formatCode>[&gt;=1000000]"$"0.0,,"M";[&gt;=1000]"$"0.0,"K"</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208599.36000000022</c:v>
                </c:pt>
                <c:pt idx="8">
                  <c:v>190084.82000000018</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'Analysis-3'!$AB$3:$AB$14</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16C4-4221-87FC-536C18219A24}"/>
            </c:ext>
          </c:extLst>
        </c:ser>
        <c:dLbls>
          <c:showLegendKey val="0"/>
          <c:showVal val="0"/>
          <c:showCatName val="0"/>
          <c:showSerName val="0"/>
          <c:showPercent val="0"/>
          <c:showBubbleSize val="0"/>
        </c:dLbls>
        <c:marker val="1"/>
        <c:smooth val="0"/>
        <c:axId val="820739039"/>
        <c:axId val="820715039"/>
      </c:lineChart>
      <c:catAx>
        <c:axId val="82073903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715039"/>
        <c:crosses val="autoZero"/>
        <c:auto val="1"/>
        <c:lblAlgn val="ctr"/>
        <c:lblOffset val="100"/>
        <c:noMultiLvlLbl val="0"/>
      </c:catAx>
      <c:valAx>
        <c:axId val="820715039"/>
        <c:scaling>
          <c:orientation val="minMax"/>
        </c:scaling>
        <c:delete val="1"/>
        <c:axPos val="l"/>
        <c:numFmt formatCode="[&gt;=1000000]&quot;$&quot;0.0,,&quot;M&quot;;[&gt;=1000]&quot;$&quot;0.0,&quot;K&quot;" sourceLinked="1"/>
        <c:majorTickMark val="none"/>
        <c:minorTickMark val="none"/>
        <c:tickLblPos val="nextTo"/>
        <c:crossAx val="820739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[Kix_Dashboard.xlsx]Analysis-3!Profit weekday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49363909226771E-2"/>
          <c:y val="0.19444446145620836"/>
          <c:w val="0.9787341814543643"/>
          <c:h val="0.66463566619734615"/>
        </c:manualLayout>
      </c:layout>
      <c:barChart>
        <c:barDir val="col"/>
        <c:grouping val="clustered"/>
        <c:varyColors val="0"/>
        <c:ser>
          <c:idx val="0"/>
          <c:order val="0"/>
          <c:tx>
            <c:strRef>
              <c:f>'Analysis-3'!$AN$2</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'Analysis-3'!$AM$3:$AM$9</c:f>
              <c:strCache>
                <c:ptCount val="7"/>
                <c:pt idx="0">
                  <c:v>Mon</c:v>
                </c:pt>
                <c:pt idx="1">
                  <c:v>Tue</c:v>
                </c:pt>
                <c:pt idx="2">
                  <c:v>Wed</c:v>
                </c:pt>
                <c:pt idx="3">
                  <c:v>Thu</c:v>
                </c:pt>
                <c:pt idx="4">
                  <c:v>Fri</c:v>
                </c:pt>
                <c:pt idx="5">
                  <c:v>Sat</c:v>
                </c:pt>
                <c:pt idx="6">
                  <c:v>Sun</c:v>
                </c:pt>
              </c:strCache>
            </c:strRef>
          </c:cat>
          <c:val>
            <c:numRef>
              <c:f>'Analysis-3'!$AN$3:$AN$9</c:f>
              <c:numCache>
                <c:formatCode>[&gt;=1000000]"$"0,,"M";[&gt;=1000]"$"0,"K"</c:formatCode>
                <c:ptCount val="7"/>
                <c:pt idx="0">
                  <c:v>342889.85000000324</c:v>
                </c:pt>
                <c:pt idx="1">
                  <c:v>324340.81999999884</c:v>
                </c:pt>
                <c:pt idx="2">
                  <c:v>324189.0599999979</c:v>
                </c:pt>
                <c:pt idx="3">
                  <c:v>340665.27999999869</c:v>
                </c:pt>
                <c:pt idx="4">
                  <c:v>319564.96000000124</c:v>
                </c:pt>
                <c:pt idx="5">
                  <c:v>332458.74000000069</c:v>
                </c:pt>
                <c:pt idx="6">
                  <c:v>313403.34999999951</c:v>
                </c:pt>
              </c:numCache>
            </c:numRef>
          </c:val>
          <c:extLst>
            <c:ext xmlns:c16="http://schemas.microsoft.com/office/drawing/2014/chart" uri="{C3380CC4-5D6E-409C-BE32-E72D297353CC}">
              <c16:uniqueId val="{00000000-B584-4436-AF3B-659EA9EAEFDC}"/>
            </c:ext>
          </c:extLst>
        </c:ser>
        <c:dLbls>
          <c:dLblPos val="outEnd"/>
          <c:showLegendKey val="0"/>
          <c:showVal val="1"/>
          <c:showCatName val="0"/>
          <c:showSerName val="0"/>
          <c:showPercent val="0"/>
          <c:showBubbleSize val="0"/>
        </c:dLbls>
        <c:gapWidth val="109"/>
        <c:overlap val="-27"/>
        <c:axId val="1938213679"/>
        <c:axId val="1938208879"/>
      </c:barChart>
      <c:catAx>
        <c:axId val="193821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208879"/>
        <c:crosses val="autoZero"/>
        <c:auto val="1"/>
        <c:lblAlgn val="ctr"/>
        <c:lblOffset val="100"/>
        <c:noMultiLvlLbl val="0"/>
      </c:catAx>
      <c:valAx>
        <c:axId val="1938208879"/>
        <c:scaling>
          <c:orientation val="minMax"/>
        </c:scaling>
        <c:delete val="1"/>
        <c:axPos val="l"/>
        <c:numFmt formatCode="[&gt;=1000000]&quot;$&quot;0,,&quot;M&quot;;[&gt;=1000]&quot;$&quot;0,&quot;K&quot;" sourceLinked="1"/>
        <c:majorTickMark val="none"/>
        <c:minorTickMark val="none"/>
        <c:tickLblPos val="nextTo"/>
        <c:crossAx val="193821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729727170194046"/>
          <c:y val="6.659832051692351E-4"/>
          <c:w val="0.44274647657416288"/>
          <c:h val="0.99933434411271882"/>
        </c:manualLayout>
      </c:layout>
      <c:barChart>
        <c:barDir val="bar"/>
        <c:grouping val="clustered"/>
        <c:varyColors val="0"/>
        <c:ser>
          <c:idx val="0"/>
          <c:order val="0"/>
          <c:tx>
            <c:strRef>
              <c:f>'Analysis-3'!$AV$16</c:f>
              <c:strCache>
                <c:ptCount val="1"/>
                <c:pt idx="0">
                  <c:v>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'Analysis-3'!$AU$17:$AU$21</c:f>
              <c:strCache>
                <c:ptCount val="5"/>
                <c:pt idx="0">
                  <c:v>Begin Brew</c:v>
                </c:pt>
                <c:pt idx="1">
                  <c:v>Common Splash</c:v>
                </c:pt>
                <c:pt idx="2">
                  <c:v>Onto Dew</c:v>
                </c:pt>
                <c:pt idx="3">
                  <c:v>Eight Brew</c:v>
                </c:pt>
                <c:pt idx="4">
                  <c:v>Attorney Mist</c:v>
                </c:pt>
              </c:strCache>
            </c:strRef>
          </c:cat>
          <c:val>
            <c:numRef>
              <c:f>'Analysis-3'!$AV$17:$AV$21</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1718-43AE-8AB1-4CF195D8CFF5}"/>
            </c:ext>
          </c:extLst>
        </c:ser>
        <c:dLbls>
          <c:showLegendKey val="0"/>
          <c:showVal val="0"/>
          <c:showCatName val="0"/>
          <c:showSerName val="0"/>
          <c:showPercent val="0"/>
          <c:showBubbleSize val="0"/>
        </c:dLbls>
        <c:gapWidth val="84"/>
        <c:axId val="1940438831"/>
        <c:axId val="1940434031"/>
      </c:barChart>
      <c:catAx>
        <c:axId val="1940438831"/>
        <c:scaling>
          <c:orientation val="maxMin"/>
        </c:scaling>
        <c:delete val="0"/>
        <c:axPos val="l"/>
        <c:numFmt formatCode="General" sourceLinked="1"/>
        <c:majorTickMark val="none"/>
        <c:minorTickMark val="none"/>
        <c:tickLblPos val="nextTo"/>
        <c:spPr>
          <a:noFill/>
          <a:ln w="9525" cap="flat" cmpd="sng" algn="ctr">
            <a:solidFill>
              <a:schemeClr val="bg2">
                <a:lumMod val="90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940434031"/>
        <c:crosses val="autoZero"/>
        <c:auto val="1"/>
        <c:lblAlgn val="ctr"/>
        <c:lblOffset val="100"/>
        <c:noMultiLvlLbl val="0"/>
      </c:catAx>
      <c:valAx>
        <c:axId val="1940434031"/>
        <c:scaling>
          <c:orientation val="minMax"/>
        </c:scaling>
        <c:delete val="1"/>
        <c:axPos val="t"/>
        <c:numFmt formatCode="[&gt;=1000000]0,,&quot;M&quot;;[&gt;=1000]0,&quot;K&quot;;0" sourceLinked="1"/>
        <c:majorTickMark val="none"/>
        <c:minorTickMark val="none"/>
        <c:tickLblPos val="nextTo"/>
        <c:crossAx val="19404388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[Kix_Dashboard.xlsx]Analysis-3!Category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36033968831606E-2"/>
          <c:y val="2.3434333922442714E-2"/>
          <c:w val="0.6830284174166692"/>
          <c:h val="0.89053983075576304"/>
        </c:manualLayout>
      </c:layout>
      <c:barChart>
        <c:barDir val="bar"/>
        <c:grouping val="clustered"/>
        <c:varyColors val="0"/>
        <c:ser>
          <c:idx val="0"/>
          <c:order val="0"/>
          <c:tx>
            <c:strRef>
              <c:f>'Analysis-3'!$BF$3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'Analysis-3'!$BE$4:$BE$11</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'Analysis-3'!$BF$4:$BF$11</c:f>
              <c:numCache>
                <c:formatCode>[&gt;=1000000]0.0,,"M";[&gt;=1000]0,"K";0</c:formatCode>
                <c:ptCount val="8"/>
                <c:pt idx="0">
                  <c:v>86449.160000000033</c:v>
                </c:pt>
                <c:pt idx="1">
                  <c:v>142236.05999999901</c:v>
                </c:pt>
                <c:pt idx="2">
                  <c:v>174072.76000000042</c:v>
                </c:pt>
                <c:pt idx="3">
                  <c:v>52455.239999999467</c:v>
                </c:pt>
                <c:pt idx="4">
                  <c:v>718216.26999999932</c:v>
                </c:pt>
                <c:pt idx="5">
                  <c:v>417457.830000002</c:v>
                </c:pt>
                <c:pt idx="6">
                  <c:v>367414.25000000041</c:v>
                </c:pt>
                <c:pt idx="7">
                  <c:v>339210.49000000255</c:v>
                </c:pt>
              </c:numCache>
            </c:numRef>
          </c:val>
          <c:extLst>
            <c:ext xmlns:c16="http://schemas.microsoft.com/office/drawing/2014/chart" uri="{C3380CC4-5D6E-409C-BE32-E72D297353CC}">
              <c16:uniqueId val="{00000000-D87C-49FC-AB46-E5B6B78F7FC5}"/>
            </c:ext>
          </c:extLst>
        </c:ser>
        <c:dLbls>
          <c:dLblPos val="outEnd"/>
          <c:showLegendKey val="0"/>
          <c:showVal val="1"/>
          <c:showCatName val="0"/>
          <c:showSerName val="0"/>
          <c:showPercent val="0"/>
          <c:showBubbleSize val="0"/>
        </c:dLbls>
        <c:gapWidth val="72"/>
        <c:axId val="1940444111"/>
        <c:axId val="1940425871"/>
      </c:barChart>
      <c:catAx>
        <c:axId val="1940444111"/>
        <c:scaling>
          <c:orientation val="maxMin"/>
        </c:scaling>
        <c:delete val="0"/>
        <c:axPos val="l"/>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940425871"/>
        <c:crosses val="autoZero"/>
        <c:auto val="1"/>
        <c:lblAlgn val="ctr"/>
        <c:lblOffset val="100"/>
        <c:noMultiLvlLbl val="0"/>
      </c:catAx>
      <c:valAx>
        <c:axId val="1940425871"/>
        <c:scaling>
          <c:orientation val="minMax"/>
        </c:scaling>
        <c:delete val="1"/>
        <c:axPos val="t"/>
        <c:numFmt formatCode="[&gt;=1000000]0.0,,&quot;M&quot;;[&gt;=1000]0,&quot;K&quot;;0" sourceLinked="1"/>
        <c:majorTickMark val="out"/>
        <c:minorTickMark val="none"/>
        <c:tickLblPos val="nextTo"/>
        <c:crossAx val="194044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lumMod val="9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85870516185478"/>
          <c:y val="0.19589648787462721"/>
          <c:w val="0.86458573928258964"/>
          <c:h val="0.58469613529604736"/>
        </c:manualLayout>
      </c:layout>
      <c:lineChart>
        <c:grouping val="standard"/>
        <c:varyColors val="0"/>
        <c:ser>
          <c:idx val="0"/>
          <c:order val="0"/>
          <c:tx>
            <c:strRef>
              <c:f>'Calculations-2'!$H$7</c:f>
              <c:strCache>
                <c:ptCount val="1"/>
                <c:pt idx="0">
                  <c:v>Total Target</c:v>
                </c:pt>
              </c:strCache>
            </c:strRef>
          </c:tx>
          <c:spPr>
            <a:ln w="28575" cap="rnd">
              <a:solidFill>
                <a:schemeClr val="bg1">
                  <a:lumMod val="65000"/>
                </a:schemeClr>
              </a:solidFill>
              <a:round/>
            </a:ln>
            <a:effectLst/>
          </c:spPr>
          <c:marker>
            <c:symbol val="none"/>
          </c:marker>
          <c:dLbls>
            <c:delete val="1"/>
          </c:dLbls>
          <c:cat>
            <c:strRef>
              <c:f>'Calculations-2'!$G$8:$G$19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'Calculations-2'!$H$8:$H$19</c:f>
              <c:numCache>
                <c:formatCode>[&gt;=1000000]"$"0,,"M";[&gt;=1000]"$"0,"K"</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0-BFD1-48BB-A242-39CC6EB2D061}"/>
            </c:ext>
          </c:extLst>
        </c:ser>
        <c:ser>
          <c:idx val="1"/>
          <c:order val="1"/>
          <c:tx>
            <c:strRef>
              <c:f>'Calculations-2'!$I$7</c:f>
              <c:strCache>
                <c:ptCount val="1"/>
                <c:pt idx="0">
                  <c:v>Total Revenue</c:v>
                </c:pt>
              </c:strCache>
            </c:strRef>
          </c:tx>
          <c:spPr>
            <a:ln w="28575" cap="rnd">
              <a:solidFill>
                <a:srgbClr val="0070C0"/>
              </a:solidFill>
              <a:round/>
            </a:ln>
            <a:effectLst/>
          </c:spPr>
          <c:marker>
            <c:symbol val="diamond"/>
            <c:size val="5"/>
            <c:spPr>
              <a:solidFill>
                <a:srgbClr val="0070C0"/>
              </a:solidFill>
              <a:ln w="9525">
                <a:solidFill>
                  <a:srgbClr val="00B050"/>
                </a:solidFill>
              </a:ln>
              <a:effectLst/>
            </c:spPr>
          </c:marker>
          <c:dLbls>
            <c:dLbl>
              <c:idx val="0"/>
              <c:tx>
                <c:rich>
                  <a:bodyPr/>
                  <a:lstStyle/>
                  <a:p>
                    <a:fld id="{9B11E0E1-896E-4405-9EBE-077F506666E7}" type="CELLRANGE">
                      <a:rPr lang="en-US"/>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FD1-48BB-A242-39CC6EB2D061}"/>
                </c:ext>
              </c:extLst>
            </c:dLbl>
            <c:dLbl>
              <c:idx val="1"/>
              <c:tx>
                <c:rich>
                  <a:bodyPr/>
                  <a:lstStyle/>
                  <a:p>
                    <a:fld id="{2EB6C04E-67D3-46CC-8B27-B1A9E11D3434}"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FD1-48BB-A242-39CC6EB2D061}"/>
                </c:ext>
              </c:extLst>
            </c:dLbl>
            <c:dLbl>
              <c:idx val="2"/>
              <c:tx>
                <c:rich>
                  <a:bodyPr/>
                  <a:lstStyle/>
                  <a:p>
                    <a:fld id="{7E1D3C39-E2F4-4639-A851-1BC8C77633F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FD1-48BB-A242-39CC6EB2D061}"/>
                </c:ext>
              </c:extLst>
            </c:dLbl>
            <c:dLbl>
              <c:idx val="3"/>
              <c:tx>
                <c:rich>
                  <a:bodyPr/>
                  <a:lstStyle/>
                  <a:p>
                    <a:fld id="{49008E98-C2FF-42B6-8694-3F8BD86F88D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FD1-48BB-A242-39CC6EB2D061}"/>
                </c:ext>
              </c:extLst>
            </c:dLbl>
            <c:dLbl>
              <c:idx val="4"/>
              <c:tx>
                <c:rich>
                  <a:bodyPr/>
                  <a:lstStyle/>
                  <a:p>
                    <a:fld id="{CC1D80BE-C4CA-485F-8C6A-F1EA08A012FA}"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FD1-48BB-A242-39CC6EB2D061}"/>
                </c:ext>
              </c:extLst>
            </c:dLbl>
            <c:dLbl>
              <c:idx val="5"/>
              <c:tx>
                <c:rich>
                  <a:bodyPr/>
                  <a:lstStyle/>
                  <a:p>
                    <a:fld id="{A764C38D-6FCD-43EC-8236-8C4C64DE342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FD1-48BB-A242-39CC6EB2D061}"/>
                </c:ext>
              </c:extLst>
            </c:dLbl>
            <c:dLbl>
              <c:idx val="6"/>
              <c:tx>
                <c:rich>
                  <a:bodyPr/>
                  <a:lstStyle/>
                  <a:p>
                    <a:fld id="{83D99FF6-479E-475B-B83B-9F9A798DAE7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FD1-48BB-A242-39CC6EB2D061}"/>
                </c:ext>
              </c:extLst>
            </c:dLbl>
            <c:dLbl>
              <c:idx val="7"/>
              <c:tx>
                <c:rich>
                  <a:bodyPr/>
                  <a:lstStyle/>
                  <a:p>
                    <a:fld id="{AEED4058-EC88-43DC-8872-C473079FBE78}"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FD1-48BB-A242-39CC6EB2D061}"/>
                </c:ext>
              </c:extLst>
            </c:dLbl>
            <c:dLbl>
              <c:idx val="8"/>
              <c:tx>
                <c:rich>
                  <a:bodyPr/>
                  <a:lstStyle/>
                  <a:p>
                    <a:fld id="{08CD4B1D-BFA5-4235-B85A-F858C5CE00E0}"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FD1-48BB-A242-39CC6EB2D061}"/>
                </c:ext>
              </c:extLst>
            </c:dLbl>
            <c:dLbl>
              <c:idx val="9"/>
              <c:tx>
                <c:rich>
                  <a:bodyPr/>
                  <a:lstStyle/>
                  <a:p>
                    <a:fld id="{E3262917-E8A0-469C-A118-698057F8DB8C}"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FD1-48BB-A242-39CC6EB2D061}"/>
                </c:ext>
              </c:extLst>
            </c:dLbl>
            <c:dLbl>
              <c:idx val="10"/>
              <c:tx>
                <c:rich>
                  <a:bodyPr/>
                  <a:lstStyle/>
                  <a:p>
                    <a:fld id="{836B676C-77E2-4B28-9DF4-7EACA63BD94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FD1-48BB-A242-39CC6EB2D061}"/>
                </c:ext>
              </c:extLst>
            </c:dLbl>
            <c:dLbl>
              <c:idx val="11"/>
              <c:tx>
                <c:rich>
                  <a:bodyPr/>
                  <a:lstStyle/>
                  <a:p>
                    <a:fld id="{EEDE8A7B-6E2D-43E6-97A9-FC5FA386DBB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FD1-48BB-A242-39CC6EB2D061}"/>
                </c:ext>
              </c:extLst>
            </c:dLbl>
            <c:numFmt formatCode="[&gt;=1000000]&quot;$&quot;0.0,,&quot;M&quot;;[&gt;=1000]&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'Calculations-2'!$G$8:$G$19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'Calculations-2'!$I$8:$I$19</c:f>
              <c:numCache>
                <c:formatCode>[&gt;=1000000]"$"0,,"M";[&gt;=1000]"$"0,"K"</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443447.43000000028</c:v>
                </c:pt>
                <c:pt idx="9">
                  <c:v>458984.37999999971</c:v>
                </c:pt>
                <c:pt idx="10">
                  <c:v>462537.40999999939</c:v>
                </c:pt>
                <c:pt idx="11">
                  <c:v>441225.2900000001</c:v>
                </c:pt>
              </c:numCache>
            </c:numRef>
          </c:val>
          <c:smooth val="1"/>
          <c:extLst>
            <c:ext xmlns:c15="http://schemas.microsoft.com/office/drawing/2012/chart" uri="{02D57815-91ED-43cb-92C2-25804820EDAC}">
              <c15:datalabelsRange>
                <c15:f>'Calculations-2'!$J$8:$J$19</c15:f>
                <c15:dlblRangeCache>
                  <c:ptCount val="12"/>
                  <c:pt idx="4">
                    <c:v>$481K</c:v>
                  </c:pt>
                  <c:pt idx="7">
                    <c:v>$486K</c:v>
                  </c:pt>
                </c15:dlblRangeCache>
              </c15:datalabelsRange>
            </c:ext>
            <c:ext xmlns:c16="http://schemas.microsoft.com/office/drawing/2014/chart" uri="{C3380CC4-5D6E-409C-BE32-E72D297353CC}">
              <c16:uniqueId val="{0000000D-BFD1-48BB-A242-39CC6EB2D061}"/>
            </c:ext>
          </c:extLst>
        </c:ser>
        <c:dLbls>
          <c:dLblPos val="t"/>
          <c:showLegendKey val="0"/>
          <c:showVal val="1"/>
          <c:showCatName val="0"/>
          <c:showSerName val="0"/>
          <c:showPercent val="0"/>
          <c:showBubbleSize val="0"/>
        </c:dLbls>
        <c:smooth val="0"/>
        <c:axId val="608596320"/>
        <c:axId val="608598240"/>
      </c:lineChart>
      <c:catAx>
        <c:axId val="60859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98240"/>
        <c:crosses val="autoZero"/>
        <c:auto val="1"/>
        <c:lblAlgn val="ctr"/>
        <c:lblOffset val="100"/>
        <c:noMultiLvlLbl val="0"/>
      </c:catAx>
      <c:valAx>
        <c:axId val="608598240"/>
        <c:scaling>
          <c:orientation val="minMax"/>
        </c:scaling>
        <c:delete val="0"/>
        <c:axPos val="l"/>
        <c:numFmt formatCode="[&gt;=1000000]&quot;$&quot;0,,&quot;M&quot;;[&gt;=1000]&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96320"/>
        <c:crosses val="autoZero"/>
        <c:crossBetween val="between"/>
      </c:valAx>
      <c:spPr>
        <a:noFill/>
        <a:ln>
          <a:noFill/>
        </a:ln>
        <a:effectLst/>
      </c:spPr>
    </c:plotArea>
    <c:legend>
      <c:legendPos val="b"/>
      <c:layout>
        <c:manualLayout>
          <c:xMode val="edge"/>
          <c:yMode val="edge"/>
          <c:x val="0.246906512910369"/>
          <c:y val="0.89277453742286383"/>
          <c:w val="0.50923782147402541"/>
          <c:h val="0.107225462577136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268127932989259E-2"/>
          <c:y val="0.21468340790675366"/>
          <c:w val="0.94257372387456873"/>
          <c:h val="0.77874082623750507"/>
        </c:manualLayout>
      </c:layout>
      <c:barChart>
        <c:barDir val="col"/>
        <c:grouping val="clustered"/>
        <c:varyColors val="0"/>
        <c:ser>
          <c:idx val="0"/>
          <c:order val="0"/>
          <c:tx>
            <c:strRef>
              <c:f>'Calculations-2'!$M$7</c:f>
              <c:strCache>
                <c:ptCount val="1"/>
                <c:pt idx="0">
                  <c:v>Variance</c:v>
                </c:pt>
              </c:strCache>
            </c:strRef>
          </c:tx>
          <c:spPr>
            <a:solidFill>
              <a:srgbClr val="00B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'Calculations-2'!$L$8:$L$19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'Calculations-2'!$M$8:$M$19</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-7.7522420521259575E-3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036-44B8-B262-597C5BF58A63}"/>
            </c:ext>
          </c:extLst>
        </c:ser>
        <c:dLbls>
          <c:dLblPos val="outEnd"/>
          <c:showLegendKey val="0"/>
          <c:showVal val="1"/>
          <c:showCatName val="0"/>
          <c:showSerName val="0"/>
          <c:showPercent val="0"/>
          <c:showBubbleSize val="0"/>
        </c:dLbls>
        <c:gapWidth val="94"/>
        <c:overlap val="-27"/>
        <c:axId val="447839407"/>
        <c:axId val="447837967"/>
      </c:barChart>
      <c:catAx>
        <c:axId val="447839407"/>
        <c:scaling>
          <c:orientation val="minMax"/>
        </c:scaling>
        <c:delete val="1"/>
        <c:axPos val="b"/>
        <c:numFmt formatCode="General" sourceLinked="1"/>
        <c:majorTickMark val="none"/>
        <c:minorTickMark val="none"/>
        <c:tickLblPos val="nextTo"/>
        <c:crossAx val="447837967"/>
        <c:crosses val="autoZero"/>
        <c:auto val="1"/>
        <c:lblAlgn val="ctr"/>
        <c:lblOffset val="100"/>
        <c:noMultiLvlLbl val="0"/>
      </c:catAx>
      <c:valAx>
        <c:axId val="447837967"/>
        <c:scaling>
          <c:orientation val="minMax"/>
        </c:scaling>
        <c:delete val="1"/>
        <c:axPos val="l"/>
        <c:numFmt formatCode="\+0.0%;\-0.0%" sourceLinked="1"/>
        <c:majorTickMark val="none"/>
        <c:minorTickMark val="none"/>
        <c:tickLblPos val="nextTo"/>
        <c:crossAx val="44783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83374975171703E-2"/>
          <c:y val="0.21170142393447058"/>
          <c:w val="0.85636092148684007"/>
          <c:h val="0.66166559718405027"/>
        </c:manualLayout>
      </c:layout>
      <c:barChart>
        <c:barDir val="col"/>
        <c:grouping val="clustered"/>
        <c:varyColors val="0"/>
        <c:ser>
          <c:idx val="0"/>
          <c:order val="0"/>
          <c:tx>
            <c:strRef>
              <c:f>'Calculations-2'!$AC$14</c:f>
              <c:strCache>
                <c:ptCount val="1"/>
                <c:pt idx="0">
                  <c:v>Total Revenue2</c:v>
                </c:pt>
              </c:strCache>
            </c:strRef>
          </c:tx>
          <c:spPr>
            <a:solidFill>
              <a:schemeClr val="accent1"/>
            </a:solidFill>
            <a:ln>
              <a:noFill/>
            </a:ln>
            <a:effectLst/>
          </c:spPr>
          <c:invertIfNegative val="0"/>
          <c:dPt>
            <c:idx val="0"/>
            <c:invertIfNegative val="0"/>
            <c:bubble3D val="0"/>
            <c:spPr>
              <a:solidFill>
                <a:srgbClr val="70C7E6"/>
              </a:solidFill>
              <a:ln>
                <a:noFill/>
              </a:ln>
              <a:effectLst/>
            </c:spPr>
            <c:extLst>
              <c:ext xmlns:c16="http://schemas.microsoft.com/office/drawing/2014/chart" uri="{C3380CC4-5D6E-409C-BE32-E72D297353CC}">
                <c16:uniqueId val="{00000001-9F88-4826-9A90-EA14E36E0CF9}"/>
              </c:ext>
            </c:extLst>
          </c:dPt>
          <c:dPt>
            <c:idx val="1"/>
            <c:invertIfNegative val="0"/>
            <c:bubble3D val="0"/>
            <c:spPr>
              <a:solidFill>
                <a:srgbClr val="1F8CB3"/>
              </a:solidFill>
              <a:ln>
                <a:noFill/>
              </a:ln>
              <a:effectLst/>
            </c:spPr>
            <c:extLst>
              <c:ext xmlns:c16="http://schemas.microsoft.com/office/drawing/2014/chart" uri="{C3380CC4-5D6E-409C-BE32-E72D297353CC}">
                <c16:uniqueId val="{00000004-9F88-4826-9A90-EA14E36E0CF9}"/>
              </c:ext>
            </c:extLst>
          </c:dPt>
          <c:dPt>
            <c:idx val="3"/>
            <c:invertIfNegative val="0"/>
            <c:bubble3D val="0"/>
            <c:spPr>
              <a:solidFill>
                <a:srgbClr val="70C7E6"/>
              </a:solidFill>
              <a:ln>
                <a:noFill/>
              </a:ln>
              <a:effectLst/>
            </c:spPr>
            <c:extLst>
              <c:ext xmlns:c16="http://schemas.microsoft.com/office/drawing/2014/chart" uri="{C3380CC4-5D6E-409C-BE32-E72D297353CC}">
                <c16:uniqueId val="{00000003-9F88-4826-9A90-EA14E36E0CF9}"/>
              </c:ext>
            </c:extLst>
          </c:dPt>
          <c:dLbls>
            <c:dLbl>
              <c:idx val="0"/>
              <c:tx>
                <c:rich>
                  <a:bodyPr/>
                  <a:lstStyle/>
                  <a:p>
                    <a:fld id="{79AD7055-0B81-4495-B25A-849BBE16F328}" type="CELLRANGE">
                      <a:rPr lang="en-US"/>
                      <a:pPr/>
                      <a:t>[CELLRANGE]</a:t>
                    </a:fld>
                    <a:endParaRPr lang="en-US" baseline="0"/>
                  </a:p>
                  <a:p>
                    <a:fld id="{230A5DB5-9538-41B5-863E-0FA8775B480C}"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F88-4826-9A90-EA14E36E0CF9}"/>
                </c:ext>
              </c:extLst>
            </c:dLbl>
            <c:dLbl>
              <c:idx val="1"/>
              <c:tx>
                <c:rich>
                  <a:bodyPr/>
                  <a:lstStyle/>
                  <a:p>
                    <a:fld id="{2112AD76-DF0A-46CC-8D3E-ED421AB64A56}" type="CELLRANGE">
                      <a:rPr lang="en-US"/>
                      <a:pPr/>
                      <a:t>[CELLRANGE]</a:t>
                    </a:fld>
                    <a:endParaRPr lang="en-US" baseline="0"/>
                  </a:p>
                  <a:p>
                    <a:fld id="{0123AD26-C34D-468D-BFFB-5FC57CE1C899}"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F88-4826-9A90-EA14E36E0CF9}"/>
                </c:ext>
              </c:extLst>
            </c:dLbl>
            <c:dLbl>
              <c:idx val="2"/>
              <c:tx>
                <c:rich>
                  <a:bodyPr/>
                  <a:lstStyle/>
                  <a:p>
                    <a:fld id="{607E28BF-B7F7-47B2-BD76-881550C2A220}" type="CELLRANGE">
                      <a:rPr lang="en-US"/>
                      <a:pPr/>
                      <a:t>[CELLRANGE]</a:t>
                    </a:fld>
                    <a:endParaRPr lang="en-US" baseline="0"/>
                  </a:p>
                  <a:p>
                    <a:fld id="{70676E0C-9B50-4B5D-83C5-0F9ADE9CE662}"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F88-4826-9A90-EA14E36E0CF9}"/>
                </c:ext>
              </c:extLst>
            </c:dLbl>
            <c:dLbl>
              <c:idx val="3"/>
              <c:tx>
                <c:rich>
                  <a:bodyPr/>
                  <a:lstStyle/>
                  <a:p>
                    <a:fld id="{18766FB9-4EB0-473B-B1FE-F710A3966B67}" type="CELLRANGE">
                      <a:rPr lang="en-US"/>
                      <a:pPr/>
                      <a:t>[CELLRANGE]</a:t>
                    </a:fld>
                    <a:endParaRPr lang="en-US" baseline="0"/>
                  </a:p>
                  <a:p>
                    <a:fld id="{C3B43DCC-9B7B-4089-8447-2D63620597A4}"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9F88-4826-9A90-EA14E36E0CF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'Calculations-2'!$AB$15:$AB$18</c:f>
              <c:strCache>
                <c:ptCount val="4"/>
                <c:pt idx="0">
                  <c:v>Q-1</c:v>
                </c:pt>
                <c:pt idx="1">
                  <c:v>Q-2</c:v>
                </c:pt>
                <c:pt idx="2">
                  <c:v>Q-3</c:v>
                </c:pt>
                <c:pt idx="3">
                  <c:v>Q-4</c:v>
                </c:pt>
              </c:strCache>
            </c:strRef>
          </c:cat>
          <c:val>
            <c:numRef>
              <c:f>'Calculations-2'!$AC$15:$AC$18</c:f>
              <c:numCache>
                <c:formatCode>[&gt;=1000000]"$"0,,"M";[&gt;=1000]"$"0,"K"</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'Calculations-2'!$AD$5:$AD$8</c15:f>
                <c15:dlblRangeCache>
                  <c:ptCount val="4"/>
                  <c:pt idx="1">
                    <c:v>+3.64%</c:v>
                  </c:pt>
                  <c:pt idx="2">
                    <c:v>-1.58%</c:v>
                  </c:pt>
                  <c:pt idx="3">
                    <c:v>-0.01%</c:v>
                  </c:pt>
                </c15:dlblRangeCache>
              </c15:datalabelsRange>
            </c:ext>
            <c:ext xmlns:c16="http://schemas.microsoft.com/office/drawing/2014/chart" uri="{C3380CC4-5D6E-409C-BE32-E72D297353CC}">
              <c16:uniqueId val="{00000006-9F88-4826-9A90-EA14E36E0CF9}"/>
            </c:ext>
          </c:extLst>
        </c:ser>
        <c:ser>
          <c:idx val="1"/>
          <c:order val="1"/>
          <c:tx>
            <c:strRef>
              <c:f>'Calculations-2'!$AD$14</c:f>
              <c:strCache>
                <c:ptCount val="1"/>
                <c:pt idx="0">
                  <c:v>Highlite</c:v>
                </c:pt>
              </c:strCache>
            </c:strRef>
          </c:tx>
          <c:spPr>
            <a:solidFill>
              <a:srgbClr val="1F8CB3"/>
            </a:solidFill>
            <a:ln>
              <a:noFill/>
            </a:ln>
            <a:effectLst/>
          </c:spPr>
          <c:invertIfNegative val="0"/>
          <c:val>
            <c:numRef>
              <c:f>'Calculations-2'!$AD$15:$AD$18</c:f>
              <c:numCache>
                <c:formatCode>[&gt;=1000000]"$"0,,"M";[&gt;=1000]"$"0,"K"</c:formatCode>
                <c:ptCount val="4"/>
                <c:pt idx="0" formatCode="General">
                  <c:v>0</c:v>
                </c:pt>
                <c:pt idx="1">
                  <c:v>1384874.5400000024</c:v>
                </c:pt>
                <c:pt idx="2">
                  <c:v>1362939.5400000014</c:v>
                </c:pt>
                <c:pt idx="3" formatCode="General">
                  <c:v>1362747.0800000008</c:v>
                </c:pt>
              </c:numCache>
            </c:numRef>
          </c:val>
          <c:extLst>
            <c:ext xmlns:c16="http://schemas.microsoft.com/office/drawing/2014/chart" uri="{C3380CC4-5D6E-409C-BE32-E72D297353CC}">
              <c16:uniqueId val="{00000007-9F88-4826-9A90-EA14E36E0CF9}"/>
            </c:ext>
          </c:extLst>
        </c:ser>
        <c:dLbls>
          <c:showLegendKey val="0"/>
          <c:showVal val="0"/>
          <c:showCatName val="0"/>
          <c:showSerName val="0"/>
          <c:showPercent val="0"/>
          <c:showBubbleSize val="0"/>
        </c:dLbls>
        <c:gapWidth val="89"/>
        <c:overlap val="100"/>
        <c:axId val="1602441343"/>
        <c:axId val="1602436063"/>
      </c:barChart>
      <c:lineChart>
        <c:grouping val="standard"/>
        <c:varyColors val="0"/>
        <c:ser>
          <c:idx val="2"/>
          <c:order val="2"/>
          <c:tx>
            <c:strRef>
              <c:f>'Calculations-2'!$AE$14</c:f>
              <c:strCache>
                <c:ptCount val="1"/>
                <c:pt idx="0">
                  <c:v>average</c:v>
                </c:pt>
              </c:strCache>
            </c:strRef>
          </c:tx>
          <c:spPr>
            <a:ln w="28575" cap="rnd" cmpd="dbl">
              <a:solidFill>
                <a:schemeClr val="bg2">
                  <a:lumMod val="75000"/>
                </a:schemeClr>
              </a:solidFill>
              <a:prstDash val="dash"/>
              <a:round/>
            </a:ln>
            <a:effectLst/>
          </c:spPr>
          <c:marker>
            <c:symbol val="none"/>
          </c:marker>
          <c:val>
            <c:numRef>
              <c:f>'Calculations-2'!$AE$15:$AE$18</c:f>
              <c:numCache>
                <c:formatCode>[&gt;=1000000]"$"0,,"M";[&gt;=1000]"$"0,"K"</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8-9F88-4826-9A90-EA14E36E0CF9}"/>
            </c:ext>
          </c:extLst>
        </c:ser>
        <c:dLbls>
          <c:showLegendKey val="0"/>
          <c:showVal val="0"/>
          <c:showCatName val="0"/>
          <c:showSerName val="0"/>
          <c:showPercent val="0"/>
          <c:showBubbleSize val="0"/>
        </c:dLbls>
        <c:marker val="1"/>
        <c:smooth val="0"/>
        <c:axId val="1602441343"/>
        <c:axId val="1602436063"/>
      </c:lineChart>
      <c:catAx>
        <c:axId val="160244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2436063"/>
        <c:crosses val="autoZero"/>
        <c:auto val="1"/>
        <c:lblAlgn val="ctr"/>
        <c:lblOffset val="100"/>
        <c:noMultiLvlLbl val="0"/>
      </c:catAx>
      <c:valAx>
        <c:axId val="1602436063"/>
        <c:scaling>
          <c:orientation val="minMax"/>
        </c:scaling>
        <c:delete val="1"/>
        <c:axPos val="l"/>
        <c:numFmt formatCode="[&gt;=1000000]&quot;$&quot;0,,&quot;M&quot;;[&gt;=1000]&quot;$&quot;0,&quot;K&quot;" sourceLinked="1"/>
        <c:majorTickMark val="none"/>
        <c:minorTickMark val="none"/>
        <c:tickLblPos val="nextTo"/>
        <c:crossAx val="16024413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39437222392238E-2"/>
          <c:y val="0.19508233449087037"/>
          <c:w val="0.93121125555215523"/>
          <c:h val="0.60767272817793705"/>
        </c:manualLayout>
      </c:layout>
      <c:barChart>
        <c:barDir val="col"/>
        <c:grouping val="clustered"/>
        <c:varyColors val="0"/>
        <c:ser>
          <c:idx val="0"/>
          <c:order val="0"/>
          <c:tx>
            <c:strRef>
              <c:f>'Calculations-2'!$AI$14</c:f>
              <c:strCache>
                <c:ptCount val="1"/>
                <c:pt idx="0">
                  <c:v>Total Revenue</c:v>
                </c:pt>
              </c:strCache>
            </c:strRef>
          </c:tx>
          <c:spPr>
            <a:solidFill>
              <a:schemeClr val="accent1"/>
            </a:solidFill>
            <a:ln>
              <a:noFill/>
            </a:ln>
            <a:effectLst/>
          </c:spPr>
          <c:invertIfNegative val="0"/>
          <c:dPt>
            <c:idx val="2"/>
            <c:invertIfNegative val="0"/>
            <c:bubble3D val="0"/>
            <c:spPr>
              <a:solidFill>
                <a:srgbClr val="70C7E6"/>
              </a:solidFill>
              <a:ln>
                <a:noFill/>
              </a:ln>
              <a:effectLst/>
            </c:spPr>
            <c:extLst>
              <c:ext xmlns:c16="http://schemas.microsoft.com/office/drawing/2014/chart" uri="{C3380CC4-5D6E-409C-BE32-E72D297353CC}">
                <c16:uniqueId val="{00000001-A433-491B-AB55-37B47C266CBA}"/>
              </c:ext>
            </c:extLst>
          </c:dPt>
          <c:dPt>
            <c:idx val="4"/>
            <c:invertIfNegative val="0"/>
            <c:bubble3D val="0"/>
            <c:spPr>
              <a:solidFill>
                <a:srgbClr val="70C7E6"/>
              </a:solidFill>
              <a:ln>
                <a:noFill/>
              </a:ln>
              <a:effectLst/>
            </c:spPr>
            <c:extLst>
              <c:ext xmlns:c16="http://schemas.microsoft.com/office/drawing/2014/chart" uri="{C3380CC4-5D6E-409C-BE32-E72D297353CC}">
                <c16:uniqueId val="{00000003-A433-491B-AB55-37B47C266CBA}"/>
              </c:ext>
            </c:extLst>
          </c:dPt>
          <c:dPt>
            <c:idx val="6"/>
            <c:invertIfNegative val="0"/>
            <c:bubble3D val="0"/>
            <c:spPr>
              <a:solidFill>
                <a:srgbClr val="70C7E6"/>
              </a:solidFill>
              <a:ln>
                <a:noFill/>
              </a:ln>
              <a:effectLst/>
            </c:spPr>
            <c:extLst>
              <c:ext xmlns:c16="http://schemas.microsoft.com/office/drawing/2014/chart" uri="{C3380CC4-5D6E-409C-BE32-E72D297353CC}">
                <c16:uniqueId val="{00000005-A433-491B-AB55-37B47C266CBA}"/>
              </c:ext>
            </c:extLst>
          </c:dPt>
          <c:dLbls>
            <c:dLbl>
              <c:idx val="0"/>
              <c:tx>
                <c:rich>
                  <a:bodyPr/>
                  <a:lstStyle/>
                  <a:p>
                    <a:fld id="{C7CAF3A0-4ACA-46F1-8BA3-E0FFFC1121B4}" type="CELLRANGE">
                      <a:rPr lang="en-US"/>
                      <a:pPr/>
                      <a:t>[CELLRANGE]</a:t>
                    </a:fld>
                    <a:endParaRPr lang="en-US" baseline="0"/>
                  </a:p>
                  <a:p>
                    <a:fld id="{0A8744AB-648A-4235-87AA-97310CF257CF}"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A433-491B-AB55-37B47C266CBA}"/>
                </c:ext>
              </c:extLst>
            </c:dLbl>
            <c:dLbl>
              <c:idx val="1"/>
              <c:tx>
                <c:rich>
                  <a:bodyPr/>
                  <a:lstStyle/>
                  <a:p>
                    <a:fld id="{65874ED2-4878-4D2C-BDA1-C26F506F9983}" type="CELLRANGE">
                      <a:rPr lang="en-US"/>
                      <a:pPr/>
                      <a:t>[CELLRANGE]</a:t>
                    </a:fld>
                    <a:endParaRPr lang="en-US" baseline="0"/>
                  </a:p>
                  <a:p>
                    <a:fld id="{84D7F70D-F9EF-410E-8F68-4CDD1E83B7C0}"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A433-491B-AB55-37B47C266CBA}"/>
                </c:ext>
              </c:extLst>
            </c:dLbl>
            <c:dLbl>
              <c:idx val="2"/>
              <c:tx>
                <c:rich>
                  <a:bodyPr/>
                  <a:lstStyle/>
                  <a:p>
                    <a:fld id="{AC410FA2-5213-4CB0-BB54-BEFE0B08BD2A}" type="CELLRANGE">
                      <a:rPr lang="en-US"/>
                      <a:pPr/>
                      <a:t>[CELLRANGE]</a:t>
                    </a:fld>
                    <a:endParaRPr lang="en-US" baseline="0"/>
                  </a:p>
                  <a:p>
                    <a:fld id="{0D7A0FF2-24D6-44A3-8EFA-A908CB027EF0}"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433-491B-AB55-37B47C266CBA}"/>
                </c:ext>
              </c:extLst>
            </c:dLbl>
            <c:dLbl>
              <c:idx val="3"/>
              <c:tx>
                <c:rich>
                  <a:bodyPr/>
                  <a:lstStyle/>
                  <a:p>
                    <a:fld id="{9E97C4CB-68E0-4EA2-90AE-570C05D98339}" type="CELLRANGE">
                      <a:rPr lang="en-US"/>
                      <a:pPr/>
                      <a:t>[CELLRANGE]</a:t>
                    </a:fld>
                    <a:endParaRPr lang="en-US" baseline="0"/>
                  </a:p>
                  <a:p>
                    <a:fld id="{7C953561-383A-485E-9B6C-834B76186758}"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A433-491B-AB55-37B47C266CBA}"/>
                </c:ext>
              </c:extLst>
            </c:dLbl>
            <c:dLbl>
              <c:idx val="4"/>
              <c:tx>
                <c:rich>
                  <a:bodyPr/>
                  <a:lstStyle/>
                  <a:p>
                    <a:fld id="{5D28C90D-D0A9-464C-9A57-1EDC3A02D8D9}" type="CELLRANGE">
                      <a:rPr lang="en-US"/>
                      <a:pPr/>
                      <a:t>[CELLRANGE]</a:t>
                    </a:fld>
                    <a:endParaRPr lang="en-US" baseline="0"/>
                  </a:p>
                  <a:p>
                    <a:fld id="{56839353-554F-4641-9B72-B2D1FE2AB38B}"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433-491B-AB55-37B47C266CBA}"/>
                </c:ext>
              </c:extLst>
            </c:dLbl>
            <c:dLbl>
              <c:idx val="5"/>
              <c:tx>
                <c:rich>
                  <a:bodyPr/>
                  <a:lstStyle/>
                  <a:p>
                    <a:fld id="{81D06BBD-2BE3-486C-9BDE-6B5334B51B90}" type="CELLRANGE">
                      <a:rPr lang="en-US"/>
                      <a:pPr/>
                      <a:t>[CELLRANGE]</a:t>
                    </a:fld>
                    <a:endParaRPr lang="en-US" baseline="0"/>
                  </a:p>
                  <a:p>
                    <a:fld id="{3CB0EF88-AAFF-4AF2-B815-99BDE0F331A1}"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A433-491B-AB55-37B47C266CBA}"/>
                </c:ext>
              </c:extLst>
            </c:dLbl>
            <c:dLbl>
              <c:idx val="6"/>
              <c:tx>
                <c:rich>
                  <a:bodyPr/>
                  <a:lstStyle/>
                  <a:p>
                    <a:fld id="{7F5A1624-3DA1-4F85-BC3B-516733385873}" type="CELLRANGE">
                      <a:rPr lang="en-US"/>
                      <a:pPr/>
                      <a:t>[CELLRANGE]</a:t>
                    </a:fld>
                    <a:endParaRPr lang="en-US" baseline="0"/>
                  </a:p>
                  <a:p>
                    <a:fld id="{A9C8F79B-4073-4A93-987E-0F36D9CB3A27}" type="VALUE">
                      <a:rPr lang="en-US"/>
                      <a:pPr/>
                      <a:t>[VALUE]</a:t>
                    </a:fld>
                    <a:endParaRPr lang="en-AU"/>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A433-491B-AB55-37B47C266CB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'Calculations-2'!$AH$15:$AH$21</c:f>
              <c:strCache>
                <c:ptCount val="7"/>
                <c:pt idx="0">
                  <c:v>Mon</c:v>
                </c:pt>
                <c:pt idx="1">
                  <c:v>Tue</c:v>
                </c:pt>
                <c:pt idx="2">
                  <c:v>Wed</c:v>
                </c:pt>
                <c:pt idx="3">
                  <c:v>Thu</c:v>
                </c:pt>
                <c:pt idx="4">
                  <c:v>Fri</c:v>
                </c:pt>
                <c:pt idx="5">
                  <c:v>Sat</c:v>
                </c:pt>
                <c:pt idx="6">
                  <c:v>Sun</c:v>
                </c:pt>
              </c:strCache>
            </c:strRef>
          </c:cat>
          <c:val>
            <c:numRef>
              <c:f>'Calculations-2'!$AI$15:$AI$21</c:f>
              <c:numCache>
                <c:formatCode>[&gt;=1000000]"$"0,,"M";[&gt;=1000]"$"0,"K"</c:formatCode>
                <c:ptCount val="7"/>
                <c:pt idx="0">
                  <c:v>789470.8800000028</c:v>
                </c:pt>
                <c:pt idx="1">
                  <c:v>772166.82999999914</c:v>
                </c:pt>
                <c:pt idx="2">
                  <c:v>774303.62999999756</c:v>
                </c:pt>
                <c:pt idx="3">
                  <c:v>795985.00999999966</c:v>
                </c:pt>
                <c:pt idx="4">
                  <c:v>762351.78000000084</c:v>
                </c:pt>
                <c:pt idx="5">
                  <c:v>786663.06000000041</c:v>
                </c:pt>
                <c:pt idx="6">
                  <c:v>765868.27999999898</c:v>
                </c:pt>
              </c:numCache>
            </c:numRef>
          </c:val>
          <c:extLst>
            <c:ext xmlns:c15="http://schemas.microsoft.com/office/drawing/2012/chart" uri="{02D57815-91ED-43cb-92C2-25804820EDAC}">
              <c15:datalabelsRange>
                <c15:f>'Calculations-2'!$AJ$5:$AJ$11</c15:f>
                <c15:dlblRangeCache>
                  <c:ptCount val="7"/>
                  <c:pt idx="1">
                    <c:v>-2.19%</c:v>
                  </c:pt>
                  <c:pt idx="2">
                    <c:v>+0.28%</c:v>
                  </c:pt>
                  <c:pt idx="3">
                    <c:v>+2.80%</c:v>
                  </c:pt>
                  <c:pt idx="4">
                    <c:v>-4.23%</c:v>
                  </c:pt>
                  <c:pt idx="5">
                    <c:v>+3.19%</c:v>
                  </c:pt>
                  <c:pt idx="6">
                    <c:v>-2.64%</c:v>
                  </c:pt>
                </c15:dlblRangeCache>
              </c15:datalabelsRange>
            </c:ext>
            <c:ext xmlns:c16="http://schemas.microsoft.com/office/drawing/2014/chart" uri="{C3380CC4-5D6E-409C-BE32-E72D297353CC}">
              <c16:uniqueId val="{0000000A-A433-491B-AB55-37B47C266CBA}"/>
            </c:ext>
          </c:extLst>
        </c:ser>
        <c:ser>
          <c:idx val="1"/>
          <c:order val="1"/>
          <c:tx>
            <c:strRef>
              <c:f>'Calculations-2'!$AJ$14</c:f>
              <c:strCache>
                <c:ptCount val="1"/>
                <c:pt idx="0">
                  <c:v>Highlite</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'Calculations-2'!$AJ$15:$AJ$21</c:f>
              <c:numCache>
                <c:formatCode>[&gt;=1000000]"$"0,,"M";[&gt;=1000]"$"0,"K"</c:formatCode>
                <c:ptCount val="7"/>
                <c:pt idx="0">
                  <c:v>789470.8800000028</c:v>
                </c:pt>
                <c:pt idx="1">
                  <c:v>0</c:v>
                </c:pt>
                <c:pt idx="2">
                  <c:v>0</c:v>
                </c:pt>
                <c:pt idx="3">
                  <c:v>795985.00999999966</c:v>
                </c:pt>
                <c:pt idx="4">
                  <c:v>0</c:v>
                </c:pt>
                <c:pt idx="5">
                  <c:v>786663.06000000041</c:v>
                </c:pt>
                <c:pt idx="6">
                  <c:v>0</c:v>
                </c:pt>
              </c:numCache>
            </c:numRef>
          </c:val>
          <c:extLst>
            <c:ext xmlns:c16="http://schemas.microsoft.com/office/drawing/2014/chart" uri="{C3380CC4-5D6E-409C-BE32-E72D297353CC}">
              <c16:uniqueId val="{0000000B-A433-491B-AB55-37B47C266CBA}"/>
            </c:ext>
          </c:extLst>
        </c:ser>
        <c:dLbls>
          <c:showLegendKey val="0"/>
          <c:showVal val="0"/>
          <c:showCatName val="0"/>
          <c:showSerName val="0"/>
          <c:showPercent val="0"/>
          <c:showBubbleSize val="0"/>
        </c:dLbls>
        <c:gapWidth val="109"/>
        <c:overlap val="100"/>
        <c:axId val="606806351"/>
        <c:axId val="606804911"/>
      </c:barChart>
      <c:lineChart>
        <c:grouping val="standard"/>
        <c:varyColors val="0"/>
        <c:ser>
          <c:idx val="2"/>
          <c:order val="2"/>
          <c:tx>
            <c:strRef>
              <c:f>'Calculations-2'!$AK$14</c:f>
              <c:strCache>
                <c:ptCount val="1"/>
                <c:pt idx="0">
                  <c:v>average</c:v>
                </c:pt>
              </c:strCache>
            </c:strRef>
          </c:tx>
          <c:spPr>
            <a:ln w="28575" cap="rnd">
              <a:solidFill>
                <a:schemeClr val="bg2">
                  <a:lumMod val="75000"/>
                </a:schemeClr>
              </a:solidFill>
              <a:prstDash val="dash"/>
              <a:round/>
            </a:ln>
            <a:effectLst/>
          </c:spPr>
          <c:marker>
            <c:symbol val="none"/>
          </c:marker>
          <c:val>
            <c:numRef>
              <c:f>'Calculations-2'!$AK$15:$AK$21</c:f>
              <c:numCache>
                <c:formatCode>[&gt;=1000000]"$"0,,"M";[&gt;=1000]"$"0,"K"</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C-A433-491B-AB55-37B47C266CBA}"/>
            </c:ext>
          </c:extLst>
        </c:ser>
        <c:dLbls>
          <c:showLegendKey val="0"/>
          <c:showVal val="0"/>
          <c:showCatName val="0"/>
          <c:showSerName val="0"/>
          <c:showPercent val="0"/>
          <c:showBubbleSize val="0"/>
        </c:dLbls>
        <c:marker val="1"/>
        <c:smooth val="0"/>
        <c:axId val="606806351"/>
        <c:axId val="606804911"/>
      </c:lineChart>
      <c:catAx>
        <c:axId val="60680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06804911"/>
        <c:crosses val="autoZero"/>
        <c:auto val="1"/>
        <c:lblAlgn val="ctr"/>
        <c:lblOffset val="100"/>
        <c:noMultiLvlLbl val="0"/>
      </c:catAx>
      <c:valAx>
        <c:axId val="606804911"/>
        <c:scaling>
          <c:orientation val="minMax"/>
        </c:scaling>
        <c:delete val="1"/>
        <c:axPos val="l"/>
        <c:numFmt formatCode="[&gt;=1000000]&quot;$&quot;0,,&quot;M&quot;;[&gt;=1000]&quot;$&quot;0,&quot;K&quot;" sourceLinked="1"/>
        <c:majorTickMark val="none"/>
        <c:minorTickMark val="none"/>
        <c:tickLblPos val="nextTo"/>
        <c:crossAx val="6068063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3'!$C$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Drop" dropStyle="combo" dx="31" fmlaLink="'Analysis-3'!$C$3" fmlaRange="'Analysis-3'!$E$2:$E$3" noThreeD="1" sel="2" val="0"/>
</file>

<file path=xl/ctrlProps/ctrlProp4.xml><?xml version="1.0" encoding="utf-8"?>
<formControlPr xmlns="http://schemas.microsoft.com/office/spreadsheetml/2009/9/main" objectType="Radio" firstButton="1" fmlaLink="'Analysis-3'!$AV$5"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hyperlink" Target="#'Time Frame'!A1"/><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png"/><Relationship Id="rId1" Type="http://schemas.microsoft.com/office/2011/relationships/webextension" Target="../webextensions/webextension1.xml"/><Relationship Id="rId5" Type="http://schemas.openxmlformats.org/officeDocument/2006/relationships/hyperlink" Target="#'Profile View'!A1"/><Relationship Id="rId4" Type="http://schemas.openxmlformats.org/officeDocument/2006/relationships/hyperlink" Target="#'Time Frame'!A1"/></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1.emf"/><Relationship Id="rId7" Type="http://schemas.openxmlformats.org/officeDocument/2006/relationships/chart" Target="../charts/chart10.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9.xml"/><Relationship Id="rId5" Type="http://schemas.openxmlformats.org/officeDocument/2006/relationships/image" Target="../media/image13.emf"/><Relationship Id="rId4" Type="http://schemas.openxmlformats.org/officeDocument/2006/relationships/image" Target="../media/image12.emf"/><Relationship Id="rId9" Type="http://schemas.openxmlformats.org/officeDocument/2006/relationships/hyperlink" Target="#'Profile View'!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7</xdr:col>
      <xdr:colOff>423335</xdr:colOff>
      <xdr:row>10</xdr:row>
      <xdr:rowOff>60481</xdr:rowOff>
    </xdr:from>
    <xdr:to>
      <xdr:col>12</xdr:col>
      <xdr:colOff>312455</xdr:colOff>
      <xdr:row>22</xdr:row>
      <xdr:rowOff>60476</xdr:rowOff>
    </xdr:to>
    <xdr:sp macro="" textlink="">
      <xdr:nvSpPr>
        <xdr:cNvPr id="7176" name="Rectangle 7175">
          <a:extLst>
            <a:ext uri="{FF2B5EF4-FFF2-40B4-BE49-F238E27FC236}">
              <a16:creationId xmlns:a16="http://schemas.microsoft.com/office/drawing/2014/main" id="{A297BA70-F23E-6E43-DB28-13B2FB26F7AC}"/>
            </a:ext>
          </a:extLst>
        </xdr:cNvPr>
        <xdr:cNvSpPr/>
      </xdr:nvSpPr>
      <xdr:spPr>
        <a:xfrm>
          <a:off x="4656668" y="1542148"/>
          <a:ext cx="2912930" cy="21771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493889</xdr:colOff>
      <xdr:row>7</xdr:row>
      <xdr:rowOff>54969</xdr:rowOff>
    </xdr:from>
    <xdr:to>
      <xdr:col>16</xdr:col>
      <xdr:colOff>403176</xdr:colOff>
      <xdr:row>31</xdr:row>
      <xdr:rowOff>161269</xdr:rowOff>
    </xdr:to>
    <xdr:grpSp>
      <xdr:nvGrpSpPr>
        <xdr:cNvPr id="7168" name="Group 7167">
          <a:extLst>
            <a:ext uri="{FF2B5EF4-FFF2-40B4-BE49-F238E27FC236}">
              <a16:creationId xmlns:a16="http://schemas.microsoft.com/office/drawing/2014/main" id="{0F5CB15E-D10B-A436-7BCA-88A421B7EDEC}"/>
            </a:ext>
          </a:extLst>
        </xdr:cNvPr>
        <xdr:cNvGrpSpPr/>
      </xdr:nvGrpSpPr>
      <xdr:grpSpPr>
        <a:xfrm>
          <a:off x="7782585" y="1002868"/>
          <a:ext cx="2338852" cy="4523691"/>
          <a:chOff x="8184449" y="972192"/>
          <a:chExt cx="2046108" cy="3789841"/>
        </a:xfrm>
        <a:solidFill>
          <a:srgbClr val="1F8CB3"/>
        </a:solidFill>
      </xdr:grpSpPr>
      <xdr:grpSp>
        <xdr:nvGrpSpPr>
          <xdr:cNvPr id="62" name="Group 61">
            <a:extLst>
              <a:ext uri="{FF2B5EF4-FFF2-40B4-BE49-F238E27FC236}">
                <a16:creationId xmlns:a16="http://schemas.microsoft.com/office/drawing/2014/main" id="{A6918EF5-9578-BB32-2AF2-7DB7DA87C689}"/>
              </a:ext>
            </a:extLst>
          </xdr:cNvPr>
          <xdr:cNvGrpSpPr/>
        </xdr:nvGrpSpPr>
        <xdr:grpSpPr>
          <a:xfrm>
            <a:off x="8184449" y="972192"/>
            <a:ext cx="1786460" cy="3789841"/>
            <a:chOff x="8355803" y="977696"/>
            <a:chExt cx="1786460" cy="3789841"/>
          </a:xfrm>
          <a:grpFill/>
        </xdr:grpSpPr>
        <xdr:sp macro="" textlink="">
          <xdr:nvSpPr>
            <xdr:cNvPr id="58" name="Rectangle: Diagonal Corners Rounded 57">
              <a:extLst>
                <a:ext uri="{FF2B5EF4-FFF2-40B4-BE49-F238E27FC236}">
                  <a16:creationId xmlns:a16="http://schemas.microsoft.com/office/drawing/2014/main" id="{5B52A7AD-D3A8-0E48-C72E-A0F099D1BCBA}"/>
                </a:ext>
              </a:extLst>
            </xdr:cNvPr>
            <xdr:cNvSpPr/>
          </xdr:nvSpPr>
          <xdr:spPr>
            <a:xfrm>
              <a:off x="8355803" y="977696"/>
              <a:ext cx="1259918" cy="3789841"/>
            </a:xfrm>
            <a:prstGeom prst="round2Diag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9" name="Rectangle 58">
              <a:extLst>
                <a:ext uri="{FF2B5EF4-FFF2-40B4-BE49-F238E27FC236}">
                  <a16:creationId xmlns:a16="http://schemas.microsoft.com/office/drawing/2014/main" id="{DFEA6DA0-6B54-6DD1-282F-B08DAEC545B9}"/>
                </a:ext>
              </a:extLst>
            </xdr:cNvPr>
            <xdr:cNvSpPr/>
          </xdr:nvSpPr>
          <xdr:spPr>
            <a:xfrm>
              <a:off x="9293178" y="1189363"/>
              <a:ext cx="524127" cy="31750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60" name="Rectangle 59">
              <a:extLst>
                <a:ext uri="{FF2B5EF4-FFF2-40B4-BE49-F238E27FC236}">
                  <a16:creationId xmlns:a16="http://schemas.microsoft.com/office/drawing/2014/main" id="{EC635194-8F69-C574-B5FE-610C87070110}"/>
                </a:ext>
              </a:extLst>
            </xdr:cNvPr>
            <xdr:cNvSpPr/>
          </xdr:nvSpPr>
          <xdr:spPr>
            <a:xfrm>
              <a:off x="9455657" y="1341763"/>
              <a:ext cx="524127" cy="28512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61" name="Rectangle 60">
              <a:extLst>
                <a:ext uri="{FF2B5EF4-FFF2-40B4-BE49-F238E27FC236}">
                  <a16:creationId xmlns:a16="http://schemas.microsoft.com/office/drawing/2014/main" id="{EC6DF65F-F5E7-E8BE-5DC3-9195AA7A5669}"/>
                </a:ext>
              </a:extLst>
            </xdr:cNvPr>
            <xdr:cNvSpPr/>
          </xdr:nvSpPr>
          <xdr:spPr>
            <a:xfrm>
              <a:off x="9618136" y="1494164"/>
              <a:ext cx="524127" cy="249726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sp macro="" textlink="">
        <xdr:nvSpPr>
          <xdr:cNvPr id="63" name="Oval 62">
            <a:extLst>
              <a:ext uri="{FF2B5EF4-FFF2-40B4-BE49-F238E27FC236}">
                <a16:creationId xmlns:a16="http://schemas.microsoft.com/office/drawing/2014/main" id="{B1BD0EFD-EC2B-3B52-FA85-97BC6BF71900}"/>
              </a:ext>
            </a:extLst>
          </xdr:cNvPr>
          <xdr:cNvSpPr/>
        </xdr:nvSpPr>
        <xdr:spPr>
          <a:xfrm>
            <a:off x="9615715" y="1632856"/>
            <a:ext cx="614842" cy="2177143"/>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clientData/>
  </xdr:twoCellAnchor>
  <xdr:twoCellAnchor editAs="absolute">
    <xdr:from>
      <xdr:col>15</xdr:col>
      <xdr:colOff>278399</xdr:colOff>
      <xdr:row>0</xdr:row>
      <xdr:rowOff>11291</xdr:rowOff>
    </xdr:from>
    <xdr:to>
      <xdr:col>19</xdr:col>
      <xdr:colOff>354599</xdr:colOff>
      <xdr:row>31</xdr:row>
      <xdr:rowOff>139803</xdr:rowOff>
    </xdr:to>
    <xdr:sp macro="" textlink="">
      <xdr:nvSpPr>
        <xdr:cNvPr id="2" name="Moon 1">
          <a:extLst>
            <a:ext uri="{FF2B5EF4-FFF2-40B4-BE49-F238E27FC236}">
              <a16:creationId xmlns:a16="http://schemas.microsoft.com/office/drawing/2014/main" id="{1CE7E264-4B28-40B6-8500-84C014D8F838}"/>
            </a:ext>
          </a:extLst>
        </xdr:cNvPr>
        <xdr:cNvSpPr/>
      </xdr:nvSpPr>
      <xdr:spPr>
        <a:xfrm flipH="1">
          <a:off x="9389269" y="11291"/>
          <a:ext cx="2505765" cy="5493802"/>
        </a:xfrm>
        <a:prstGeom prst="moon">
          <a:avLst>
            <a:gd name="adj" fmla="val 65404"/>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15</xdr:col>
      <xdr:colOff>317500</xdr:colOff>
      <xdr:row>0</xdr:row>
      <xdr:rowOff>0</xdr:rowOff>
    </xdr:from>
    <xdr:to>
      <xdr:col>19</xdr:col>
      <xdr:colOff>393700</xdr:colOff>
      <xdr:row>31</xdr:row>
      <xdr:rowOff>128512</xdr:rowOff>
    </xdr:to>
    <xdr:sp macro="" textlink="">
      <xdr:nvSpPr>
        <xdr:cNvPr id="5" name="Moon 4">
          <a:extLst>
            <a:ext uri="{FF2B5EF4-FFF2-40B4-BE49-F238E27FC236}">
              <a16:creationId xmlns:a16="http://schemas.microsoft.com/office/drawing/2014/main" id="{63D77474-AC8C-49B9-954B-B86E2BECB3A5}"/>
            </a:ext>
          </a:extLst>
        </xdr:cNvPr>
        <xdr:cNvSpPr/>
      </xdr:nvSpPr>
      <xdr:spPr>
        <a:xfrm flipH="1">
          <a:off x="9428370" y="0"/>
          <a:ext cx="2505765" cy="5493802"/>
        </a:xfrm>
        <a:prstGeom prst="moon">
          <a:avLst>
            <a:gd name="adj" fmla="val 6540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377342</xdr:colOff>
      <xdr:row>4</xdr:row>
      <xdr:rowOff>30238</xdr:rowOff>
    </xdr:from>
    <xdr:to>
      <xdr:col>15</xdr:col>
      <xdr:colOff>528532</xdr:colOff>
      <xdr:row>6</xdr:row>
      <xdr:rowOff>70556</xdr:rowOff>
    </xdr:to>
    <xdr:sp macro="" textlink="">
      <xdr:nvSpPr>
        <xdr:cNvPr id="6" name="Rectangle 5">
          <a:extLst>
            <a:ext uri="{FF2B5EF4-FFF2-40B4-BE49-F238E27FC236}">
              <a16:creationId xmlns:a16="http://schemas.microsoft.com/office/drawing/2014/main" id="{125E6369-A47C-45A4-89B4-122D839BFE12}"/>
            </a:ext>
          </a:extLst>
        </xdr:cNvPr>
        <xdr:cNvSpPr/>
      </xdr:nvSpPr>
      <xdr:spPr>
        <a:xfrm>
          <a:off x="985884" y="427113"/>
          <a:ext cx="8670773" cy="410735"/>
        </a:xfrm>
        <a:prstGeom prst="rect">
          <a:avLst/>
        </a:prstGeom>
        <a:gradFill flip="none" rotWithShape="1">
          <a:gsLst>
            <a:gs pos="0">
              <a:schemeClr val="bg1">
                <a:lumMod val="95000"/>
              </a:schemeClr>
            </a:gs>
            <a:gs pos="50000">
              <a:schemeClr val="bg1"/>
            </a:gs>
            <a:gs pos="100000">
              <a:srgbClr val="FAFAFA"/>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8</xdr:col>
          <xdr:colOff>312778</xdr:colOff>
          <xdr:row>10</xdr:row>
          <xdr:rowOff>67099</xdr:rowOff>
        </xdr:from>
        <xdr:to>
          <xdr:col>8</xdr:col>
          <xdr:colOff>483824</xdr:colOff>
          <xdr:row>11</xdr:row>
          <xdr:rowOff>88670</xdr:rowOff>
        </xdr:to>
        <xdr:sp macro="" textlink="">
          <xdr:nvSpPr>
            <xdr:cNvPr id="7169" name="Option Button 1" hidden="1">
              <a:extLst>
                <a:ext uri="{63B3BB69-23CF-44E3-9099-C40C66FF867C}">
                  <a14:compatExt spid="_x0000_s7169"/>
                </a:ext>
                <a:ext uri="{FF2B5EF4-FFF2-40B4-BE49-F238E27FC236}">
                  <a16:creationId xmlns:a16="http://schemas.microsoft.com/office/drawing/2014/main" id="{00000000-0008-0000-00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77297</xdr:colOff>
          <xdr:row>10</xdr:row>
          <xdr:rowOff>57020</xdr:rowOff>
        </xdr:from>
        <xdr:to>
          <xdr:col>10</xdr:col>
          <xdr:colOff>255097</xdr:colOff>
          <xdr:row>11</xdr:row>
          <xdr:rowOff>76072</xdr:rowOff>
        </xdr:to>
        <xdr:sp macro="" textlink="">
          <xdr:nvSpPr>
            <xdr:cNvPr id="7170" name="Option Button 2" hidden="1">
              <a:extLst>
                <a:ext uri="{63B3BB69-23CF-44E3-9099-C40C66FF867C}">
                  <a14:compatExt spid="_x0000_s7170"/>
                </a:ext>
                <a:ext uri="{FF2B5EF4-FFF2-40B4-BE49-F238E27FC236}">
                  <a16:creationId xmlns:a16="http://schemas.microsoft.com/office/drawing/2014/main" id="{16AA1605-41D5-6F5D-61B7-E498682BDE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241894</xdr:colOff>
          <xdr:row>10</xdr:row>
          <xdr:rowOff>57020</xdr:rowOff>
        </xdr:from>
        <xdr:to>
          <xdr:col>12</xdr:col>
          <xdr:colOff>208632</xdr:colOff>
          <xdr:row>11</xdr:row>
          <xdr:rowOff>82422</xdr:rowOff>
        </xdr:to>
        <xdr:sp macro="" textlink="">
          <xdr:nvSpPr>
            <xdr:cNvPr id="7171" name="Drop Down 3" hidden="1">
              <a:extLst>
                <a:ext uri="{63B3BB69-23CF-44E3-9099-C40C66FF867C}">
                  <a14:compatExt spid="_x0000_s7171"/>
                </a:ext>
                <a:ext uri="{FF2B5EF4-FFF2-40B4-BE49-F238E27FC236}">
                  <a16:creationId xmlns:a16="http://schemas.microsoft.com/office/drawing/2014/main" id="{00000000-0008-0000-00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253820</xdr:colOff>
      <xdr:row>7</xdr:row>
      <xdr:rowOff>44890</xdr:rowOff>
    </xdr:from>
    <xdr:to>
      <xdr:col>3</xdr:col>
      <xdr:colOff>387096</xdr:colOff>
      <xdr:row>9</xdr:row>
      <xdr:rowOff>145684</xdr:rowOff>
    </xdr:to>
    <xdr:grpSp>
      <xdr:nvGrpSpPr>
        <xdr:cNvPr id="7175" name="Group 7174">
          <a:extLst>
            <a:ext uri="{FF2B5EF4-FFF2-40B4-BE49-F238E27FC236}">
              <a16:creationId xmlns:a16="http://schemas.microsoft.com/office/drawing/2014/main" id="{D415B0A7-2387-BEA3-2516-4DED21824B92}"/>
            </a:ext>
          </a:extLst>
        </xdr:cNvPr>
        <xdr:cNvGrpSpPr/>
      </xdr:nvGrpSpPr>
      <xdr:grpSpPr>
        <a:xfrm>
          <a:off x="861211" y="992789"/>
          <a:ext cx="1348059" cy="468909"/>
          <a:chOff x="858582" y="982271"/>
          <a:chExt cx="1342800" cy="463651"/>
        </a:xfrm>
      </xdr:grpSpPr>
      <xdr:sp macro="" textlink="">
        <xdr:nvSpPr>
          <xdr:cNvPr id="25" name="Rectangle: Rounded Corners 24">
            <a:extLst>
              <a:ext uri="{FF2B5EF4-FFF2-40B4-BE49-F238E27FC236}">
                <a16:creationId xmlns:a16="http://schemas.microsoft.com/office/drawing/2014/main" id="{9595EB1D-3147-386C-70E6-7C840A678B2E}"/>
              </a:ext>
            </a:extLst>
          </xdr:cNvPr>
          <xdr:cNvSpPr/>
        </xdr:nvSpPr>
        <xdr:spPr>
          <a:xfrm>
            <a:off x="858582" y="982271"/>
            <a:ext cx="1342800" cy="463651"/>
          </a:xfrm>
          <a:prstGeom prst="roundRect">
            <a:avLst/>
          </a:prstGeom>
          <a:gradFill flip="none" rotWithShape="1">
            <a:gsLst>
              <a:gs pos="0">
                <a:srgbClr val="70C7E6"/>
              </a:gs>
              <a:gs pos="50000">
                <a:srgbClr val="333F50"/>
              </a:gs>
              <a:gs pos="100000">
                <a:srgbClr val="333F50"/>
              </a:gs>
            </a:gsLst>
            <a:lin ang="75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Oval 31">
            <a:extLst>
              <a:ext uri="{FF2B5EF4-FFF2-40B4-BE49-F238E27FC236}">
                <a16:creationId xmlns:a16="http://schemas.microsoft.com/office/drawing/2014/main" id="{0D8C3045-7CCD-754D-25C9-C4BC9959AB9A}"/>
              </a:ext>
            </a:extLst>
          </xdr:cNvPr>
          <xdr:cNvSpPr/>
        </xdr:nvSpPr>
        <xdr:spPr>
          <a:xfrm>
            <a:off x="876930" y="1058331"/>
            <a:ext cx="342698" cy="342698"/>
          </a:xfrm>
          <a:prstGeom prst="ellipse">
            <a:avLst/>
          </a:prstGeom>
          <a:solidFill>
            <a:srgbClr val="1F8CB3">
              <a:alpha val="4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pic>
        <xdr:nvPicPr>
          <xdr:cNvPr id="37" name="Picture 36">
            <a:extLst>
              <a:ext uri="{FF2B5EF4-FFF2-40B4-BE49-F238E27FC236}">
                <a16:creationId xmlns:a16="http://schemas.microsoft.com/office/drawing/2014/main" id="{1C8A2F1D-0BAC-1BBC-2B1F-93AB4723FE06}"/>
              </a:ext>
            </a:extLst>
          </xdr:cNvPr>
          <xdr:cNvPicPr>
            <a:picLocks noChangeAspect="1"/>
          </xdr:cNvPicPr>
        </xdr:nvPicPr>
        <xdr:blipFill>
          <a:blip xmlns:r="http://schemas.openxmlformats.org/officeDocument/2006/relationships" r:embed="rId1" cstate="print">
            <a:lum bright="70000" contrast="-70000"/>
            <a:alphaModFix/>
            <a:extLst>
              <a:ext uri="{28A0092B-C50C-407E-A947-70E740481C1C}">
                <a14:useLocalDpi xmlns:a14="http://schemas.microsoft.com/office/drawing/2010/main" val="0"/>
              </a:ext>
            </a:extLst>
          </a:blip>
          <a:stretch>
            <a:fillRect/>
          </a:stretch>
        </xdr:blipFill>
        <xdr:spPr>
          <a:xfrm>
            <a:off x="896418" y="1149047"/>
            <a:ext cx="291600" cy="159658"/>
          </a:xfrm>
          <a:prstGeom prst="rect">
            <a:avLst/>
          </a:prstGeom>
        </xdr:spPr>
      </xdr:pic>
      <xdr:sp macro="" textlink="">
        <xdr:nvSpPr>
          <xdr:cNvPr id="50" name="TextBox 49">
            <a:extLst>
              <a:ext uri="{FF2B5EF4-FFF2-40B4-BE49-F238E27FC236}">
                <a16:creationId xmlns:a16="http://schemas.microsoft.com/office/drawing/2014/main" id="{AFCDB10B-FBEB-009D-2ECF-FD2289A39632}"/>
              </a:ext>
            </a:extLst>
          </xdr:cNvPr>
          <xdr:cNvSpPr txBox="1"/>
        </xdr:nvSpPr>
        <xdr:spPr>
          <a:xfrm>
            <a:off x="1290163" y="1209524"/>
            <a:ext cx="715635" cy="221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b="1">
                <a:solidFill>
                  <a:schemeClr val="bg2">
                    <a:lumMod val="75000"/>
                  </a:schemeClr>
                </a:solidFill>
              </a:rPr>
              <a:t>COGS</a:t>
            </a:r>
          </a:p>
        </xdr:txBody>
      </xdr:sp>
      <xdr:sp macro="" textlink="'Analysis-3'!$T$7">
        <xdr:nvSpPr>
          <xdr:cNvPr id="54" name="TextBox 53">
            <a:extLst>
              <a:ext uri="{FF2B5EF4-FFF2-40B4-BE49-F238E27FC236}">
                <a16:creationId xmlns:a16="http://schemas.microsoft.com/office/drawing/2014/main" id="{BF6B9041-2145-2917-33E5-F2815CF02CD2}"/>
              </a:ext>
            </a:extLst>
          </xdr:cNvPr>
          <xdr:cNvSpPr txBox="1"/>
        </xdr:nvSpPr>
        <xdr:spPr>
          <a:xfrm>
            <a:off x="1271216" y="999072"/>
            <a:ext cx="715635" cy="221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42F295-099D-485B-B957-52F2EFC3B155}" type="TxLink">
              <a:rPr lang="en-US" sz="1400" b="1" i="0" u="none" strike="noStrike">
                <a:solidFill>
                  <a:schemeClr val="bg2">
                    <a:lumMod val="90000"/>
                  </a:schemeClr>
                </a:solidFill>
                <a:latin typeface="Aptos Narrow"/>
              </a:rPr>
              <a:t>$3.1M</a:t>
            </a:fld>
            <a:endParaRPr lang="en-AU" sz="1400" b="1">
              <a:solidFill>
                <a:schemeClr val="bg2">
                  <a:lumMod val="90000"/>
                </a:schemeClr>
              </a:solidFill>
            </a:endParaRPr>
          </a:p>
        </xdr:txBody>
      </xdr:sp>
    </xdr:grpSp>
    <xdr:clientData/>
  </xdr:twoCellAnchor>
  <xdr:twoCellAnchor>
    <xdr:from>
      <xdr:col>4</xdr:col>
      <xdr:colOff>117760</xdr:colOff>
      <xdr:row>7</xdr:row>
      <xdr:rowOff>44890</xdr:rowOff>
    </xdr:from>
    <xdr:to>
      <xdr:col>6</xdr:col>
      <xdr:colOff>251761</xdr:colOff>
      <xdr:row>9</xdr:row>
      <xdr:rowOff>135633</xdr:rowOff>
    </xdr:to>
    <xdr:grpSp>
      <xdr:nvGrpSpPr>
        <xdr:cNvPr id="7174" name="Group 7173">
          <a:extLst>
            <a:ext uri="{FF2B5EF4-FFF2-40B4-BE49-F238E27FC236}">
              <a16:creationId xmlns:a16="http://schemas.microsoft.com/office/drawing/2014/main" id="{30FF4D55-EE34-5031-1E77-E299C879B60A}"/>
            </a:ext>
          </a:extLst>
        </xdr:cNvPr>
        <xdr:cNvGrpSpPr/>
      </xdr:nvGrpSpPr>
      <xdr:grpSpPr>
        <a:xfrm>
          <a:off x="2547325" y="992789"/>
          <a:ext cx="1348784" cy="458858"/>
          <a:chOff x="2446336" y="982271"/>
          <a:chExt cx="1343524" cy="453600"/>
        </a:xfrm>
      </xdr:grpSpPr>
      <xdr:sp macro="" textlink="">
        <xdr:nvSpPr>
          <xdr:cNvPr id="26" name="Rectangle: Rounded Corners 25">
            <a:extLst>
              <a:ext uri="{FF2B5EF4-FFF2-40B4-BE49-F238E27FC236}">
                <a16:creationId xmlns:a16="http://schemas.microsoft.com/office/drawing/2014/main" id="{5CB4C2B1-A779-08D5-33CD-7BC650EE2660}"/>
              </a:ext>
            </a:extLst>
          </xdr:cNvPr>
          <xdr:cNvSpPr/>
        </xdr:nvSpPr>
        <xdr:spPr>
          <a:xfrm>
            <a:off x="2446336" y="982271"/>
            <a:ext cx="1342800" cy="453600"/>
          </a:xfrm>
          <a:prstGeom prst="roundRect">
            <a:avLst/>
          </a:prstGeom>
          <a:gradFill flip="none" rotWithShape="1">
            <a:gsLst>
              <a:gs pos="0">
                <a:srgbClr val="70C7E6"/>
              </a:gs>
              <a:gs pos="50000">
                <a:srgbClr val="333F50"/>
              </a:gs>
              <a:gs pos="100000">
                <a:srgbClr val="333F50"/>
              </a:gs>
            </a:gsLst>
            <a:lin ang="75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3" name="Oval 32">
            <a:extLst>
              <a:ext uri="{FF2B5EF4-FFF2-40B4-BE49-F238E27FC236}">
                <a16:creationId xmlns:a16="http://schemas.microsoft.com/office/drawing/2014/main" id="{1516145A-B849-09E1-B84B-2F402CCA9360}"/>
              </a:ext>
            </a:extLst>
          </xdr:cNvPr>
          <xdr:cNvSpPr/>
        </xdr:nvSpPr>
        <xdr:spPr>
          <a:xfrm>
            <a:off x="2509777" y="1068412"/>
            <a:ext cx="313675" cy="313673"/>
          </a:xfrm>
          <a:prstGeom prst="ellipse">
            <a:avLst/>
          </a:prstGeom>
          <a:solidFill>
            <a:srgbClr val="1F8CB3">
              <a:alpha val="4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pic>
        <xdr:nvPicPr>
          <xdr:cNvPr id="47" name="Picture 46">
            <a:extLst>
              <a:ext uri="{FF2B5EF4-FFF2-40B4-BE49-F238E27FC236}">
                <a16:creationId xmlns:a16="http://schemas.microsoft.com/office/drawing/2014/main" id="{B3932427-63BB-FEC4-DDC5-9A34D146D90E}"/>
              </a:ext>
            </a:extLst>
          </xdr:cNvPr>
          <xdr:cNvPicPr>
            <a:picLocks noChangeAspect="1"/>
          </xdr:cNvPicPr>
        </xdr:nvPicPr>
        <xdr:blipFill>
          <a:blip xmlns:r="http://schemas.openxmlformats.org/officeDocument/2006/relationships" r:embed="rId2" cstate="print">
            <a:lum bright="70000" contrast="-70000"/>
            <a:alphaModFix/>
            <a:extLst>
              <a:ext uri="{28A0092B-C50C-407E-A947-70E740481C1C}">
                <a14:useLocalDpi xmlns:a14="http://schemas.microsoft.com/office/drawing/2010/main" val="0"/>
              </a:ext>
            </a:extLst>
          </a:blip>
          <a:stretch>
            <a:fillRect/>
          </a:stretch>
        </xdr:blipFill>
        <xdr:spPr>
          <a:xfrm>
            <a:off x="2540024" y="1118810"/>
            <a:ext cx="251983" cy="251983"/>
          </a:xfrm>
          <a:prstGeom prst="rect">
            <a:avLst/>
          </a:prstGeom>
        </xdr:spPr>
      </xdr:pic>
      <xdr:sp macro="" textlink="">
        <xdr:nvSpPr>
          <xdr:cNvPr id="52" name="TextBox 51">
            <a:extLst>
              <a:ext uri="{FF2B5EF4-FFF2-40B4-BE49-F238E27FC236}">
                <a16:creationId xmlns:a16="http://schemas.microsoft.com/office/drawing/2014/main" id="{5E654AE4-CF27-1F56-E34E-779F5DE4F534}"/>
              </a:ext>
            </a:extLst>
          </xdr:cNvPr>
          <xdr:cNvSpPr txBox="1"/>
        </xdr:nvSpPr>
        <xdr:spPr>
          <a:xfrm>
            <a:off x="2814568" y="1201866"/>
            <a:ext cx="975292" cy="2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000" b="1">
                <a:solidFill>
                  <a:schemeClr val="bg2">
                    <a:lumMod val="75000"/>
                  </a:schemeClr>
                </a:solidFill>
              </a:rPr>
              <a:t>Total</a:t>
            </a:r>
            <a:r>
              <a:rPr lang="en-AU" sz="1000" b="1" baseline="0">
                <a:solidFill>
                  <a:schemeClr val="bg2">
                    <a:lumMod val="75000"/>
                  </a:schemeClr>
                </a:solidFill>
              </a:rPr>
              <a:t> Revenue</a:t>
            </a:r>
            <a:endParaRPr lang="en-AU" sz="1000" b="1">
              <a:solidFill>
                <a:schemeClr val="bg2">
                  <a:lumMod val="75000"/>
                </a:schemeClr>
              </a:solidFill>
            </a:endParaRPr>
          </a:p>
        </xdr:txBody>
      </xdr:sp>
      <xdr:sp macro="" textlink="'Analysis-3'!$R$7">
        <xdr:nvSpPr>
          <xdr:cNvPr id="55" name="TextBox 54">
            <a:extLst>
              <a:ext uri="{FF2B5EF4-FFF2-40B4-BE49-F238E27FC236}">
                <a16:creationId xmlns:a16="http://schemas.microsoft.com/office/drawing/2014/main" id="{1498EB7A-9DD7-DA56-B18E-E141B03FE16A}"/>
              </a:ext>
            </a:extLst>
          </xdr:cNvPr>
          <xdr:cNvSpPr txBox="1"/>
        </xdr:nvSpPr>
        <xdr:spPr>
          <a:xfrm>
            <a:off x="2885118" y="1000283"/>
            <a:ext cx="715635" cy="221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2F9B99-E73C-4D0B-9FEB-CFB1109AAB7B}" type="TxLink">
              <a:rPr lang="en-US" sz="1400" b="1" i="0" u="none" strike="noStrike">
                <a:solidFill>
                  <a:schemeClr val="bg2">
                    <a:lumMod val="90000"/>
                  </a:schemeClr>
                </a:solidFill>
                <a:latin typeface="Aptos Narrow"/>
              </a:rPr>
              <a:t>$5.4M</a:t>
            </a:fld>
            <a:endParaRPr lang="en-AU" sz="1400" b="1">
              <a:solidFill>
                <a:schemeClr val="bg2">
                  <a:lumMod val="90000"/>
                </a:schemeClr>
              </a:solidFill>
            </a:endParaRPr>
          </a:p>
        </xdr:txBody>
      </xdr:sp>
    </xdr:grpSp>
    <xdr:clientData/>
  </xdr:twoCellAnchor>
  <xdr:twoCellAnchor>
    <xdr:from>
      <xdr:col>6</xdr:col>
      <xdr:colOff>587187</xdr:colOff>
      <xdr:row>7</xdr:row>
      <xdr:rowOff>44890</xdr:rowOff>
    </xdr:from>
    <xdr:to>
      <xdr:col>9</xdr:col>
      <xdr:colOff>115701</xdr:colOff>
      <xdr:row>9</xdr:row>
      <xdr:rowOff>135633</xdr:rowOff>
    </xdr:to>
    <xdr:grpSp>
      <xdr:nvGrpSpPr>
        <xdr:cNvPr id="7173" name="Group 7172">
          <a:extLst>
            <a:ext uri="{FF2B5EF4-FFF2-40B4-BE49-F238E27FC236}">
              <a16:creationId xmlns:a16="http://schemas.microsoft.com/office/drawing/2014/main" id="{736D498F-FCF7-3136-D994-43B7295A8002}"/>
            </a:ext>
          </a:extLst>
        </xdr:cNvPr>
        <xdr:cNvGrpSpPr/>
      </xdr:nvGrpSpPr>
      <xdr:grpSpPr>
        <a:xfrm>
          <a:off x="4231535" y="992789"/>
          <a:ext cx="1350688" cy="458858"/>
          <a:chOff x="4034090" y="982271"/>
          <a:chExt cx="1342800" cy="453600"/>
        </a:xfrm>
      </xdr:grpSpPr>
      <xdr:sp macro="" textlink="">
        <xdr:nvSpPr>
          <xdr:cNvPr id="27" name="Rectangle: Rounded Corners 26">
            <a:extLst>
              <a:ext uri="{FF2B5EF4-FFF2-40B4-BE49-F238E27FC236}">
                <a16:creationId xmlns:a16="http://schemas.microsoft.com/office/drawing/2014/main" id="{28531D21-BBF2-2609-21A3-AC90B5A21777}"/>
              </a:ext>
            </a:extLst>
          </xdr:cNvPr>
          <xdr:cNvSpPr/>
        </xdr:nvSpPr>
        <xdr:spPr>
          <a:xfrm>
            <a:off x="4034090" y="982271"/>
            <a:ext cx="1342800" cy="453600"/>
          </a:xfrm>
          <a:prstGeom prst="roundRect">
            <a:avLst/>
          </a:prstGeom>
          <a:gradFill flip="none" rotWithShape="1">
            <a:gsLst>
              <a:gs pos="0">
                <a:srgbClr val="70C7E6"/>
              </a:gs>
              <a:gs pos="50000">
                <a:srgbClr val="333F50"/>
              </a:gs>
              <a:gs pos="100000">
                <a:srgbClr val="333F50"/>
              </a:gs>
            </a:gsLst>
            <a:lin ang="75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4" name="Oval 33">
            <a:extLst>
              <a:ext uri="{FF2B5EF4-FFF2-40B4-BE49-F238E27FC236}">
                <a16:creationId xmlns:a16="http://schemas.microsoft.com/office/drawing/2014/main" id="{300D46AD-88B1-585E-4273-16B2BC874BDC}"/>
              </a:ext>
            </a:extLst>
          </xdr:cNvPr>
          <xdr:cNvSpPr/>
        </xdr:nvSpPr>
        <xdr:spPr>
          <a:xfrm>
            <a:off x="4074501" y="1040603"/>
            <a:ext cx="342698" cy="342698"/>
          </a:xfrm>
          <a:prstGeom prst="ellipse">
            <a:avLst/>
          </a:prstGeom>
          <a:solidFill>
            <a:srgbClr val="1F8CB3">
              <a:alpha val="4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pic>
        <xdr:nvPicPr>
          <xdr:cNvPr id="45" name="Graphic 44" descr="Bar graph with upward trend with solid fill">
            <a:extLst>
              <a:ext uri="{FF2B5EF4-FFF2-40B4-BE49-F238E27FC236}">
                <a16:creationId xmlns:a16="http://schemas.microsoft.com/office/drawing/2014/main" id="{31E233CE-8F5D-18B0-CB95-73EC7A60720A}"/>
              </a:ext>
            </a:extLst>
          </xdr:cNvPr>
          <xdr:cNvPicPr>
            <a:picLocks noChangeAspect="1"/>
          </xdr:cNvPicPr>
        </xdr:nvPicPr>
        <xdr:blipFill>
          <a:blip xmlns:r="http://schemas.openxmlformats.org/officeDocument/2006/relationships" r:embed="rId3">
            <a:lum bright="70000" contrast="-70000"/>
            <a:alphaModFix/>
            <a:extLst>
              <a:ext uri="{96DAC541-7B7A-43D3-8B79-37D633B846F1}">
                <asvg:svgBlip xmlns:asvg="http://schemas.microsoft.com/office/drawing/2016/SVG/main" r:embed="rId4"/>
              </a:ext>
            </a:extLst>
          </a:blip>
          <a:stretch>
            <a:fillRect/>
          </a:stretch>
        </xdr:blipFill>
        <xdr:spPr>
          <a:xfrm>
            <a:off x="4092240" y="1078493"/>
            <a:ext cx="282222" cy="282222"/>
          </a:xfrm>
          <a:prstGeom prst="rect">
            <a:avLst/>
          </a:prstGeom>
        </xdr:spPr>
      </xdr:pic>
      <xdr:sp macro="" textlink="">
        <xdr:nvSpPr>
          <xdr:cNvPr id="51" name="TextBox 50">
            <a:extLst>
              <a:ext uri="{FF2B5EF4-FFF2-40B4-BE49-F238E27FC236}">
                <a16:creationId xmlns:a16="http://schemas.microsoft.com/office/drawing/2014/main" id="{1B6C490A-4F7B-AF0C-D6F8-D442DBA75CB2}"/>
              </a:ext>
            </a:extLst>
          </xdr:cNvPr>
          <xdr:cNvSpPr txBox="1"/>
        </xdr:nvSpPr>
        <xdr:spPr>
          <a:xfrm>
            <a:off x="4426055" y="1210736"/>
            <a:ext cx="926104" cy="200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000" b="1">
                <a:solidFill>
                  <a:schemeClr val="bg2">
                    <a:lumMod val="75000"/>
                  </a:schemeClr>
                </a:solidFill>
              </a:rPr>
              <a:t>Profit</a:t>
            </a:r>
            <a:r>
              <a:rPr lang="en-AU" sz="1000" b="1" baseline="0">
                <a:solidFill>
                  <a:schemeClr val="bg2">
                    <a:lumMod val="75000"/>
                  </a:schemeClr>
                </a:solidFill>
              </a:rPr>
              <a:t> Margin</a:t>
            </a:r>
            <a:endParaRPr lang="en-AU" sz="1000" b="1">
              <a:solidFill>
                <a:schemeClr val="bg2">
                  <a:lumMod val="75000"/>
                </a:schemeClr>
              </a:solidFill>
            </a:endParaRPr>
          </a:p>
        </xdr:txBody>
      </xdr:sp>
      <xdr:sp macro="" textlink="'Analysis-3'!$Q$7">
        <xdr:nvSpPr>
          <xdr:cNvPr id="56" name="TextBox 55">
            <a:extLst>
              <a:ext uri="{FF2B5EF4-FFF2-40B4-BE49-F238E27FC236}">
                <a16:creationId xmlns:a16="http://schemas.microsoft.com/office/drawing/2014/main" id="{BCAFE1CC-F43A-3F6C-55DD-EAFB0A4291A5}"/>
              </a:ext>
            </a:extLst>
          </xdr:cNvPr>
          <xdr:cNvSpPr txBox="1"/>
        </xdr:nvSpPr>
        <xdr:spPr>
          <a:xfrm>
            <a:off x="4478857" y="1001492"/>
            <a:ext cx="715635" cy="221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23F61C-EA8F-4B9E-A910-21ABADBA1EB3}" type="TxLink">
              <a:rPr lang="en-US" sz="1400" b="1" i="0" u="none" strike="noStrike">
                <a:solidFill>
                  <a:schemeClr val="bg2">
                    <a:lumMod val="90000"/>
                  </a:schemeClr>
                </a:solidFill>
                <a:latin typeface="Aptos Narrow"/>
              </a:rPr>
              <a:t>$2.3M</a:t>
            </a:fld>
            <a:endParaRPr lang="en-AU" sz="1400" b="1">
              <a:solidFill>
                <a:schemeClr val="bg2">
                  <a:lumMod val="90000"/>
                </a:schemeClr>
              </a:solidFill>
            </a:endParaRPr>
          </a:p>
        </xdr:txBody>
      </xdr:sp>
    </xdr:grpSp>
    <xdr:clientData/>
  </xdr:twoCellAnchor>
  <xdr:twoCellAnchor>
    <xdr:from>
      <xdr:col>9</xdr:col>
      <xdr:colOff>451127</xdr:colOff>
      <xdr:row>7</xdr:row>
      <xdr:rowOff>44890</xdr:rowOff>
    </xdr:from>
    <xdr:to>
      <xdr:col>11</xdr:col>
      <xdr:colOff>584617</xdr:colOff>
      <xdr:row>9</xdr:row>
      <xdr:rowOff>133766</xdr:rowOff>
    </xdr:to>
    <xdr:grpSp>
      <xdr:nvGrpSpPr>
        <xdr:cNvPr id="7172" name="Group 7171">
          <a:extLst>
            <a:ext uri="{FF2B5EF4-FFF2-40B4-BE49-F238E27FC236}">
              <a16:creationId xmlns:a16="http://schemas.microsoft.com/office/drawing/2014/main" id="{10331D83-C2E2-3371-3893-77F13A602858}"/>
            </a:ext>
          </a:extLst>
        </xdr:cNvPr>
        <xdr:cNvGrpSpPr/>
      </xdr:nvGrpSpPr>
      <xdr:grpSpPr>
        <a:xfrm>
          <a:off x="5917649" y="992789"/>
          <a:ext cx="1348272" cy="456991"/>
          <a:chOff x="5621844" y="982271"/>
          <a:chExt cx="1343014" cy="451733"/>
        </a:xfrm>
      </xdr:grpSpPr>
      <xdr:sp macro="" textlink="">
        <xdr:nvSpPr>
          <xdr:cNvPr id="28" name="Rectangle: Rounded Corners 27">
            <a:extLst>
              <a:ext uri="{FF2B5EF4-FFF2-40B4-BE49-F238E27FC236}">
                <a16:creationId xmlns:a16="http://schemas.microsoft.com/office/drawing/2014/main" id="{984D0B3E-DB4B-DE78-2335-5A4DC0EF6742}"/>
              </a:ext>
            </a:extLst>
          </xdr:cNvPr>
          <xdr:cNvSpPr/>
        </xdr:nvSpPr>
        <xdr:spPr>
          <a:xfrm>
            <a:off x="5621844" y="982271"/>
            <a:ext cx="1343014" cy="451733"/>
          </a:xfrm>
          <a:prstGeom prst="roundRect">
            <a:avLst/>
          </a:prstGeom>
          <a:gradFill flip="none" rotWithShape="1">
            <a:gsLst>
              <a:gs pos="0">
                <a:srgbClr val="70C7E6"/>
              </a:gs>
              <a:gs pos="50000">
                <a:srgbClr val="333F50"/>
              </a:gs>
              <a:gs pos="100000">
                <a:srgbClr val="333F50"/>
              </a:gs>
            </a:gsLst>
            <a:lin ang="75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5" name="Oval 34">
            <a:extLst>
              <a:ext uri="{FF2B5EF4-FFF2-40B4-BE49-F238E27FC236}">
                <a16:creationId xmlns:a16="http://schemas.microsoft.com/office/drawing/2014/main" id="{F0520E02-536F-EBAB-2A40-2FC63BD67D21}"/>
              </a:ext>
            </a:extLst>
          </xdr:cNvPr>
          <xdr:cNvSpPr/>
        </xdr:nvSpPr>
        <xdr:spPr>
          <a:xfrm>
            <a:off x="5648089" y="1041818"/>
            <a:ext cx="342698" cy="342698"/>
          </a:xfrm>
          <a:prstGeom prst="ellipse">
            <a:avLst/>
          </a:prstGeom>
          <a:solidFill>
            <a:srgbClr val="1F8CB3">
              <a:alpha val="4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pic>
        <xdr:nvPicPr>
          <xdr:cNvPr id="49" name="Picture 48">
            <a:extLst>
              <a:ext uri="{FF2B5EF4-FFF2-40B4-BE49-F238E27FC236}">
                <a16:creationId xmlns:a16="http://schemas.microsoft.com/office/drawing/2014/main" id="{A1538BF8-816F-0E62-383C-C10A173F4933}"/>
              </a:ext>
            </a:extLst>
          </xdr:cNvPr>
          <xdr:cNvPicPr>
            <a:picLocks noChangeAspect="1"/>
          </xdr:cNvPicPr>
        </xdr:nvPicPr>
        <xdr:blipFill>
          <a:blip xmlns:r="http://schemas.openxmlformats.org/officeDocument/2006/relationships" r:embed="rId5" cstate="print">
            <a:lum bright="70000" contrast="-70000"/>
            <a:alphaModFix/>
            <a:extLst>
              <a:ext uri="{28A0092B-C50C-407E-A947-70E740481C1C}">
                <a14:useLocalDpi xmlns:a14="http://schemas.microsoft.com/office/drawing/2010/main" val="0"/>
              </a:ext>
            </a:extLst>
          </a:blip>
          <a:stretch>
            <a:fillRect/>
          </a:stretch>
        </xdr:blipFill>
        <xdr:spPr>
          <a:xfrm>
            <a:off x="5682555" y="1078492"/>
            <a:ext cx="264286" cy="264286"/>
          </a:xfrm>
          <a:prstGeom prst="rect">
            <a:avLst/>
          </a:prstGeom>
        </xdr:spPr>
      </xdr:pic>
      <xdr:sp macro="" textlink="">
        <xdr:nvSpPr>
          <xdr:cNvPr id="53" name="TextBox 52">
            <a:extLst>
              <a:ext uri="{FF2B5EF4-FFF2-40B4-BE49-F238E27FC236}">
                <a16:creationId xmlns:a16="http://schemas.microsoft.com/office/drawing/2014/main" id="{7C9D7602-5A1E-297A-3B51-75963E1C907D}"/>
              </a:ext>
            </a:extLst>
          </xdr:cNvPr>
          <xdr:cNvSpPr txBox="1"/>
        </xdr:nvSpPr>
        <xdr:spPr>
          <a:xfrm>
            <a:off x="5926688" y="1213152"/>
            <a:ext cx="1028095" cy="187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000" b="1">
                <a:solidFill>
                  <a:schemeClr val="bg2">
                    <a:lumMod val="75000"/>
                  </a:schemeClr>
                </a:solidFill>
              </a:rPr>
              <a:t>%</a:t>
            </a:r>
            <a:r>
              <a:rPr lang="en-AU" sz="1000" b="1" baseline="0">
                <a:solidFill>
                  <a:schemeClr val="bg2">
                    <a:lumMod val="75000"/>
                  </a:schemeClr>
                </a:solidFill>
              </a:rPr>
              <a:t> Profit Margin</a:t>
            </a:r>
            <a:endParaRPr lang="en-AU" sz="1000" b="1">
              <a:solidFill>
                <a:schemeClr val="bg2">
                  <a:lumMod val="75000"/>
                </a:schemeClr>
              </a:solidFill>
            </a:endParaRPr>
          </a:p>
        </xdr:txBody>
      </xdr:sp>
      <xdr:sp macro="" textlink="'Analysis-3'!$P$7">
        <xdr:nvSpPr>
          <xdr:cNvPr id="57" name="TextBox 56">
            <a:extLst>
              <a:ext uri="{FF2B5EF4-FFF2-40B4-BE49-F238E27FC236}">
                <a16:creationId xmlns:a16="http://schemas.microsoft.com/office/drawing/2014/main" id="{0B466C66-35AB-B899-6DC2-1936C52DBAC5}"/>
              </a:ext>
            </a:extLst>
          </xdr:cNvPr>
          <xdr:cNvSpPr txBox="1"/>
        </xdr:nvSpPr>
        <xdr:spPr>
          <a:xfrm>
            <a:off x="6052438" y="1002707"/>
            <a:ext cx="811626" cy="216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0B1A0-52A8-44A0-ADF7-A62E8AAFCBCB}" type="TxLink">
              <a:rPr lang="en-US" sz="1400" b="1" i="0" u="none" strike="noStrike">
                <a:solidFill>
                  <a:schemeClr val="bg2">
                    <a:lumMod val="90000"/>
                  </a:schemeClr>
                </a:solidFill>
                <a:latin typeface="Aptos Narrow"/>
              </a:rPr>
              <a:t>42.18%</a:t>
            </a:fld>
            <a:endParaRPr lang="en-AU" sz="1400" b="1">
              <a:solidFill>
                <a:schemeClr val="bg2">
                  <a:lumMod val="90000"/>
                </a:schemeClr>
              </a:solidFill>
            </a:endParaRPr>
          </a:p>
        </xdr:txBody>
      </xdr:sp>
    </xdr:grpSp>
    <xdr:clientData/>
  </xdr:twoCellAnchor>
  <xdr:twoCellAnchor>
    <xdr:from>
      <xdr:col>7</xdr:col>
      <xdr:colOff>503967</xdr:colOff>
      <xdr:row>13</xdr:row>
      <xdr:rowOff>70556</xdr:rowOff>
    </xdr:from>
    <xdr:to>
      <xdr:col>12</xdr:col>
      <xdr:colOff>322538</xdr:colOff>
      <xdr:row>21</xdr:row>
      <xdr:rowOff>161270</xdr:rowOff>
    </xdr:to>
    <xdr:graphicFrame macro="">
      <xdr:nvGraphicFramePr>
        <xdr:cNvPr id="24" name="Chart 23">
          <a:extLst>
            <a:ext uri="{FF2B5EF4-FFF2-40B4-BE49-F238E27FC236}">
              <a16:creationId xmlns:a16="http://schemas.microsoft.com/office/drawing/2014/main" id="{B04D9144-C999-445C-903A-7ECCFFC25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595879</xdr:colOff>
      <xdr:row>10</xdr:row>
      <xdr:rowOff>51611</xdr:rowOff>
    </xdr:from>
    <xdr:to>
      <xdr:col>7</xdr:col>
      <xdr:colOff>322543</xdr:colOff>
      <xdr:row>22</xdr:row>
      <xdr:rowOff>60476</xdr:rowOff>
    </xdr:to>
    <xdr:sp macro="" textlink="">
      <xdr:nvSpPr>
        <xdr:cNvPr id="7177" name="Rectangle 7176">
          <a:extLst>
            <a:ext uri="{FF2B5EF4-FFF2-40B4-BE49-F238E27FC236}">
              <a16:creationId xmlns:a16="http://schemas.microsoft.com/office/drawing/2014/main" id="{9FB9D477-FD53-B2DA-2479-635ACE720CDB}"/>
            </a:ext>
          </a:extLst>
        </xdr:cNvPr>
        <xdr:cNvSpPr/>
      </xdr:nvSpPr>
      <xdr:spPr>
        <a:xfrm>
          <a:off x="2410165" y="1533278"/>
          <a:ext cx="2145711" cy="218600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312460</xdr:colOff>
      <xdr:row>10</xdr:row>
      <xdr:rowOff>62902</xdr:rowOff>
    </xdr:from>
    <xdr:to>
      <xdr:col>3</xdr:col>
      <xdr:colOff>515266</xdr:colOff>
      <xdr:row>22</xdr:row>
      <xdr:rowOff>80634</xdr:rowOff>
    </xdr:to>
    <xdr:sp macro="" textlink="">
      <xdr:nvSpPr>
        <xdr:cNvPr id="7178" name="Rectangle 7177">
          <a:extLst>
            <a:ext uri="{FF2B5EF4-FFF2-40B4-BE49-F238E27FC236}">
              <a16:creationId xmlns:a16="http://schemas.microsoft.com/office/drawing/2014/main" id="{B1479442-E02A-B474-C1CB-ECC0CD2D3B4F}"/>
            </a:ext>
          </a:extLst>
        </xdr:cNvPr>
        <xdr:cNvSpPr/>
      </xdr:nvSpPr>
      <xdr:spPr>
        <a:xfrm>
          <a:off x="917222" y="1544569"/>
          <a:ext cx="1412330" cy="2194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362857</xdr:colOff>
      <xdr:row>22</xdr:row>
      <xdr:rowOff>171348</xdr:rowOff>
    </xdr:from>
    <xdr:to>
      <xdr:col>12</xdr:col>
      <xdr:colOff>364058</xdr:colOff>
      <xdr:row>32</xdr:row>
      <xdr:rowOff>31448</xdr:rowOff>
    </xdr:to>
    <xdr:sp macro="" textlink="">
      <xdr:nvSpPr>
        <xdr:cNvPr id="7179" name="Rectangle 7178">
          <a:extLst>
            <a:ext uri="{FF2B5EF4-FFF2-40B4-BE49-F238E27FC236}">
              <a16:creationId xmlns:a16="http://schemas.microsoft.com/office/drawing/2014/main" id="{FAFCC27D-C98C-0F67-7057-80AC1FFAC1D7}"/>
            </a:ext>
          </a:extLst>
        </xdr:cNvPr>
        <xdr:cNvSpPr/>
      </xdr:nvSpPr>
      <xdr:spPr>
        <a:xfrm>
          <a:off x="5200952" y="3830158"/>
          <a:ext cx="2420249" cy="167438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2409</xdr:colOff>
      <xdr:row>21</xdr:row>
      <xdr:rowOff>143540</xdr:rowOff>
    </xdr:from>
    <xdr:to>
      <xdr:col>7</xdr:col>
      <xdr:colOff>333835</xdr:colOff>
      <xdr:row>32</xdr:row>
      <xdr:rowOff>83060</xdr:rowOff>
    </xdr:to>
    <xdr:sp macro="" textlink="">
      <xdr:nvSpPr>
        <xdr:cNvPr id="7180" name="Rectangle 7179">
          <a:extLst>
            <a:ext uri="{FF2B5EF4-FFF2-40B4-BE49-F238E27FC236}">
              <a16:creationId xmlns:a16="http://schemas.microsoft.com/office/drawing/2014/main" id="{95F66BB7-143D-8530-213A-F7B4171061EF}"/>
            </a:ext>
          </a:extLst>
        </xdr:cNvPr>
        <xdr:cNvSpPr/>
      </xdr:nvSpPr>
      <xdr:spPr>
        <a:xfrm>
          <a:off x="2421457" y="3620921"/>
          <a:ext cx="2145711" cy="19352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343907</xdr:colOff>
      <xdr:row>24</xdr:row>
      <xdr:rowOff>20157</xdr:rowOff>
    </xdr:from>
    <xdr:to>
      <xdr:col>8</xdr:col>
      <xdr:colOff>292301</xdr:colOff>
      <xdr:row>32</xdr:row>
      <xdr:rowOff>40318</xdr:rowOff>
    </xdr:to>
    <xdr:sp macro="" textlink="">
      <xdr:nvSpPr>
        <xdr:cNvPr id="7181" name="Rectangle 7180">
          <a:extLst>
            <a:ext uri="{FF2B5EF4-FFF2-40B4-BE49-F238E27FC236}">
              <a16:creationId xmlns:a16="http://schemas.microsoft.com/office/drawing/2014/main" id="{33A71C43-4283-6D03-CBCF-FD4C0E247616}"/>
            </a:ext>
          </a:extLst>
        </xdr:cNvPr>
        <xdr:cNvSpPr/>
      </xdr:nvSpPr>
      <xdr:spPr>
        <a:xfrm>
          <a:off x="948669" y="4041824"/>
          <a:ext cx="4181727" cy="14715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534208</xdr:colOff>
      <xdr:row>10</xdr:row>
      <xdr:rowOff>57020</xdr:rowOff>
    </xdr:from>
    <xdr:to>
      <xdr:col>8</xdr:col>
      <xdr:colOff>352778</xdr:colOff>
      <xdr:row>11</xdr:row>
      <xdr:rowOff>80638</xdr:rowOff>
    </xdr:to>
    <xdr:sp macro="" textlink="">
      <xdr:nvSpPr>
        <xdr:cNvPr id="7183" name="TextBox 7182">
          <a:extLst>
            <a:ext uri="{FF2B5EF4-FFF2-40B4-BE49-F238E27FC236}">
              <a16:creationId xmlns:a16="http://schemas.microsoft.com/office/drawing/2014/main" id="{403F1B76-8B8C-5E76-89D9-585B80AF9AA9}"/>
            </a:ext>
          </a:extLst>
        </xdr:cNvPr>
        <xdr:cNvSpPr txBox="1"/>
      </xdr:nvSpPr>
      <xdr:spPr>
        <a:xfrm>
          <a:off x="4767541" y="1538687"/>
          <a:ext cx="423332" cy="2050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50000"/>
                  <a:lumOff val="50000"/>
                </a:schemeClr>
              </a:solidFill>
            </a:rPr>
            <a:t>Top</a:t>
          </a:r>
        </a:p>
      </xdr:txBody>
    </xdr:sp>
    <xdr:clientData/>
  </xdr:twoCellAnchor>
  <xdr:twoCellAnchor>
    <xdr:from>
      <xdr:col>9</xdr:col>
      <xdr:colOff>122161</xdr:colOff>
      <xdr:row>10</xdr:row>
      <xdr:rowOff>57020</xdr:rowOff>
    </xdr:from>
    <xdr:to>
      <xdr:col>10</xdr:col>
      <xdr:colOff>120953</xdr:colOff>
      <xdr:row>11</xdr:row>
      <xdr:rowOff>86044</xdr:rowOff>
    </xdr:to>
    <xdr:sp macro="" textlink="">
      <xdr:nvSpPr>
        <xdr:cNvPr id="7184" name="TextBox 7183">
          <a:extLst>
            <a:ext uri="{FF2B5EF4-FFF2-40B4-BE49-F238E27FC236}">
              <a16:creationId xmlns:a16="http://schemas.microsoft.com/office/drawing/2014/main" id="{B7759B41-577A-E205-F96E-F02AEA889838}"/>
            </a:ext>
          </a:extLst>
        </xdr:cNvPr>
        <xdr:cNvSpPr txBox="1"/>
      </xdr:nvSpPr>
      <xdr:spPr>
        <a:xfrm>
          <a:off x="5565018" y="1538687"/>
          <a:ext cx="603554" cy="2104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50000"/>
                  <a:lumOff val="50000"/>
                </a:schemeClr>
              </a:solidFill>
            </a:rPr>
            <a:t>Bottom</a:t>
          </a:r>
        </a:p>
      </xdr:txBody>
    </xdr:sp>
    <xdr:clientData/>
  </xdr:twoCellAnchor>
  <xdr:twoCellAnchor>
    <xdr:from>
      <xdr:col>7</xdr:col>
      <xdr:colOff>595895</xdr:colOff>
      <xdr:row>11</xdr:row>
      <xdr:rowOff>68307</xdr:rowOff>
    </xdr:from>
    <xdr:to>
      <xdr:col>11</xdr:col>
      <xdr:colOff>60476</xdr:colOff>
      <xdr:row>12</xdr:row>
      <xdr:rowOff>120955</xdr:rowOff>
    </xdr:to>
    <xdr:sp macro="" textlink="'Analysis-3'!M16">
      <xdr:nvSpPr>
        <xdr:cNvPr id="7185" name="TextBox 7184">
          <a:extLst>
            <a:ext uri="{FF2B5EF4-FFF2-40B4-BE49-F238E27FC236}">
              <a16:creationId xmlns:a16="http://schemas.microsoft.com/office/drawing/2014/main" id="{F32167F6-EF3D-9D16-0FC8-369C74698108}"/>
            </a:ext>
          </a:extLst>
        </xdr:cNvPr>
        <xdr:cNvSpPr txBox="1"/>
      </xdr:nvSpPr>
      <xdr:spPr>
        <a:xfrm>
          <a:off x="4829228" y="1731402"/>
          <a:ext cx="1883629" cy="23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E756C6-FE98-4526-BD52-2B50420173EE}" type="TxLink">
            <a:rPr lang="en-US" sz="1100" b="1" i="0" u="none" strike="noStrike">
              <a:solidFill>
                <a:schemeClr val="tx1">
                  <a:lumMod val="50000"/>
                  <a:lumOff val="50000"/>
                </a:schemeClr>
              </a:solidFill>
              <a:latin typeface="Aptos Narrow"/>
            </a:rPr>
            <a:t>Least-5 Profitable Location</a:t>
          </a:fld>
          <a:endParaRPr lang="en-AU" sz="1100" b="1">
            <a:solidFill>
              <a:schemeClr val="tx1">
                <a:lumMod val="50000"/>
                <a:lumOff val="50000"/>
              </a:schemeClr>
            </a:solidFill>
          </a:endParaRPr>
        </a:p>
      </xdr:txBody>
    </xdr:sp>
    <xdr:clientData/>
  </xdr:twoCellAnchor>
  <xdr:twoCellAnchor>
    <xdr:from>
      <xdr:col>7</xdr:col>
      <xdr:colOff>514046</xdr:colOff>
      <xdr:row>11</xdr:row>
      <xdr:rowOff>131037</xdr:rowOff>
    </xdr:from>
    <xdr:to>
      <xdr:col>8</xdr:col>
      <xdr:colOff>40314</xdr:colOff>
      <xdr:row>12</xdr:row>
      <xdr:rowOff>80638</xdr:rowOff>
    </xdr:to>
    <xdr:sp macro="" textlink="">
      <xdr:nvSpPr>
        <xdr:cNvPr id="7186" name="Oval 7185">
          <a:extLst>
            <a:ext uri="{FF2B5EF4-FFF2-40B4-BE49-F238E27FC236}">
              <a16:creationId xmlns:a16="http://schemas.microsoft.com/office/drawing/2014/main" id="{D28779BC-32E4-0D84-16D2-0EED338ACE68}"/>
            </a:ext>
          </a:extLst>
        </xdr:cNvPr>
        <xdr:cNvSpPr/>
      </xdr:nvSpPr>
      <xdr:spPr>
        <a:xfrm>
          <a:off x="4747379" y="1794132"/>
          <a:ext cx="131030" cy="13103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000">
            <a:solidFill>
              <a:schemeClr val="bg2"/>
            </a:solidFill>
            <a:latin typeface="+mn-lt"/>
            <a:ea typeface="+mn-ea"/>
            <a:cs typeface="+mn-cs"/>
          </a:endParaRPr>
        </a:p>
      </xdr:txBody>
    </xdr:sp>
    <xdr:clientData/>
  </xdr:twoCellAnchor>
  <xdr:twoCellAnchor>
    <xdr:from>
      <xdr:col>8</xdr:col>
      <xdr:colOff>32665</xdr:colOff>
      <xdr:row>12</xdr:row>
      <xdr:rowOff>69521</xdr:rowOff>
    </xdr:from>
    <xdr:to>
      <xdr:col>9</xdr:col>
      <xdr:colOff>292307</xdr:colOff>
      <xdr:row>14</xdr:row>
      <xdr:rowOff>171349</xdr:rowOff>
    </xdr:to>
    <xdr:sp macro="" textlink="'Analysis-3'!M17">
      <xdr:nvSpPr>
        <xdr:cNvPr id="7187" name="TextBox 7186">
          <a:extLst>
            <a:ext uri="{FF2B5EF4-FFF2-40B4-BE49-F238E27FC236}">
              <a16:creationId xmlns:a16="http://schemas.microsoft.com/office/drawing/2014/main" id="{A22577ED-3AFB-09C3-AB19-6C6A91C7FC8C}"/>
            </a:ext>
          </a:extLst>
        </xdr:cNvPr>
        <xdr:cNvSpPr txBox="1"/>
      </xdr:nvSpPr>
      <xdr:spPr>
        <a:xfrm>
          <a:off x="4870760" y="1914045"/>
          <a:ext cx="864404" cy="4646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D486163-74A3-4C66-80C3-B9628EB1FA14}" type="TxLink">
            <a:rPr lang="en-US" sz="1000" b="0" i="0" u="none" strike="noStrike">
              <a:solidFill>
                <a:schemeClr val="tx1">
                  <a:lumMod val="50000"/>
                  <a:lumOff val="50000"/>
                </a:schemeClr>
              </a:solidFill>
              <a:latin typeface="Aptos Narrow"/>
              <a:ea typeface="+mn-ea"/>
              <a:cs typeface="+mn-cs"/>
            </a:rPr>
            <a:pPr marL="0" indent="0"/>
            <a:t>Total Sales Location</a:t>
          </a:fld>
          <a:endParaRPr lang="en-AU" sz="1000" b="0" i="0" u="none" strike="noStrike">
            <a:solidFill>
              <a:schemeClr val="tx1">
                <a:lumMod val="50000"/>
                <a:lumOff val="50000"/>
              </a:schemeClr>
            </a:solidFill>
            <a:latin typeface="Aptos Narrow"/>
            <a:ea typeface="+mn-ea"/>
            <a:cs typeface="+mn-cs"/>
          </a:endParaRPr>
        </a:p>
      </xdr:txBody>
    </xdr:sp>
    <xdr:clientData/>
  </xdr:twoCellAnchor>
  <xdr:twoCellAnchor>
    <xdr:from>
      <xdr:col>9</xdr:col>
      <xdr:colOff>104424</xdr:colOff>
      <xdr:row>12</xdr:row>
      <xdr:rowOff>60654</xdr:rowOff>
    </xdr:from>
    <xdr:to>
      <xdr:col>10</xdr:col>
      <xdr:colOff>141111</xdr:colOff>
      <xdr:row>14</xdr:row>
      <xdr:rowOff>30239</xdr:rowOff>
    </xdr:to>
    <xdr:sp macro="" textlink="'Analysis-3'!M18">
      <xdr:nvSpPr>
        <xdr:cNvPr id="7188" name="TextBox 7187">
          <a:extLst>
            <a:ext uri="{FF2B5EF4-FFF2-40B4-BE49-F238E27FC236}">
              <a16:creationId xmlns:a16="http://schemas.microsoft.com/office/drawing/2014/main" id="{2228C7A2-3351-1647-16E8-72653B907D8B}"/>
            </a:ext>
          </a:extLst>
        </xdr:cNvPr>
        <xdr:cNvSpPr txBox="1"/>
      </xdr:nvSpPr>
      <xdr:spPr>
        <a:xfrm>
          <a:off x="5547281" y="1905178"/>
          <a:ext cx="641449" cy="33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51CF8A0-EC54-4FF7-AD2D-5C352470FE88}" type="TxLink">
            <a:rPr lang="en-US" sz="2000" b="1" i="0" u="none" strike="noStrike">
              <a:solidFill>
                <a:srgbClr val="1F8CB3"/>
              </a:solidFill>
              <a:latin typeface="Aptos Narrow"/>
              <a:ea typeface="+mn-ea"/>
              <a:cs typeface="+mn-cs"/>
            </a:rPr>
            <a:t>20</a:t>
          </a:fld>
          <a:endParaRPr lang="en-AU" sz="2000" b="1" i="0" u="none" strike="noStrike">
            <a:solidFill>
              <a:srgbClr val="1F8CB3"/>
            </a:solidFill>
            <a:latin typeface="Aptos Narrow"/>
            <a:ea typeface="+mn-ea"/>
            <a:cs typeface="+mn-cs"/>
          </a:endParaRPr>
        </a:p>
      </xdr:txBody>
    </xdr:sp>
    <xdr:clientData/>
  </xdr:twoCellAnchor>
  <xdr:twoCellAnchor>
    <xdr:from>
      <xdr:col>8</xdr:col>
      <xdr:colOff>50389</xdr:colOff>
      <xdr:row>12</xdr:row>
      <xdr:rowOff>131032</xdr:rowOff>
    </xdr:from>
    <xdr:to>
      <xdr:col>8</xdr:col>
      <xdr:colOff>50389</xdr:colOff>
      <xdr:row>14</xdr:row>
      <xdr:rowOff>30238</xdr:rowOff>
    </xdr:to>
    <xdr:cxnSp macro="">
      <xdr:nvCxnSpPr>
        <xdr:cNvPr id="7191" name="Straight Connector 7190">
          <a:extLst>
            <a:ext uri="{FF2B5EF4-FFF2-40B4-BE49-F238E27FC236}">
              <a16:creationId xmlns:a16="http://schemas.microsoft.com/office/drawing/2014/main" id="{9F793750-33A3-8FEE-15B3-2F8D6178E592}"/>
            </a:ext>
          </a:extLst>
        </xdr:cNvPr>
        <xdr:cNvCxnSpPr/>
      </xdr:nvCxnSpPr>
      <xdr:spPr>
        <a:xfrm>
          <a:off x="4888484" y="1975556"/>
          <a:ext cx="0" cy="262063"/>
        </a:xfrm>
        <a:prstGeom prst="line">
          <a:avLst/>
        </a:prstGeom>
        <a:ln w="44450">
          <a:solidFill>
            <a:srgbClr val="1F8CB3"/>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383016</xdr:colOff>
      <xdr:row>9</xdr:row>
      <xdr:rowOff>146804</xdr:rowOff>
    </xdr:from>
    <xdr:to>
      <xdr:col>1</xdr:col>
      <xdr:colOff>191508</xdr:colOff>
      <xdr:row>22</xdr:row>
      <xdr:rowOff>66173</xdr:rowOff>
    </xdr:to>
    <xdr:sp macro="" textlink="">
      <xdr:nvSpPr>
        <xdr:cNvPr id="7193" name="Rectangle: Single Corner Rounded 7192">
          <a:extLst>
            <a:ext uri="{FF2B5EF4-FFF2-40B4-BE49-F238E27FC236}">
              <a16:creationId xmlns:a16="http://schemas.microsoft.com/office/drawing/2014/main" id="{A2538155-8BA7-2431-5600-E01D68F69422}"/>
            </a:ext>
          </a:extLst>
        </xdr:cNvPr>
        <xdr:cNvSpPr/>
      </xdr:nvSpPr>
      <xdr:spPr>
        <a:xfrm>
          <a:off x="383016" y="1462818"/>
          <a:ext cx="415883" cy="2312123"/>
        </a:xfrm>
        <a:prstGeom prst="round1Rect">
          <a:avLst/>
        </a:prstGeom>
        <a:gradFill>
          <a:gsLst>
            <a:gs pos="0">
              <a:srgbClr val="70C7E6"/>
            </a:gs>
            <a:gs pos="50000">
              <a:srgbClr val="333F50"/>
            </a:gs>
            <a:gs pos="100000">
              <a:srgbClr val="333F50"/>
            </a:gs>
          </a:gsLst>
          <a:lin ang="75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AU" sz="2000" b="1"/>
            <a:t>Customer Analysis</a:t>
          </a:r>
        </a:p>
      </xdr:txBody>
    </xdr:sp>
    <xdr:clientData/>
  </xdr:twoCellAnchor>
  <xdr:twoCellAnchor>
    <xdr:from>
      <xdr:col>0</xdr:col>
      <xdr:colOff>403175</xdr:colOff>
      <xdr:row>23</xdr:row>
      <xdr:rowOff>48207</xdr:rowOff>
    </xdr:from>
    <xdr:to>
      <xdr:col>1</xdr:col>
      <xdr:colOff>202795</xdr:colOff>
      <xdr:row>31</xdr:row>
      <xdr:rowOff>171788</xdr:rowOff>
    </xdr:to>
    <xdr:sp macro="" textlink="">
      <xdr:nvSpPr>
        <xdr:cNvPr id="7194" name="Rectangle: Single Corner Rounded 7193">
          <a:extLst>
            <a:ext uri="{FF2B5EF4-FFF2-40B4-BE49-F238E27FC236}">
              <a16:creationId xmlns:a16="http://schemas.microsoft.com/office/drawing/2014/main" id="{01184307-4482-9786-761A-D26DCC9629DE}"/>
            </a:ext>
          </a:extLst>
        </xdr:cNvPr>
        <xdr:cNvSpPr/>
      </xdr:nvSpPr>
      <xdr:spPr>
        <a:xfrm>
          <a:off x="403175" y="3941033"/>
          <a:ext cx="407011" cy="1596045"/>
        </a:xfrm>
        <a:prstGeom prst="round1Rect">
          <a:avLst/>
        </a:prstGeom>
        <a:gradFill>
          <a:gsLst>
            <a:gs pos="0">
              <a:srgbClr val="70C7E6"/>
            </a:gs>
            <a:gs pos="50000">
              <a:srgbClr val="333F50"/>
            </a:gs>
            <a:gs pos="100000">
              <a:srgbClr val="333F50"/>
            </a:gs>
          </a:gsLst>
          <a:lin ang="75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AU" sz="2000" b="1"/>
            <a:t>Time</a:t>
          </a:r>
          <a:r>
            <a:rPr lang="en-AU" sz="2000" b="1" baseline="0"/>
            <a:t> Frame</a:t>
          </a:r>
          <a:endParaRPr lang="en-AU" sz="2000" b="1"/>
        </a:p>
      </xdr:txBody>
    </xdr:sp>
    <xdr:clientData/>
  </xdr:twoCellAnchor>
  <xdr:twoCellAnchor>
    <xdr:from>
      <xdr:col>4</xdr:col>
      <xdr:colOff>50396</xdr:colOff>
      <xdr:row>13</xdr:row>
      <xdr:rowOff>80634</xdr:rowOff>
    </xdr:from>
    <xdr:to>
      <xdr:col>7</xdr:col>
      <xdr:colOff>322541</xdr:colOff>
      <xdr:row>22</xdr:row>
      <xdr:rowOff>0</xdr:rowOff>
    </xdr:to>
    <xdr:graphicFrame macro="">
      <xdr:nvGraphicFramePr>
        <xdr:cNvPr id="7195" name="Chart 7194">
          <a:extLst>
            <a:ext uri="{FF2B5EF4-FFF2-40B4-BE49-F238E27FC236}">
              <a16:creationId xmlns:a16="http://schemas.microsoft.com/office/drawing/2014/main" id="{C4C9FB50-2A21-4258-8536-F2D50264C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84283</xdr:colOff>
      <xdr:row>11</xdr:row>
      <xdr:rowOff>161443</xdr:rowOff>
    </xdr:from>
    <xdr:to>
      <xdr:col>5</xdr:col>
      <xdr:colOff>413252</xdr:colOff>
      <xdr:row>14</xdr:row>
      <xdr:rowOff>120951</xdr:rowOff>
    </xdr:to>
    <xdr:sp macro="" textlink="'Analysis-3'!M17">
      <xdr:nvSpPr>
        <xdr:cNvPr id="7196" name="TextBox 7195">
          <a:extLst>
            <a:ext uri="{FF2B5EF4-FFF2-40B4-BE49-F238E27FC236}">
              <a16:creationId xmlns:a16="http://schemas.microsoft.com/office/drawing/2014/main" id="{B47E1EE5-D6F5-1426-E678-1BC7D97EE37B}"/>
            </a:ext>
          </a:extLst>
        </xdr:cNvPr>
        <xdr:cNvSpPr txBox="1"/>
      </xdr:nvSpPr>
      <xdr:spPr>
        <a:xfrm>
          <a:off x="2503331" y="1824538"/>
          <a:ext cx="933731" cy="503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AU" sz="1000" b="0" i="0" u="none" strike="noStrike">
              <a:solidFill>
                <a:schemeClr val="tx1">
                  <a:lumMod val="50000"/>
                  <a:lumOff val="50000"/>
                </a:schemeClr>
              </a:solidFill>
              <a:latin typeface="Aptos Narrow"/>
              <a:ea typeface="+mn-ea"/>
              <a:cs typeface="+mn-cs"/>
            </a:rPr>
            <a:t>Average</a:t>
          </a:r>
          <a:r>
            <a:rPr lang="en-AU" sz="1000" b="0" i="0" u="none" strike="noStrike" baseline="0">
              <a:solidFill>
                <a:schemeClr val="tx1">
                  <a:lumMod val="50000"/>
                  <a:lumOff val="50000"/>
                </a:schemeClr>
              </a:solidFill>
              <a:latin typeface="Aptos Narrow"/>
              <a:ea typeface="+mn-ea"/>
              <a:cs typeface="+mn-cs"/>
            </a:rPr>
            <a:t> Customer Age</a:t>
          </a:r>
          <a:endParaRPr lang="en-AU" sz="1000" b="0" i="0" u="none" strike="noStrike">
            <a:solidFill>
              <a:schemeClr val="tx1">
                <a:lumMod val="50000"/>
                <a:lumOff val="50000"/>
              </a:schemeClr>
            </a:solidFill>
            <a:latin typeface="Aptos Narrow"/>
            <a:ea typeface="+mn-ea"/>
            <a:cs typeface="+mn-cs"/>
          </a:endParaRPr>
        </a:p>
      </xdr:txBody>
    </xdr:sp>
    <xdr:clientData/>
  </xdr:twoCellAnchor>
  <xdr:twoCellAnchor>
    <xdr:from>
      <xdr:col>4</xdr:col>
      <xdr:colOff>102008</xdr:colOff>
      <xdr:row>12</xdr:row>
      <xdr:rowOff>31445</xdr:rowOff>
    </xdr:from>
    <xdr:to>
      <xdr:col>4</xdr:col>
      <xdr:colOff>102008</xdr:colOff>
      <xdr:row>13</xdr:row>
      <xdr:rowOff>112080</xdr:rowOff>
    </xdr:to>
    <xdr:cxnSp macro="">
      <xdr:nvCxnSpPr>
        <xdr:cNvPr id="7197" name="Straight Connector 7196">
          <a:extLst>
            <a:ext uri="{FF2B5EF4-FFF2-40B4-BE49-F238E27FC236}">
              <a16:creationId xmlns:a16="http://schemas.microsoft.com/office/drawing/2014/main" id="{E414DAF6-D980-9980-8BFD-33EFCF070DDA}"/>
            </a:ext>
          </a:extLst>
        </xdr:cNvPr>
        <xdr:cNvCxnSpPr/>
      </xdr:nvCxnSpPr>
      <xdr:spPr>
        <a:xfrm>
          <a:off x="2521056" y="1875969"/>
          <a:ext cx="0" cy="262063"/>
        </a:xfrm>
        <a:prstGeom prst="line">
          <a:avLst/>
        </a:prstGeom>
        <a:ln w="44450">
          <a:solidFill>
            <a:srgbClr val="1F8CB3"/>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234258</xdr:colOff>
      <xdr:row>10</xdr:row>
      <xdr:rowOff>79595</xdr:rowOff>
    </xdr:from>
    <xdr:to>
      <xdr:col>7</xdr:col>
      <xdr:colOff>303602</xdr:colOff>
      <xdr:row>11</xdr:row>
      <xdr:rowOff>132244</xdr:rowOff>
    </xdr:to>
    <xdr:sp macro="" textlink="'Analysis-3'!M16">
      <xdr:nvSpPr>
        <xdr:cNvPr id="7198" name="TextBox 7197">
          <a:extLst>
            <a:ext uri="{FF2B5EF4-FFF2-40B4-BE49-F238E27FC236}">
              <a16:creationId xmlns:a16="http://schemas.microsoft.com/office/drawing/2014/main" id="{6732C459-7043-5F06-9FCC-BDD66CAB9FA2}"/>
            </a:ext>
          </a:extLst>
        </xdr:cNvPr>
        <xdr:cNvSpPr txBox="1"/>
      </xdr:nvSpPr>
      <xdr:spPr>
        <a:xfrm>
          <a:off x="2653306" y="1561262"/>
          <a:ext cx="1883629" cy="23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Profit by Customer Age</a:t>
          </a:r>
        </a:p>
      </xdr:txBody>
    </xdr:sp>
    <xdr:clientData/>
  </xdr:twoCellAnchor>
  <xdr:twoCellAnchor>
    <xdr:from>
      <xdr:col>4</xdr:col>
      <xdr:colOff>61698</xdr:colOff>
      <xdr:row>10</xdr:row>
      <xdr:rowOff>142325</xdr:rowOff>
    </xdr:from>
    <xdr:to>
      <xdr:col>4</xdr:col>
      <xdr:colOff>192728</xdr:colOff>
      <xdr:row>11</xdr:row>
      <xdr:rowOff>91927</xdr:rowOff>
    </xdr:to>
    <xdr:sp macro="" textlink="">
      <xdr:nvSpPr>
        <xdr:cNvPr id="7199" name="Oval 7198">
          <a:extLst>
            <a:ext uri="{FF2B5EF4-FFF2-40B4-BE49-F238E27FC236}">
              <a16:creationId xmlns:a16="http://schemas.microsoft.com/office/drawing/2014/main" id="{4DC4BB33-C3D3-DA2A-C571-D4505327CA32}"/>
            </a:ext>
          </a:extLst>
        </xdr:cNvPr>
        <xdr:cNvSpPr/>
      </xdr:nvSpPr>
      <xdr:spPr>
        <a:xfrm>
          <a:off x="2480746" y="1623992"/>
          <a:ext cx="131030" cy="13103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000">
            <a:solidFill>
              <a:schemeClr val="bg2"/>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xdr:col>
          <xdr:colOff>352779</xdr:colOff>
          <xdr:row>11</xdr:row>
          <xdr:rowOff>80631</xdr:rowOff>
        </xdr:from>
        <xdr:to>
          <xdr:col>3</xdr:col>
          <xdr:colOff>473429</xdr:colOff>
          <xdr:row>19</xdr:row>
          <xdr:rowOff>13502</xdr:rowOff>
        </xdr:to>
        <xdr:pic>
          <xdr:nvPicPr>
            <xdr:cNvPr id="7204" name="Picture 7203">
              <a:extLst>
                <a:ext uri="{FF2B5EF4-FFF2-40B4-BE49-F238E27FC236}">
                  <a16:creationId xmlns:a16="http://schemas.microsoft.com/office/drawing/2014/main" id="{538E6841-7EBF-B888-1B1A-1FE219EAAA00}"/>
                </a:ext>
              </a:extLst>
            </xdr:cNvPr>
            <xdr:cNvPicPr>
              <a:picLocks noChangeAspect="1" noChangeArrowheads="1"/>
              <a:extLst>
                <a:ext uri="{84589F7E-364E-4C9E-8A38-B11213B215E9}">
                  <a14:cameraTool cellRange="'Gender Chart'!$B$7:$K$16" spid="_x0000_s7216"/>
                </a:ext>
              </a:extLst>
            </xdr:cNvPicPr>
          </xdr:nvPicPr>
          <xdr:blipFill>
            <a:blip xmlns:r="http://schemas.openxmlformats.org/officeDocument/2006/relationships" r:embed="rId8"/>
            <a:srcRect/>
            <a:stretch>
              <a:fillRect/>
            </a:stretch>
          </xdr:blipFill>
          <xdr:spPr bwMode="auto">
            <a:xfrm>
              <a:off x="957541" y="1743726"/>
              <a:ext cx="1330174" cy="1384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493886</xdr:colOff>
      <xdr:row>10</xdr:row>
      <xdr:rowOff>30416</xdr:rowOff>
    </xdr:from>
    <xdr:to>
      <xdr:col>3</xdr:col>
      <xdr:colOff>403171</xdr:colOff>
      <xdr:row>11</xdr:row>
      <xdr:rowOff>90718</xdr:rowOff>
    </xdr:to>
    <xdr:sp macro="" textlink="'Analysis-3'!M16">
      <xdr:nvSpPr>
        <xdr:cNvPr id="7205" name="TextBox 7204">
          <a:extLst>
            <a:ext uri="{FF2B5EF4-FFF2-40B4-BE49-F238E27FC236}">
              <a16:creationId xmlns:a16="http://schemas.microsoft.com/office/drawing/2014/main" id="{70CBC831-794E-2BB0-75B2-14DE37DFB161}"/>
            </a:ext>
          </a:extLst>
        </xdr:cNvPr>
        <xdr:cNvSpPr txBox="1"/>
      </xdr:nvSpPr>
      <xdr:spPr>
        <a:xfrm>
          <a:off x="1098648" y="1512083"/>
          <a:ext cx="1118809" cy="2417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Profit by Gender</a:t>
          </a:r>
        </a:p>
      </xdr:txBody>
    </xdr:sp>
    <xdr:clientData/>
  </xdr:twoCellAnchor>
  <xdr:twoCellAnchor>
    <xdr:from>
      <xdr:col>1</xdr:col>
      <xdr:colOff>425764</xdr:colOff>
      <xdr:row>10</xdr:row>
      <xdr:rowOff>93145</xdr:rowOff>
    </xdr:from>
    <xdr:to>
      <xdr:col>1</xdr:col>
      <xdr:colOff>556794</xdr:colOff>
      <xdr:row>11</xdr:row>
      <xdr:rowOff>42747</xdr:rowOff>
    </xdr:to>
    <xdr:sp macro="" textlink="">
      <xdr:nvSpPr>
        <xdr:cNvPr id="7206" name="Oval 7205">
          <a:extLst>
            <a:ext uri="{FF2B5EF4-FFF2-40B4-BE49-F238E27FC236}">
              <a16:creationId xmlns:a16="http://schemas.microsoft.com/office/drawing/2014/main" id="{04C2BC48-37B5-E6DD-C646-86E92B4D2000}"/>
            </a:ext>
          </a:extLst>
        </xdr:cNvPr>
        <xdr:cNvSpPr/>
      </xdr:nvSpPr>
      <xdr:spPr>
        <a:xfrm>
          <a:off x="1030526" y="1574812"/>
          <a:ext cx="131030" cy="13103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000">
            <a:solidFill>
              <a:schemeClr val="bg2"/>
            </a:solidFill>
            <a:latin typeface="+mn-lt"/>
            <a:ea typeface="+mn-ea"/>
            <a:cs typeface="+mn-cs"/>
          </a:endParaRPr>
        </a:p>
      </xdr:txBody>
    </xdr:sp>
    <xdr:clientData/>
  </xdr:twoCellAnchor>
  <xdr:twoCellAnchor>
    <xdr:from>
      <xdr:col>1</xdr:col>
      <xdr:colOff>416895</xdr:colOff>
      <xdr:row>21</xdr:row>
      <xdr:rowOff>43949</xdr:rowOff>
    </xdr:from>
    <xdr:to>
      <xdr:col>1</xdr:col>
      <xdr:colOff>524127</xdr:colOff>
      <xdr:row>21</xdr:row>
      <xdr:rowOff>151181</xdr:rowOff>
    </xdr:to>
    <xdr:sp macro="" textlink="">
      <xdr:nvSpPr>
        <xdr:cNvPr id="7207" name="Oval 7206">
          <a:extLst>
            <a:ext uri="{FF2B5EF4-FFF2-40B4-BE49-F238E27FC236}">
              <a16:creationId xmlns:a16="http://schemas.microsoft.com/office/drawing/2014/main" id="{B8EFD555-2334-B71D-5ED8-C2DBB3905DFF}"/>
            </a:ext>
          </a:extLst>
        </xdr:cNvPr>
        <xdr:cNvSpPr/>
      </xdr:nvSpPr>
      <xdr:spPr>
        <a:xfrm>
          <a:off x="1021657" y="3521330"/>
          <a:ext cx="107232" cy="107232"/>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413257</xdr:colOff>
      <xdr:row>19</xdr:row>
      <xdr:rowOff>151195</xdr:rowOff>
    </xdr:from>
    <xdr:to>
      <xdr:col>1</xdr:col>
      <xdr:colOff>524130</xdr:colOff>
      <xdr:row>20</xdr:row>
      <xdr:rowOff>80640</xdr:rowOff>
    </xdr:to>
    <xdr:sp macro="" textlink="">
      <xdr:nvSpPr>
        <xdr:cNvPr id="7208" name="Rectangle 7207">
          <a:extLst>
            <a:ext uri="{FF2B5EF4-FFF2-40B4-BE49-F238E27FC236}">
              <a16:creationId xmlns:a16="http://schemas.microsoft.com/office/drawing/2014/main" id="{F8039468-F365-ABD5-E006-496C8A5A6B83}"/>
            </a:ext>
          </a:extLst>
        </xdr:cNvPr>
        <xdr:cNvSpPr/>
      </xdr:nvSpPr>
      <xdr:spPr>
        <a:xfrm flipV="1">
          <a:off x="1018019" y="3265719"/>
          <a:ext cx="110873" cy="110873"/>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545495</xdr:colOff>
      <xdr:row>20</xdr:row>
      <xdr:rowOff>142504</xdr:rowOff>
    </xdr:from>
    <xdr:to>
      <xdr:col>2</xdr:col>
      <xdr:colOff>443494</xdr:colOff>
      <xdr:row>21</xdr:row>
      <xdr:rowOff>161274</xdr:rowOff>
    </xdr:to>
    <xdr:sp macro="" textlink="'Analysis-3'!M16">
      <xdr:nvSpPr>
        <xdr:cNvPr id="7211" name="TextBox 7210">
          <a:extLst>
            <a:ext uri="{FF2B5EF4-FFF2-40B4-BE49-F238E27FC236}">
              <a16:creationId xmlns:a16="http://schemas.microsoft.com/office/drawing/2014/main" id="{23693223-05FF-47D9-18F6-E3C5744B5988}"/>
            </a:ext>
          </a:extLst>
        </xdr:cNvPr>
        <xdr:cNvSpPr txBox="1"/>
      </xdr:nvSpPr>
      <xdr:spPr>
        <a:xfrm>
          <a:off x="1150257" y="3438456"/>
          <a:ext cx="502761" cy="2001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Male</a:t>
          </a:r>
        </a:p>
      </xdr:txBody>
    </xdr:sp>
    <xdr:clientData/>
  </xdr:twoCellAnchor>
  <xdr:twoCellAnchor>
    <xdr:from>
      <xdr:col>1</xdr:col>
      <xdr:colOff>546708</xdr:colOff>
      <xdr:row>19</xdr:row>
      <xdr:rowOff>83241</xdr:rowOff>
    </xdr:from>
    <xdr:to>
      <xdr:col>2</xdr:col>
      <xdr:colOff>554366</xdr:colOff>
      <xdr:row>20</xdr:row>
      <xdr:rowOff>100801</xdr:rowOff>
    </xdr:to>
    <xdr:sp macro="" textlink="'Analysis-3'!M16">
      <xdr:nvSpPr>
        <xdr:cNvPr id="7212" name="TextBox 7211">
          <a:extLst>
            <a:ext uri="{FF2B5EF4-FFF2-40B4-BE49-F238E27FC236}">
              <a16:creationId xmlns:a16="http://schemas.microsoft.com/office/drawing/2014/main" id="{024EFD03-0944-01C9-EC0F-4E1AC83A2643}"/>
            </a:ext>
          </a:extLst>
        </xdr:cNvPr>
        <xdr:cNvSpPr txBox="1"/>
      </xdr:nvSpPr>
      <xdr:spPr>
        <a:xfrm>
          <a:off x="1151470" y="3197765"/>
          <a:ext cx="612420" cy="198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Female</a:t>
          </a:r>
        </a:p>
      </xdr:txBody>
    </xdr:sp>
    <xdr:clientData/>
  </xdr:twoCellAnchor>
  <xdr:twoCellAnchor>
    <xdr:from>
      <xdr:col>2</xdr:col>
      <xdr:colOff>497518</xdr:colOff>
      <xdr:row>19</xdr:row>
      <xdr:rowOff>104611</xdr:rowOff>
    </xdr:from>
    <xdr:to>
      <xdr:col>3</xdr:col>
      <xdr:colOff>505176</xdr:colOff>
      <xdr:row>20</xdr:row>
      <xdr:rowOff>122171</xdr:rowOff>
    </xdr:to>
    <xdr:sp macro="" textlink="'Analysis-3'!$X$16">
      <xdr:nvSpPr>
        <xdr:cNvPr id="7214" name="TextBox 7213">
          <a:extLst>
            <a:ext uri="{FF2B5EF4-FFF2-40B4-BE49-F238E27FC236}">
              <a16:creationId xmlns:a16="http://schemas.microsoft.com/office/drawing/2014/main" id="{854D2267-CF85-E15C-5505-D5E4594105D2}"/>
            </a:ext>
          </a:extLst>
        </xdr:cNvPr>
        <xdr:cNvSpPr txBox="1"/>
      </xdr:nvSpPr>
      <xdr:spPr>
        <a:xfrm>
          <a:off x="1707042" y="3219135"/>
          <a:ext cx="612420" cy="198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F82D33-ECA5-403A-AFA6-BD00E8CB4F2F}" type="TxLink">
            <a:rPr lang="en-US" sz="1100" b="1" i="0" u="none" strike="noStrike">
              <a:solidFill>
                <a:srgbClr val="05BEFF"/>
              </a:solidFill>
              <a:latin typeface="Aptos Narrow"/>
            </a:rPr>
            <a:t>48.53%</a:t>
          </a:fld>
          <a:endParaRPr lang="en-AU" sz="1100" b="1">
            <a:solidFill>
              <a:srgbClr val="05BEFF"/>
            </a:solidFill>
          </a:endParaRPr>
        </a:p>
      </xdr:txBody>
    </xdr:sp>
    <xdr:clientData/>
  </xdr:twoCellAnchor>
  <xdr:twoCellAnchor>
    <xdr:from>
      <xdr:col>2</xdr:col>
      <xdr:colOff>518884</xdr:colOff>
      <xdr:row>20</xdr:row>
      <xdr:rowOff>136057</xdr:rowOff>
    </xdr:from>
    <xdr:to>
      <xdr:col>3</xdr:col>
      <xdr:colOff>526542</xdr:colOff>
      <xdr:row>21</xdr:row>
      <xdr:rowOff>153616</xdr:rowOff>
    </xdr:to>
    <xdr:sp macro="" textlink="'Analysis-3'!$X$17">
      <xdr:nvSpPr>
        <xdr:cNvPr id="7215" name="TextBox 7214">
          <a:extLst>
            <a:ext uri="{FF2B5EF4-FFF2-40B4-BE49-F238E27FC236}">
              <a16:creationId xmlns:a16="http://schemas.microsoft.com/office/drawing/2014/main" id="{F3ADFB61-F18F-BE26-5837-01D487DBD9A5}"/>
            </a:ext>
          </a:extLst>
        </xdr:cNvPr>
        <xdr:cNvSpPr txBox="1"/>
      </xdr:nvSpPr>
      <xdr:spPr>
        <a:xfrm>
          <a:off x="1728408" y="3432009"/>
          <a:ext cx="612420" cy="198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AD61FB-2084-4303-ADF4-71B55F543962}" type="TxLink">
            <a:rPr lang="en-US" sz="1100" b="1" i="0" u="none" strike="noStrike">
              <a:solidFill>
                <a:srgbClr val="1F8CB3"/>
              </a:solidFill>
              <a:latin typeface="Aptos Narrow"/>
            </a:rPr>
            <a:t>51.47%</a:t>
          </a:fld>
          <a:endParaRPr lang="en-AU" sz="1100" b="1">
            <a:solidFill>
              <a:srgbClr val="1F8CB3"/>
            </a:solidFill>
          </a:endParaRPr>
        </a:p>
      </xdr:txBody>
    </xdr:sp>
    <xdr:clientData/>
  </xdr:twoCellAnchor>
  <xdr:twoCellAnchor>
    <xdr:from>
      <xdr:col>1</xdr:col>
      <xdr:colOff>312468</xdr:colOff>
      <xdr:row>23</xdr:row>
      <xdr:rowOff>0</xdr:rowOff>
    </xdr:from>
    <xdr:to>
      <xdr:col>8</xdr:col>
      <xdr:colOff>292309</xdr:colOff>
      <xdr:row>32</xdr:row>
      <xdr:rowOff>10080</xdr:rowOff>
    </xdr:to>
    <xdr:graphicFrame macro="">
      <xdr:nvGraphicFramePr>
        <xdr:cNvPr id="7216" name="Chart 7215">
          <a:extLst>
            <a:ext uri="{FF2B5EF4-FFF2-40B4-BE49-F238E27FC236}">
              <a16:creationId xmlns:a16="http://schemas.microsoft.com/office/drawing/2014/main" id="{A9F72A4B-5A9A-485A-B36B-48E285CB5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578165</xdr:colOff>
      <xdr:row>23</xdr:row>
      <xdr:rowOff>20316</xdr:rowOff>
    </xdr:from>
    <xdr:to>
      <xdr:col>7</xdr:col>
      <xdr:colOff>100794</xdr:colOff>
      <xdr:row>24</xdr:row>
      <xdr:rowOff>151190</xdr:rowOff>
    </xdr:to>
    <xdr:sp macro="" textlink="'Analysis-3'!M16">
      <xdr:nvSpPr>
        <xdr:cNvPr id="7217" name="TextBox 7216">
          <a:extLst>
            <a:ext uri="{FF2B5EF4-FFF2-40B4-BE49-F238E27FC236}">
              <a16:creationId xmlns:a16="http://schemas.microsoft.com/office/drawing/2014/main" id="{F116B05E-3B0E-B2E6-C058-1FE12D8727B9}"/>
            </a:ext>
          </a:extLst>
        </xdr:cNvPr>
        <xdr:cNvSpPr txBox="1"/>
      </xdr:nvSpPr>
      <xdr:spPr>
        <a:xfrm>
          <a:off x="1787689" y="3860554"/>
          <a:ext cx="2546438" cy="3123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Profit Trend</a:t>
          </a:r>
          <a:r>
            <a:rPr lang="en-AU" sz="1100" b="1" baseline="0">
              <a:solidFill>
                <a:schemeClr val="tx1">
                  <a:lumMod val="50000"/>
                  <a:lumOff val="50000"/>
                </a:schemeClr>
              </a:solidFill>
            </a:rPr>
            <a:t> and </a:t>
          </a:r>
          <a:r>
            <a:rPr lang="en-AU" sz="1100" b="1" baseline="0">
              <a:solidFill>
                <a:schemeClr val="tx1"/>
              </a:solidFill>
            </a:rPr>
            <a:t>MOM Growth Rate</a:t>
          </a:r>
          <a:endParaRPr lang="en-AU" sz="1100" b="1">
            <a:solidFill>
              <a:schemeClr val="tx1"/>
            </a:solidFill>
          </a:endParaRPr>
        </a:p>
      </xdr:txBody>
    </xdr:sp>
    <xdr:clientData/>
  </xdr:twoCellAnchor>
  <xdr:twoCellAnchor>
    <xdr:from>
      <xdr:col>2</xdr:col>
      <xdr:colOff>405605</xdr:colOff>
      <xdr:row>23</xdr:row>
      <xdr:rowOff>83046</xdr:rowOff>
    </xdr:from>
    <xdr:to>
      <xdr:col>2</xdr:col>
      <xdr:colOff>536635</xdr:colOff>
      <xdr:row>24</xdr:row>
      <xdr:rowOff>32647</xdr:rowOff>
    </xdr:to>
    <xdr:sp macro="" textlink="">
      <xdr:nvSpPr>
        <xdr:cNvPr id="7218" name="Oval 7217">
          <a:extLst>
            <a:ext uri="{FF2B5EF4-FFF2-40B4-BE49-F238E27FC236}">
              <a16:creationId xmlns:a16="http://schemas.microsoft.com/office/drawing/2014/main" id="{7CEC1A33-F439-B694-76DF-4A704E20F4C9}"/>
            </a:ext>
          </a:extLst>
        </xdr:cNvPr>
        <xdr:cNvSpPr/>
      </xdr:nvSpPr>
      <xdr:spPr>
        <a:xfrm>
          <a:off x="1615129" y="3923284"/>
          <a:ext cx="131030" cy="13103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000">
            <a:solidFill>
              <a:schemeClr val="bg2"/>
            </a:solidFill>
            <a:latin typeface="+mn-lt"/>
            <a:ea typeface="+mn-ea"/>
            <a:cs typeface="+mn-cs"/>
          </a:endParaRPr>
        </a:p>
      </xdr:txBody>
    </xdr:sp>
    <xdr:clientData/>
  </xdr:twoCellAnchor>
  <xdr:twoCellAnchor>
    <xdr:from>
      <xdr:col>8</xdr:col>
      <xdr:colOff>362858</xdr:colOff>
      <xdr:row>22</xdr:row>
      <xdr:rowOff>171349</xdr:rowOff>
    </xdr:from>
    <xdr:to>
      <xdr:col>12</xdr:col>
      <xdr:colOff>332620</xdr:colOff>
      <xdr:row>31</xdr:row>
      <xdr:rowOff>171349</xdr:rowOff>
    </xdr:to>
    <xdr:graphicFrame macro="">
      <xdr:nvGraphicFramePr>
        <xdr:cNvPr id="7219" name="Chart 7218">
          <a:extLst>
            <a:ext uri="{FF2B5EF4-FFF2-40B4-BE49-F238E27FC236}">
              <a16:creationId xmlns:a16="http://schemas.microsoft.com/office/drawing/2014/main" id="{6C3FD6E9-1033-43AD-8696-F46EC3B02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135875</xdr:colOff>
      <xdr:row>22</xdr:row>
      <xdr:rowOff>162643</xdr:rowOff>
    </xdr:from>
    <xdr:to>
      <xdr:col>11</xdr:col>
      <xdr:colOff>241902</xdr:colOff>
      <xdr:row>24</xdr:row>
      <xdr:rowOff>40317</xdr:rowOff>
    </xdr:to>
    <xdr:sp macro="" textlink="'Analysis-3'!M16">
      <xdr:nvSpPr>
        <xdr:cNvPr id="7220" name="TextBox 7219">
          <a:extLst>
            <a:ext uri="{FF2B5EF4-FFF2-40B4-BE49-F238E27FC236}">
              <a16:creationId xmlns:a16="http://schemas.microsoft.com/office/drawing/2014/main" id="{2A292755-0565-4687-555C-1942968C6514}"/>
            </a:ext>
          </a:extLst>
        </xdr:cNvPr>
        <xdr:cNvSpPr txBox="1"/>
      </xdr:nvSpPr>
      <xdr:spPr>
        <a:xfrm>
          <a:off x="5578732" y="3821453"/>
          <a:ext cx="1315551" cy="2405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50000"/>
                  <a:lumOff val="50000"/>
                </a:schemeClr>
              </a:solidFill>
            </a:rPr>
            <a:t>Profit by</a:t>
          </a:r>
          <a:r>
            <a:rPr lang="en-AU" sz="1100" b="1" baseline="0">
              <a:solidFill>
                <a:schemeClr val="tx1">
                  <a:lumMod val="50000"/>
                  <a:lumOff val="50000"/>
                </a:schemeClr>
              </a:solidFill>
            </a:rPr>
            <a:t> Weekday</a:t>
          </a:r>
          <a:endParaRPr lang="en-AU" sz="1100" b="1">
            <a:solidFill>
              <a:schemeClr val="tx1"/>
            </a:solidFill>
          </a:endParaRPr>
        </a:p>
      </xdr:txBody>
    </xdr:sp>
    <xdr:clientData/>
  </xdr:twoCellAnchor>
  <xdr:twoCellAnchor>
    <xdr:from>
      <xdr:col>9</xdr:col>
      <xdr:colOff>43950</xdr:colOff>
      <xdr:row>23</xdr:row>
      <xdr:rowOff>43945</xdr:rowOff>
    </xdr:from>
    <xdr:to>
      <xdr:col>9</xdr:col>
      <xdr:colOff>156766</xdr:colOff>
      <xdr:row>23</xdr:row>
      <xdr:rowOff>170236</xdr:rowOff>
    </xdr:to>
    <xdr:sp macro="" textlink="">
      <xdr:nvSpPr>
        <xdr:cNvPr id="7221" name="Oval 7220">
          <a:extLst>
            <a:ext uri="{FF2B5EF4-FFF2-40B4-BE49-F238E27FC236}">
              <a16:creationId xmlns:a16="http://schemas.microsoft.com/office/drawing/2014/main" id="{704F7529-6C7E-28F9-17A5-AEB47B2FCD86}"/>
            </a:ext>
          </a:extLst>
        </xdr:cNvPr>
        <xdr:cNvSpPr/>
      </xdr:nvSpPr>
      <xdr:spPr>
        <a:xfrm>
          <a:off x="5486807" y="3884183"/>
          <a:ext cx="112816" cy="126291"/>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000">
            <a:solidFill>
              <a:schemeClr val="bg2"/>
            </a:solidFill>
            <a:latin typeface="+mn-lt"/>
            <a:ea typeface="+mn-ea"/>
            <a:cs typeface="+mn-cs"/>
          </a:endParaRPr>
        </a:p>
      </xdr:txBody>
    </xdr:sp>
    <xdr:clientData/>
  </xdr:twoCellAnchor>
  <xdr:twoCellAnchor>
    <xdr:from>
      <xdr:col>12</xdr:col>
      <xdr:colOff>582774</xdr:colOff>
      <xdr:row>8</xdr:row>
      <xdr:rowOff>9046</xdr:rowOff>
    </xdr:from>
    <xdr:to>
      <xdr:col>14</xdr:col>
      <xdr:colOff>421507</xdr:colOff>
      <xdr:row>9</xdr:row>
      <xdr:rowOff>40323</xdr:rowOff>
    </xdr:to>
    <xdr:sp macro="" textlink="'Analysis-3'!M16">
      <xdr:nvSpPr>
        <xdr:cNvPr id="7222" name="TextBox 7221">
          <a:extLst>
            <a:ext uri="{FF2B5EF4-FFF2-40B4-BE49-F238E27FC236}">
              <a16:creationId xmlns:a16="http://schemas.microsoft.com/office/drawing/2014/main" id="{328D8F70-907C-DE0D-35C2-5BC673A7E96B}"/>
            </a:ext>
          </a:extLst>
        </xdr:cNvPr>
        <xdr:cNvSpPr txBox="1"/>
      </xdr:nvSpPr>
      <xdr:spPr>
        <a:xfrm>
          <a:off x="7839917" y="1127856"/>
          <a:ext cx="1048257" cy="21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2"/>
              </a:solidFill>
            </a:rPr>
            <a:t>Product</a:t>
          </a:r>
          <a:r>
            <a:rPr lang="en-AU" sz="1100" b="1" baseline="0">
              <a:solidFill>
                <a:schemeClr val="bg2"/>
              </a:solidFill>
            </a:rPr>
            <a:t> Sold</a:t>
          </a:r>
          <a:endParaRPr lang="en-AU" sz="1100" b="1">
            <a:solidFill>
              <a:schemeClr val="bg2"/>
            </a:solidFill>
          </a:endParaRPr>
        </a:p>
      </xdr:txBody>
    </xdr:sp>
    <xdr:clientData/>
  </xdr:twoCellAnchor>
  <xdr:twoCellAnchor>
    <xdr:from>
      <xdr:col>12</xdr:col>
      <xdr:colOff>593461</xdr:colOff>
      <xdr:row>9</xdr:row>
      <xdr:rowOff>106635</xdr:rowOff>
    </xdr:from>
    <xdr:to>
      <xdr:col>14</xdr:col>
      <xdr:colOff>432194</xdr:colOff>
      <xdr:row>11</xdr:row>
      <xdr:rowOff>177001</xdr:rowOff>
    </xdr:to>
    <xdr:sp macro="" textlink="'Analysis-3'!M16">
      <xdr:nvSpPr>
        <xdr:cNvPr id="7223" name="TextBox 7222">
          <a:extLst>
            <a:ext uri="{FF2B5EF4-FFF2-40B4-BE49-F238E27FC236}">
              <a16:creationId xmlns:a16="http://schemas.microsoft.com/office/drawing/2014/main" id="{15B1CAFA-9418-0937-915A-A3865C03E077}"/>
            </a:ext>
          </a:extLst>
        </xdr:cNvPr>
        <xdr:cNvSpPr txBox="1"/>
      </xdr:nvSpPr>
      <xdr:spPr>
        <a:xfrm>
          <a:off x="7850604" y="1406873"/>
          <a:ext cx="1048257" cy="433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2"/>
              </a:solidFill>
            </a:rPr>
            <a:t>Product</a:t>
          </a:r>
          <a:r>
            <a:rPr lang="en-AU" sz="1100" b="1" baseline="0">
              <a:solidFill>
                <a:schemeClr val="bg2"/>
              </a:solidFill>
            </a:rPr>
            <a:t> Return Rate</a:t>
          </a:r>
          <a:endParaRPr lang="en-AU" sz="1100" b="1">
            <a:solidFill>
              <a:schemeClr val="bg2"/>
            </a:solidFill>
          </a:endParaRPr>
        </a:p>
      </xdr:txBody>
    </xdr:sp>
    <xdr:clientData/>
  </xdr:twoCellAnchor>
  <xdr:twoCellAnchor>
    <xdr:from>
      <xdr:col>12</xdr:col>
      <xdr:colOff>572087</xdr:colOff>
      <xdr:row>12</xdr:row>
      <xdr:rowOff>61885</xdr:rowOff>
    </xdr:from>
    <xdr:to>
      <xdr:col>14</xdr:col>
      <xdr:colOff>410820</xdr:colOff>
      <xdr:row>14</xdr:row>
      <xdr:rowOff>132251</xdr:rowOff>
    </xdr:to>
    <xdr:sp macro="" textlink="'Analysis-3'!M16">
      <xdr:nvSpPr>
        <xdr:cNvPr id="7224" name="TextBox 7223">
          <a:extLst>
            <a:ext uri="{FF2B5EF4-FFF2-40B4-BE49-F238E27FC236}">
              <a16:creationId xmlns:a16="http://schemas.microsoft.com/office/drawing/2014/main" id="{0A22191D-6BE0-54F9-7862-377645F009CA}"/>
            </a:ext>
          </a:extLst>
        </xdr:cNvPr>
        <xdr:cNvSpPr txBox="1"/>
      </xdr:nvSpPr>
      <xdr:spPr>
        <a:xfrm>
          <a:off x="7829230" y="1906409"/>
          <a:ext cx="1048257" cy="433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2"/>
              </a:solidFill>
            </a:rPr>
            <a:t>Product</a:t>
          </a:r>
          <a:r>
            <a:rPr lang="en-AU" sz="1100" b="1" baseline="0">
              <a:solidFill>
                <a:schemeClr val="bg2"/>
              </a:solidFill>
            </a:rPr>
            <a:t> Refund Rate</a:t>
          </a:r>
          <a:endParaRPr lang="en-AU" sz="1100" b="1">
            <a:solidFill>
              <a:schemeClr val="bg2"/>
            </a:solidFill>
          </a:endParaRPr>
        </a:p>
      </xdr:txBody>
    </xdr:sp>
    <xdr:clientData/>
  </xdr:twoCellAnchor>
  <xdr:twoCellAnchor>
    <xdr:from>
      <xdr:col>12</xdr:col>
      <xdr:colOff>545491</xdr:colOff>
      <xdr:row>8</xdr:row>
      <xdr:rowOff>71776</xdr:rowOff>
    </xdr:from>
    <xdr:to>
      <xdr:col>13</xdr:col>
      <xdr:colOff>48729</xdr:colOff>
      <xdr:row>8</xdr:row>
      <xdr:rowOff>179776</xdr:rowOff>
    </xdr:to>
    <xdr:sp macro="" textlink="">
      <xdr:nvSpPr>
        <xdr:cNvPr id="7226" name="Oval 7225">
          <a:extLst>
            <a:ext uri="{FF2B5EF4-FFF2-40B4-BE49-F238E27FC236}">
              <a16:creationId xmlns:a16="http://schemas.microsoft.com/office/drawing/2014/main" id="{98F2B24F-ED61-56E0-3B04-DCEA25699AD3}"/>
            </a:ext>
          </a:extLst>
        </xdr:cNvPr>
        <xdr:cNvSpPr/>
      </xdr:nvSpPr>
      <xdr:spPr>
        <a:xfrm>
          <a:off x="7802634" y="1190586"/>
          <a:ext cx="108000" cy="1080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000">
            <a:solidFill>
              <a:schemeClr val="bg2"/>
            </a:solidFill>
          </a:endParaRPr>
        </a:p>
      </xdr:txBody>
    </xdr:sp>
    <xdr:clientData/>
  </xdr:twoCellAnchor>
  <xdr:twoCellAnchor>
    <xdr:from>
      <xdr:col>12</xdr:col>
      <xdr:colOff>595880</xdr:colOff>
      <xdr:row>10</xdr:row>
      <xdr:rowOff>21373</xdr:rowOff>
    </xdr:from>
    <xdr:to>
      <xdr:col>12</xdr:col>
      <xdr:colOff>595880</xdr:colOff>
      <xdr:row>11</xdr:row>
      <xdr:rowOff>102008</xdr:rowOff>
    </xdr:to>
    <xdr:cxnSp macro="">
      <xdr:nvCxnSpPr>
        <xdr:cNvPr id="7227" name="Straight Connector 7226">
          <a:extLst>
            <a:ext uri="{FF2B5EF4-FFF2-40B4-BE49-F238E27FC236}">
              <a16:creationId xmlns:a16="http://schemas.microsoft.com/office/drawing/2014/main" id="{CF8BF54F-C643-D33B-46D4-1732E44CC066}"/>
            </a:ext>
          </a:extLst>
        </xdr:cNvPr>
        <xdr:cNvCxnSpPr/>
      </xdr:nvCxnSpPr>
      <xdr:spPr>
        <a:xfrm>
          <a:off x="7853023" y="1503040"/>
          <a:ext cx="0" cy="262063"/>
        </a:xfrm>
        <a:prstGeom prst="line">
          <a:avLst/>
        </a:prstGeom>
        <a:ln w="44450">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597091</xdr:colOff>
      <xdr:row>12</xdr:row>
      <xdr:rowOff>143531</xdr:rowOff>
    </xdr:from>
    <xdr:to>
      <xdr:col>12</xdr:col>
      <xdr:colOff>597091</xdr:colOff>
      <xdr:row>14</xdr:row>
      <xdr:rowOff>42737</xdr:rowOff>
    </xdr:to>
    <xdr:cxnSp macro="">
      <xdr:nvCxnSpPr>
        <xdr:cNvPr id="7228" name="Straight Connector 7227">
          <a:extLst>
            <a:ext uri="{FF2B5EF4-FFF2-40B4-BE49-F238E27FC236}">
              <a16:creationId xmlns:a16="http://schemas.microsoft.com/office/drawing/2014/main" id="{A6D6F8A8-CC23-947E-6F97-49811B232588}"/>
            </a:ext>
          </a:extLst>
        </xdr:cNvPr>
        <xdr:cNvCxnSpPr/>
      </xdr:nvCxnSpPr>
      <xdr:spPr>
        <a:xfrm>
          <a:off x="7854234" y="1988055"/>
          <a:ext cx="0" cy="262063"/>
        </a:xfrm>
        <a:prstGeom prst="line">
          <a:avLst/>
        </a:prstGeom>
        <a:ln w="44450">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262682</xdr:colOff>
      <xdr:row>8</xdr:row>
      <xdr:rowOff>20338</xdr:rowOff>
    </xdr:from>
    <xdr:to>
      <xdr:col>15</xdr:col>
      <xdr:colOff>211669</xdr:colOff>
      <xdr:row>9</xdr:row>
      <xdr:rowOff>70559</xdr:rowOff>
    </xdr:to>
    <xdr:sp macro="" textlink="'Analysis-3'!$AR$29">
      <xdr:nvSpPr>
        <xdr:cNvPr id="7229" name="TextBox 7228">
          <a:extLst>
            <a:ext uri="{FF2B5EF4-FFF2-40B4-BE49-F238E27FC236}">
              <a16:creationId xmlns:a16="http://schemas.microsoft.com/office/drawing/2014/main" id="{E38AE56A-1CCE-DF4D-F4AB-F29C9E80B6BD}"/>
            </a:ext>
          </a:extLst>
        </xdr:cNvPr>
        <xdr:cNvSpPr txBox="1"/>
      </xdr:nvSpPr>
      <xdr:spPr>
        <a:xfrm>
          <a:off x="8729349" y="1139148"/>
          <a:ext cx="553749" cy="231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6AEAEC-848E-4256-B7AD-3B4F0309FF5B}" type="TxLink">
            <a:rPr lang="en-US" sz="1400" b="1" i="0" u="none" strike="noStrike">
              <a:solidFill>
                <a:schemeClr val="bg2"/>
              </a:solidFill>
              <a:latin typeface="Aptos Narrow"/>
              <a:ea typeface="+mn-ea"/>
              <a:cs typeface="+mn-cs"/>
            </a:rPr>
            <a:pPr marL="0" indent="0"/>
            <a:t>100</a:t>
          </a:fld>
          <a:endParaRPr lang="en-AU" sz="1400" b="1" i="0" u="none" strike="noStrike">
            <a:solidFill>
              <a:schemeClr val="bg2"/>
            </a:solidFill>
            <a:latin typeface="Aptos Narrow"/>
            <a:ea typeface="+mn-ea"/>
            <a:cs typeface="+mn-cs"/>
          </a:endParaRPr>
        </a:p>
      </xdr:txBody>
    </xdr:sp>
    <xdr:clientData/>
  </xdr:twoCellAnchor>
  <xdr:twoCellAnchor>
    <xdr:from>
      <xdr:col>14</xdr:col>
      <xdr:colOff>212876</xdr:colOff>
      <xdr:row>10</xdr:row>
      <xdr:rowOff>11467</xdr:rowOff>
    </xdr:from>
    <xdr:to>
      <xdr:col>15</xdr:col>
      <xdr:colOff>292301</xdr:colOff>
      <xdr:row>11</xdr:row>
      <xdr:rowOff>60476</xdr:rowOff>
    </xdr:to>
    <xdr:sp macro="" textlink="'Analysis-3'!$AS$29">
      <xdr:nvSpPr>
        <xdr:cNvPr id="7230" name="TextBox 7229">
          <a:extLst>
            <a:ext uri="{FF2B5EF4-FFF2-40B4-BE49-F238E27FC236}">
              <a16:creationId xmlns:a16="http://schemas.microsoft.com/office/drawing/2014/main" id="{29CF27C6-DF0A-A8D6-02E9-6A79101DB369}"/>
            </a:ext>
          </a:extLst>
        </xdr:cNvPr>
        <xdr:cNvSpPr txBox="1"/>
      </xdr:nvSpPr>
      <xdr:spPr>
        <a:xfrm>
          <a:off x="8679543" y="1493134"/>
          <a:ext cx="684187" cy="230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B89F16-62D0-48E2-B0B1-08F773CCE6B4}" type="TxLink">
            <a:rPr lang="en-US" sz="1400" b="1" i="0" u="none" strike="noStrike">
              <a:solidFill>
                <a:schemeClr val="bg2"/>
              </a:solidFill>
              <a:latin typeface="Aptos Narrow"/>
              <a:ea typeface="+mn-ea"/>
              <a:cs typeface="+mn-cs"/>
            </a:rPr>
            <a:pPr marL="0" indent="0"/>
            <a:t>8.03%</a:t>
          </a:fld>
          <a:endParaRPr lang="en-AU" sz="1400" b="1" i="0" u="none" strike="noStrike">
            <a:solidFill>
              <a:schemeClr val="bg2"/>
            </a:solidFill>
            <a:latin typeface="Aptos Narrow"/>
            <a:ea typeface="+mn-ea"/>
            <a:cs typeface="+mn-cs"/>
          </a:endParaRPr>
        </a:p>
      </xdr:txBody>
    </xdr:sp>
    <xdr:clientData/>
  </xdr:twoCellAnchor>
  <xdr:twoCellAnchor>
    <xdr:from>
      <xdr:col>14</xdr:col>
      <xdr:colOff>234243</xdr:colOff>
      <xdr:row>12</xdr:row>
      <xdr:rowOff>133630</xdr:rowOff>
    </xdr:from>
    <xdr:to>
      <xdr:col>15</xdr:col>
      <xdr:colOff>302380</xdr:colOff>
      <xdr:row>14</xdr:row>
      <xdr:rowOff>80636</xdr:rowOff>
    </xdr:to>
    <xdr:sp macro="" textlink="'Analysis-3'!$AQ$29">
      <xdr:nvSpPr>
        <xdr:cNvPr id="7232" name="TextBox 7231">
          <a:extLst>
            <a:ext uri="{FF2B5EF4-FFF2-40B4-BE49-F238E27FC236}">
              <a16:creationId xmlns:a16="http://schemas.microsoft.com/office/drawing/2014/main" id="{45BBBD0F-23D6-F68E-8758-6DC3F4D83FAA}"/>
            </a:ext>
          </a:extLst>
        </xdr:cNvPr>
        <xdr:cNvSpPr txBox="1"/>
      </xdr:nvSpPr>
      <xdr:spPr>
        <a:xfrm>
          <a:off x="8700910" y="1978154"/>
          <a:ext cx="672899" cy="309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43F982-B8B7-41CB-8AEF-84DC8027665B}" type="TxLink">
            <a:rPr lang="en-US" sz="1400" b="1" i="0" u="none" strike="noStrike">
              <a:solidFill>
                <a:schemeClr val="bg2"/>
              </a:solidFill>
              <a:latin typeface="Aptos Narrow"/>
            </a:rPr>
            <a:t>8.05%</a:t>
          </a:fld>
          <a:endParaRPr lang="en-AU" sz="1400" b="1">
            <a:solidFill>
              <a:schemeClr val="bg2"/>
            </a:solidFill>
          </a:endParaRPr>
        </a:p>
      </xdr:txBody>
    </xdr:sp>
    <xdr:clientData/>
  </xdr:twoCellAnchor>
  <xdr:twoCellAnchor>
    <xdr:from>
      <xdr:col>12</xdr:col>
      <xdr:colOff>588243</xdr:colOff>
      <xdr:row>15</xdr:row>
      <xdr:rowOff>31616</xdr:rowOff>
    </xdr:from>
    <xdr:to>
      <xdr:col>13</xdr:col>
      <xdr:colOff>473730</xdr:colOff>
      <xdr:row>16</xdr:row>
      <xdr:rowOff>120949</xdr:rowOff>
    </xdr:to>
    <xdr:sp macro="" textlink="'Analysis-3'!M17">
      <xdr:nvSpPr>
        <xdr:cNvPr id="7235" name="TextBox 7234">
          <a:extLst>
            <a:ext uri="{FF2B5EF4-FFF2-40B4-BE49-F238E27FC236}">
              <a16:creationId xmlns:a16="http://schemas.microsoft.com/office/drawing/2014/main" id="{FCB358E0-4F45-8D69-DFA7-4A7BB12B35EF}"/>
            </a:ext>
          </a:extLst>
        </xdr:cNvPr>
        <xdr:cNvSpPr txBox="1"/>
      </xdr:nvSpPr>
      <xdr:spPr>
        <a:xfrm>
          <a:off x="7845386" y="2420426"/>
          <a:ext cx="490249" cy="270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AU" sz="1000" b="0" i="0" u="none" strike="noStrike">
              <a:solidFill>
                <a:schemeClr val="bg2"/>
              </a:solidFill>
              <a:latin typeface="Aptos Narrow"/>
              <a:ea typeface="+mn-ea"/>
              <a:cs typeface="+mn-cs"/>
            </a:rPr>
            <a:t>Profit</a:t>
          </a:r>
        </a:p>
      </xdr:txBody>
    </xdr:sp>
    <xdr:clientData/>
  </xdr:twoCellAnchor>
  <mc:AlternateContent xmlns:mc="http://schemas.openxmlformats.org/markup-compatibility/2006">
    <mc:Choice xmlns:a14="http://schemas.microsoft.com/office/drawing/2010/main" Requires="a14">
      <xdr:twoCellAnchor editAs="oneCell">
        <xdr:from>
          <xdr:col>13</xdr:col>
          <xdr:colOff>452965</xdr:colOff>
          <xdr:row>15</xdr:row>
          <xdr:rowOff>71932</xdr:rowOff>
        </xdr:from>
        <xdr:to>
          <xdr:col>14</xdr:col>
          <xdr:colOff>60474</xdr:colOff>
          <xdr:row>16</xdr:row>
          <xdr:rowOff>60341</xdr:rowOff>
        </xdr:to>
        <xdr:sp macro="" textlink="">
          <xdr:nvSpPr>
            <xdr:cNvPr id="7233" name="Option Button 24" hidden="1">
              <a:extLst>
                <a:ext uri="{63B3BB69-23CF-44E3-9099-C40C66FF867C}">
                  <a14:compatExt spid="_x0000_s7192"/>
                </a:ext>
                <a:ext uri="{FF2B5EF4-FFF2-40B4-BE49-F238E27FC236}">
                  <a16:creationId xmlns:a16="http://schemas.microsoft.com/office/drawing/2014/main" id="{00000000-0008-0000-0000-00004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202189</xdr:colOff>
          <xdr:row>15</xdr:row>
          <xdr:rowOff>61853</xdr:rowOff>
        </xdr:from>
        <xdr:to>
          <xdr:col>15</xdr:col>
          <xdr:colOff>411739</xdr:colOff>
          <xdr:row>16</xdr:row>
          <xdr:rowOff>51875</xdr:rowOff>
        </xdr:to>
        <xdr:sp macro="" textlink="">
          <xdr:nvSpPr>
            <xdr:cNvPr id="7234" name="Option Button 25" hidden="1">
              <a:extLst>
                <a:ext uri="{63B3BB69-23CF-44E3-9099-C40C66FF867C}">
                  <a14:compatExt spid="_x0000_s7193"/>
                </a:ext>
                <a:ext uri="{FF2B5EF4-FFF2-40B4-BE49-F238E27FC236}">
                  <a16:creationId xmlns:a16="http://schemas.microsoft.com/office/drawing/2014/main" id="{FCC2A2CF-7039-9A71-BE49-0A49C9FEDE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14</xdr:col>
      <xdr:colOff>226595</xdr:colOff>
      <xdr:row>15</xdr:row>
      <xdr:rowOff>31616</xdr:rowOff>
    </xdr:from>
    <xdr:to>
      <xdr:col>15</xdr:col>
      <xdr:colOff>292301</xdr:colOff>
      <xdr:row>16</xdr:row>
      <xdr:rowOff>100790</xdr:rowOff>
    </xdr:to>
    <xdr:sp macro="" textlink="'Analysis-3'!M17">
      <xdr:nvSpPr>
        <xdr:cNvPr id="7236" name="TextBox 7235">
          <a:extLst>
            <a:ext uri="{FF2B5EF4-FFF2-40B4-BE49-F238E27FC236}">
              <a16:creationId xmlns:a16="http://schemas.microsoft.com/office/drawing/2014/main" id="{B015F819-848E-CB3C-DE81-D5B724138A0A}"/>
            </a:ext>
          </a:extLst>
        </xdr:cNvPr>
        <xdr:cNvSpPr txBox="1"/>
      </xdr:nvSpPr>
      <xdr:spPr>
        <a:xfrm>
          <a:off x="8693262" y="2420426"/>
          <a:ext cx="670468" cy="25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AU" sz="1000" b="0" i="0" u="none" strike="noStrike">
              <a:solidFill>
                <a:schemeClr val="bg2"/>
              </a:solidFill>
              <a:latin typeface="Aptos Narrow"/>
              <a:ea typeface="+mn-ea"/>
              <a:cs typeface="+mn-cs"/>
            </a:rPr>
            <a:t>Quantity</a:t>
          </a:r>
        </a:p>
      </xdr:txBody>
    </xdr:sp>
    <xdr:clientData/>
  </xdr:twoCellAnchor>
  <mc:AlternateContent xmlns:mc="http://schemas.openxmlformats.org/markup-compatibility/2006">
    <mc:Choice xmlns:a14="http://schemas.microsoft.com/office/drawing/2010/main" Requires="a14">
      <xdr:twoCellAnchor editAs="oneCell">
        <xdr:from>
          <xdr:col>13</xdr:col>
          <xdr:colOff>30238</xdr:colOff>
          <xdr:row>15</xdr:row>
          <xdr:rowOff>20155</xdr:rowOff>
        </xdr:from>
        <xdr:to>
          <xdr:col>15</xdr:col>
          <xdr:colOff>431800</xdr:colOff>
          <xdr:row>17</xdr:row>
          <xdr:rowOff>10076</xdr:rowOff>
        </xdr:to>
        <xdr:sp macro="" textlink="">
          <xdr:nvSpPr>
            <xdr:cNvPr id="7237" name="Group Box 26" hidden="1">
              <a:extLst>
                <a:ext uri="{63B3BB69-23CF-44E3-9099-C40C66FF867C}">
                  <a14:compatExt spid="_x0000_s7194"/>
                </a:ext>
                <a:ext uri="{FF2B5EF4-FFF2-40B4-BE49-F238E27FC236}">
                  <a16:creationId xmlns:a16="http://schemas.microsoft.com/office/drawing/2014/main" id="{00000000-0008-0000-0000-0000451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13</xdr:col>
      <xdr:colOff>40317</xdr:colOff>
      <xdr:row>15</xdr:row>
      <xdr:rowOff>40317</xdr:rowOff>
    </xdr:from>
    <xdr:to>
      <xdr:col>15</xdr:col>
      <xdr:colOff>443492</xdr:colOff>
      <xdr:row>17</xdr:row>
      <xdr:rowOff>40317</xdr:rowOff>
    </xdr:to>
    <xdr:sp macro="" textlink="">
      <xdr:nvSpPr>
        <xdr:cNvPr id="7239" name="Rectangle 7238">
          <a:extLst>
            <a:ext uri="{FF2B5EF4-FFF2-40B4-BE49-F238E27FC236}">
              <a16:creationId xmlns:a16="http://schemas.microsoft.com/office/drawing/2014/main" id="{79C6E799-3305-FEA2-0FC2-9EA44197FE01}"/>
            </a:ext>
          </a:extLst>
        </xdr:cNvPr>
        <xdr:cNvSpPr/>
      </xdr:nvSpPr>
      <xdr:spPr>
        <a:xfrm>
          <a:off x="7902222" y="2429127"/>
          <a:ext cx="1612699" cy="362857"/>
        </a:xfrm>
        <a:prstGeom prst="rect">
          <a:avLst/>
        </a:prstGeom>
        <a:noFill/>
        <a:ln w="57150">
          <a:solidFill>
            <a:srgbClr val="1F8CB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574523</xdr:colOff>
      <xdr:row>15</xdr:row>
      <xdr:rowOff>-1</xdr:rowOff>
    </xdr:from>
    <xdr:to>
      <xdr:col>16</xdr:col>
      <xdr:colOff>221746</xdr:colOff>
      <xdr:row>15</xdr:row>
      <xdr:rowOff>-1</xdr:rowOff>
    </xdr:to>
    <xdr:cxnSp macro="">
      <xdr:nvCxnSpPr>
        <xdr:cNvPr id="7241" name="Straight Connector 7240">
          <a:extLst>
            <a:ext uri="{FF2B5EF4-FFF2-40B4-BE49-F238E27FC236}">
              <a16:creationId xmlns:a16="http://schemas.microsoft.com/office/drawing/2014/main" id="{25260760-359C-CC9B-F667-1FD9A1AA5E59}"/>
            </a:ext>
          </a:extLst>
        </xdr:cNvPr>
        <xdr:cNvCxnSpPr/>
      </xdr:nvCxnSpPr>
      <xdr:spPr>
        <a:xfrm>
          <a:off x="7831666" y="2388809"/>
          <a:ext cx="2066270" cy="0"/>
        </a:xfrm>
        <a:prstGeom prst="line">
          <a:avLst/>
        </a:prstGeom>
        <a:ln w="9525">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15000000" scaled="0"/>
            <a:tileRect/>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503968</xdr:colOff>
      <xdr:row>17</xdr:row>
      <xdr:rowOff>151184</xdr:rowOff>
    </xdr:from>
    <xdr:to>
      <xdr:col>16</xdr:col>
      <xdr:colOff>272143</xdr:colOff>
      <xdr:row>24</xdr:row>
      <xdr:rowOff>30238</xdr:rowOff>
    </xdr:to>
    <xdr:graphicFrame macro="">
      <xdr:nvGraphicFramePr>
        <xdr:cNvPr id="7242" name="Chart 7241">
          <a:extLst>
            <a:ext uri="{FF2B5EF4-FFF2-40B4-BE49-F238E27FC236}">
              <a16:creationId xmlns:a16="http://schemas.microsoft.com/office/drawing/2014/main" id="{9BF667BA-7802-4623-B18F-05FC51F00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130411</xdr:colOff>
      <xdr:row>16</xdr:row>
      <xdr:rowOff>90886</xdr:rowOff>
    </xdr:from>
    <xdr:to>
      <xdr:col>16</xdr:col>
      <xdr:colOff>322539</xdr:colOff>
      <xdr:row>17</xdr:row>
      <xdr:rowOff>100792</xdr:rowOff>
    </xdr:to>
    <xdr:sp macro="" textlink="'Analysis-3'!AX5">
      <xdr:nvSpPr>
        <xdr:cNvPr id="7243" name="TextBox 7242">
          <a:extLst>
            <a:ext uri="{FF2B5EF4-FFF2-40B4-BE49-F238E27FC236}">
              <a16:creationId xmlns:a16="http://schemas.microsoft.com/office/drawing/2014/main" id="{37669259-E6BA-21F9-92D9-44158F37A25B}"/>
            </a:ext>
          </a:extLst>
        </xdr:cNvPr>
        <xdr:cNvSpPr txBox="1"/>
      </xdr:nvSpPr>
      <xdr:spPr>
        <a:xfrm>
          <a:off x="7992316" y="2661124"/>
          <a:ext cx="2006413" cy="191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395749-E8EF-453F-A92B-643980262F62}" type="TxLink">
            <a:rPr lang="en-US" sz="1100" b="1">
              <a:solidFill>
                <a:schemeClr val="bg2"/>
              </a:solidFill>
              <a:latin typeface="+mn-lt"/>
              <a:ea typeface="+mn-ea"/>
              <a:cs typeface="+mn-cs"/>
            </a:rPr>
            <a:pPr marL="0" indent="0"/>
            <a:t>Quantity Contributing to Profit</a:t>
          </a:fld>
          <a:endParaRPr lang="en-AU" sz="1100" b="1">
            <a:solidFill>
              <a:schemeClr val="bg2"/>
            </a:solidFill>
            <a:latin typeface="+mn-lt"/>
            <a:ea typeface="+mn-ea"/>
            <a:cs typeface="+mn-cs"/>
          </a:endParaRPr>
        </a:p>
      </xdr:txBody>
    </xdr:sp>
    <xdr:clientData/>
  </xdr:twoCellAnchor>
  <xdr:twoCellAnchor>
    <xdr:from>
      <xdr:col>13</xdr:col>
      <xdr:colOff>32655</xdr:colOff>
      <xdr:row>16</xdr:row>
      <xdr:rowOff>163694</xdr:rowOff>
    </xdr:from>
    <xdr:to>
      <xdr:col>13</xdr:col>
      <xdr:colOff>140655</xdr:colOff>
      <xdr:row>17</xdr:row>
      <xdr:rowOff>90265</xdr:rowOff>
    </xdr:to>
    <xdr:sp macro="" textlink="">
      <xdr:nvSpPr>
        <xdr:cNvPr id="7244" name="Oval 7243">
          <a:extLst>
            <a:ext uri="{FF2B5EF4-FFF2-40B4-BE49-F238E27FC236}">
              <a16:creationId xmlns:a16="http://schemas.microsoft.com/office/drawing/2014/main" id="{776C31BC-3539-1D1A-3176-7A3107A0E538}"/>
            </a:ext>
          </a:extLst>
        </xdr:cNvPr>
        <xdr:cNvSpPr/>
      </xdr:nvSpPr>
      <xdr:spPr>
        <a:xfrm>
          <a:off x="7894560" y="2733932"/>
          <a:ext cx="108000" cy="1080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000">
            <a:solidFill>
              <a:schemeClr val="bg2"/>
            </a:solidFill>
          </a:endParaRPr>
        </a:p>
      </xdr:txBody>
    </xdr:sp>
    <xdr:clientData/>
  </xdr:twoCellAnchor>
  <xdr:twoCellAnchor>
    <xdr:from>
      <xdr:col>12</xdr:col>
      <xdr:colOff>474946</xdr:colOff>
      <xdr:row>24</xdr:row>
      <xdr:rowOff>61689</xdr:rowOff>
    </xdr:from>
    <xdr:to>
      <xdr:col>16</xdr:col>
      <xdr:colOff>122169</xdr:colOff>
      <xdr:row>24</xdr:row>
      <xdr:rowOff>61689</xdr:rowOff>
    </xdr:to>
    <xdr:cxnSp macro="">
      <xdr:nvCxnSpPr>
        <xdr:cNvPr id="7245" name="Straight Connector 7244">
          <a:extLst>
            <a:ext uri="{FF2B5EF4-FFF2-40B4-BE49-F238E27FC236}">
              <a16:creationId xmlns:a16="http://schemas.microsoft.com/office/drawing/2014/main" id="{C100E2FC-3AC6-C068-8E0E-D8967264A635}"/>
            </a:ext>
          </a:extLst>
        </xdr:cNvPr>
        <xdr:cNvCxnSpPr/>
      </xdr:nvCxnSpPr>
      <xdr:spPr>
        <a:xfrm>
          <a:off x="7732089" y="4083356"/>
          <a:ext cx="2066270" cy="0"/>
        </a:xfrm>
        <a:prstGeom prst="line">
          <a:avLst/>
        </a:prstGeom>
        <a:ln w="9525">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15000000" scaled="0"/>
            <a:tileRect/>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91299</xdr:colOff>
      <xdr:row>24</xdr:row>
      <xdr:rowOff>92096</xdr:rowOff>
    </xdr:from>
    <xdr:to>
      <xdr:col>16</xdr:col>
      <xdr:colOff>283427</xdr:colOff>
      <xdr:row>25</xdr:row>
      <xdr:rowOff>102003</xdr:rowOff>
    </xdr:to>
    <xdr:sp macro="" textlink="'Analysis-3'!AX5">
      <xdr:nvSpPr>
        <xdr:cNvPr id="7246" name="TextBox 7245">
          <a:extLst>
            <a:ext uri="{FF2B5EF4-FFF2-40B4-BE49-F238E27FC236}">
              <a16:creationId xmlns:a16="http://schemas.microsoft.com/office/drawing/2014/main" id="{928176ED-287B-389B-250E-3A416706D030}"/>
            </a:ext>
          </a:extLst>
        </xdr:cNvPr>
        <xdr:cNvSpPr txBox="1"/>
      </xdr:nvSpPr>
      <xdr:spPr>
        <a:xfrm>
          <a:off x="7953204" y="4113763"/>
          <a:ext cx="2006413" cy="191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AU" sz="1100" b="1">
              <a:solidFill>
                <a:schemeClr val="bg2"/>
              </a:solidFill>
              <a:latin typeface="+mn-lt"/>
              <a:ea typeface="+mn-ea"/>
              <a:cs typeface="+mn-cs"/>
            </a:rPr>
            <a:t>Profit by Product Category</a:t>
          </a:r>
        </a:p>
      </xdr:txBody>
    </xdr:sp>
    <xdr:clientData/>
  </xdr:twoCellAnchor>
  <xdr:twoCellAnchor>
    <xdr:from>
      <xdr:col>12</xdr:col>
      <xdr:colOff>578147</xdr:colOff>
      <xdr:row>24</xdr:row>
      <xdr:rowOff>154826</xdr:rowOff>
    </xdr:from>
    <xdr:to>
      <xdr:col>13</xdr:col>
      <xdr:colOff>81385</xdr:colOff>
      <xdr:row>25</xdr:row>
      <xdr:rowOff>81398</xdr:rowOff>
    </xdr:to>
    <xdr:sp macro="" textlink="">
      <xdr:nvSpPr>
        <xdr:cNvPr id="7247" name="Oval 7246">
          <a:extLst>
            <a:ext uri="{FF2B5EF4-FFF2-40B4-BE49-F238E27FC236}">
              <a16:creationId xmlns:a16="http://schemas.microsoft.com/office/drawing/2014/main" id="{695B6B40-FD70-0075-7377-E95BE21D538E}"/>
            </a:ext>
          </a:extLst>
        </xdr:cNvPr>
        <xdr:cNvSpPr/>
      </xdr:nvSpPr>
      <xdr:spPr>
        <a:xfrm>
          <a:off x="7835290" y="4176493"/>
          <a:ext cx="108000" cy="1080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000">
            <a:solidFill>
              <a:schemeClr val="bg2"/>
            </a:solidFill>
          </a:endParaRPr>
        </a:p>
      </xdr:txBody>
    </xdr:sp>
    <xdr:clientData/>
  </xdr:twoCellAnchor>
  <xdr:twoCellAnchor>
    <xdr:from>
      <xdr:col>12</xdr:col>
      <xdr:colOff>503968</xdr:colOff>
      <xdr:row>25</xdr:row>
      <xdr:rowOff>131032</xdr:rowOff>
    </xdr:from>
    <xdr:to>
      <xdr:col>16</xdr:col>
      <xdr:colOff>272136</xdr:colOff>
      <xdr:row>32</xdr:row>
      <xdr:rowOff>60482</xdr:rowOff>
    </xdr:to>
    <xdr:graphicFrame macro="">
      <xdr:nvGraphicFramePr>
        <xdr:cNvPr id="7248" name="Chart 7247">
          <a:extLst>
            <a:ext uri="{FF2B5EF4-FFF2-40B4-BE49-F238E27FC236}">
              <a16:creationId xmlns:a16="http://schemas.microsoft.com/office/drawing/2014/main" id="{4E6C17A9-BB0B-497A-A790-6355AECF9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156586</xdr:colOff>
      <xdr:row>4</xdr:row>
      <xdr:rowOff>57131</xdr:rowOff>
    </xdr:from>
    <xdr:to>
      <xdr:col>6</xdr:col>
      <xdr:colOff>36811</xdr:colOff>
      <xdr:row>6</xdr:row>
      <xdr:rowOff>18405</xdr:rowOff>
    </xdr:to>
    <xdr:sp macro="" textlink="'Analysis-3'!M16">
      <xdr:nvSpPr>
        <xdr:cNvPr id="7249" name="TextBox 7248">
          <a:extLst>
            <a:ext uri="{FF2B5EF4-FFF2-40B4-BE49-F238E27FC236}">
              <a16:creationId xmlns:a16="http://schemas.microsoft.com/office/drawing/2014/main" id="{B5F4AB79-825E-C700-FB1E-4A0B686ACDA6}"/>
            </a:ext>
          </a:extLst>
        </xdr:cNvPr>
        <xdr:cNvSpPr txBox="1"/>
      </xdr:nvSpPr>
      <xdr:spPr>
        <a:xfrm>
          <a:off x="763977" y="452856"/>
          <a:ext cx="2917182" cy="329390"/>
        </a:xfrm>
        <a:prstGeom prst="rect">
          <a:avLst/>
        </a:prstGeom>
        <a:gradFill>
          <a:gsLst>
            <a:gs pos="0">
              <a:schemeClr val="bg1">
                <a:lumMod val="95000"/>
              </a:schemeClr>
            </a:gs>
            <a:gs pos="50000">
              <a:schemeClr val="bg1"/>
            </a:gs>
            <a:gs pos="100000">
              <a:srgbClr val="FAFAFA"/>
            </a:gs>
            <a:gs pos="100000">
              <a:schemeClr val="bg1">
                <a:lumMod val="95000"/>
              </a:schemeClr>
            </a:gs>
          </a:gsLst>
          <a:lin ang="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gradFill>
                <a:gsLst>
                  <a:gs pos="0">
                    <a:srgbClr val="1F8CB3"/>
                  </a:gs>
                  <a:gs pos="79500">
                    <a:srgbClr val="1F8CB3"/>
                  </a:gs>
                  <a:gs pos="59750">
                    <a:srgbClr val="9FE6FF"/>
                  </a:gs>
                  <a:gs pos="40000">
                    <a:srgbClr val="9FE6FF"/>
                  </a:gs>
                  <a:gs pos="81000">
                    <a:srgbClr val="43A4BB"/>
                  </a:gs>
                </a:gsLst>
                <a:lin ang="0" scaled="1"/>
              </a:gradFill>
            </a:rPr>
            <a:t>Kix</a:t>
          </a:r>
          <a:r>
            <a:rPr lang="en-AU" sz="1800" b="1" baseline="0">
              <a:gradFill>
                <a:gsLst>
                  <a:gs pos="0">
                    <a:srgbClr val="1F8CB3"/>
                  </a:gs>
                  <a:gs pos="79500">
                    <a:srgbClr val="1F8CB3"/>
                  </a:gs>
                  <a:gs pos="59750">
                    <a:srgbClr val="9FE6FF"/>
                  </a:gs>
                  <a:gs pos="40000">
                    <a:srgbClr val="9FE6FF"/>
                  </a:gs>
                  <a:gs pos="81000">
                    <a:srgbClr val="43A4BB"/>
                  </a:gs>
                </a:gsLst>
                <a:lin ang="0" scaled="1"/>
              </a:gradFill>
            </a:rPr>
            <a:t> Business Dashboard</a:t>
          </a:r>
          <a:endParaRPr lang="en-AU" sz="1800" b="1">
            <a:gradFill>
              <a:gsLst>
                <a:gs pos="0">
                  <a:srgbClr val="1F8CB3"/>
                </a:gs>
                <a:gs pos="79500">
                  <a:srgbClr val="1F8CB3"/>
                </a:gs>
                <a:gs pos="59750">
                  <a:srgbClr val="9FE6FF"/>
                </a:gs>
                <a:gs pos="40000">
                  <a:srgbClr val="9FE6FF"/>
                </a:gs>
                <a:gs pos="81000">
                  <a:srgbClr val="43A4BB"/>
                </a:gs>
              </a:gsLst>
              <a:lin ang="0" scaled="1"/>
            </a:gradFill>
          </a:endParaRPr>
        </a:p>
      </xdr:txBody>
    </xdr:sp>
    <xdr:clientData/>
  </xdr:twoCellAnchor>
  <xdr:twoCellAnchor>
    <xdr:from>
      <xdr:col>16</xdr:col>
      <xdr:colOff>110434</xdr:colOff>
      <xdr:row>4</xdr:row>
      <xdr:rowOff>18406</xdr:rowOff>
    </xdr:from>
    <xdr:to>
      <xdr:col>17</xdr:col>
      <xdr:colOff>524564</xdr:colOff>
      <xdr:row>5</xdr:row>
      <xdr:rowOff>119638</xdr:rowOff>
    </xdr:to>
    <xdr:sp macro="[0]!HideShow" textlink="">
      <xdr:nvSpPr>
        <xdr:cNvPr id="7253" name="Rectangle: Rounded Corners 7252">
          <a:extLst>
            <a:ext uri="{FF2B5EF4-FFF2-40B4-BE49-F238E27FC236}">
              <a16:creationId xmlns:a16="http://schemas.microsoft.com/office/drawing/2014/main" id="{2C3A9DA5-75E9-64A7-4FAD-9DCF250FB56B}"/>
            </a:ext>
          </a:extLst>
        </xdr:cNvPr>
        <xdr:cNvSpPr/>
      </xdr:nvSpPr>
      <xdr:spPr>
        <a:xfrm>
          <a:off x="9828695" y="414131"/>
          <a:ext cx="1021521" cy="28529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solidFill>
            </a:rPr>
            <a:t>Open Filter</a:t>
          </a:r>
        </a:p>
      </xdr:txBody>
    </xdr:sp>
    <xdr:clientData/>
  </xdr:twoCellAnchor>
  <xdr:twoCellAnchor>
    <xdr:from>
      <xdr:col>15</xdr:col>
      <xdr:colOff>184057</xdr:colOff>
      <xdr:row>3</xdr:row>
      <xdr:rowOff>51166</xdr:rowOff>
    </xdr:from>
    <xdr:to>
      <xdr:col>18</xdr:col>
      <xdr:colOff>191860</xdr:colOff>
      <xdr:row>32</xdr:row>
      <xdr:rowOff>36810</xdr:rowOff>
    </xdr:to>
    <xdr:grpSp>
      <xdr:nvGrpSpPr>
        <xdr:cNvPr id="7255" name="Group 7254" hidden="1">
          <a:extLst>
            <a:ext uri="{FF2B5EF4-FFF2-40B4-BE49-F238E27FC236}">
              <a16:creationId xmlns:a16="http://schemas.microsoft.com/office/drawing/2014/main" id="{66D31B79-DD72-D19A-155D-EFDC0D7F3F7F}"/>
            </a:ext>
          </a:extLst>
        </xdr:cNvPr>
        <xdr:cNvGrpSpPr/>
      </xdr:nvGrpSpPr>
      <xdr:grpSpPr>
        <a:xfrm>
          <a:off x="9294927" y="364065"/>
          <a:ext cx="1829976" cy="5222093"/>
          <a:chOff x="9294927" y="364065"/>
          <a:chExt cx="1829976" cy="5222093"/>
        </a:xfrm>
      </xdr:grpSpPr>
      <xdr:sp macro="" textlink="">
        <xdr:nvSpPr>
          <xdr:cNvPr id="7252" name="Rectangle: Top Corners Rounded 7251" hidden="1">
            <a:extLst>
              <a:ext uri="{FF2B5EF4-FFF2-40B4-BE49-F238E27FC236}">
                <a16:creationId xmlns:a16="http://schemas.microsoft.com/office/drawing/2014/main" id="{26955EAD-5B04-7703-D26A-B12100C2EF84}"/>
              </a:ext>
            </a:extLst>
          </xdr:cNvPr>
          <xdr:cNvSpPr/>
        </xdr:nvSpPr>
        <xdr:spPr>
          <a:xfrm>
            <a:off x="9294927" y="865070"/>
            <a:ext cx="1812971" cy="4721088"/>
          </a:xfrm>
          <a:prstGeom prst="round2SameRect">
            <a:avLst>
              <a:gd name="adj1" fmla="val 19686"/>
              <a:gd name="adj2" fmla="val 2012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mc:AlternateContent xmlns:mc="http://schemas.openxmlformats.org/markup-compatibility/2006">
        <mc:Choice xmlns:a14="http://schemas.microsoft.com/office/drawing/2010/main" Requires="a14">
          <xdr:graphicFrame macro="">
            <xdr:nvGraphicFramePr>
              <xdr:cNvPr id="7250" name="Month" hidden="1">
                <a:extLst>
                  <a:ext uri="{FF2B5EF4-FFF2-40B4-BE49-F238E27FC236}">
                    <a16:creationId xmlns:a16="http://schemas.microsoft.com/office/drawing/2014/main" id="{6233E8F9-51D4-434B-92B0-943EDA5C1F09}"/>
                  </a:ext>
                </a:extLst>
              </xdr:cNvPr>
              <xdr:cNvGraphicFramePr/>
            </xdr:nvGraphicFramePr>
            <xdr:xfrm>
              <a:off x="9304131" y="929493"/>
              <a:ext cx="1820772" cy="1951014"/>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304131" y="929493"/>
                <a:ext cx="1820772" cy="195101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251" name="Category" hidden="1">
                <a:extLst>
                  <a:ext uri="{FF2B5EF4-FFF2-40B4-BE49-F238E27FC236}">
                    <a16:creationId xmlns:a16="http://schemas.microsoft.com/office/drawing/2014/main" id="{157009DD-7F6F-4125-A3F4-C3D279ADB31F}"/>
                  </a:ext>
                </a:extLst>
              </xdr:cNvPr>
              <xdr:cNvGraphicFramePr/>
            </xdr:nvGraphicFramePr>
            <xdr:xfrm>
              <a:off x="9350143" y="2935725"/>
              <a:ext cx="1720944" cy="2604421"/>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50143" y="2935725"/>
                <a:ext cx="1720944" cy="2604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HideShow" textlink="">
        <xdr:nvSpPr>
          <xdr:cNvPr id="7254" name="Rectangle: Rounded Corners 7253" hidden="1">
            <a:extLst>
              <a:ext uri="{FF2B5EF4-FFF2-40B4-BE49-F238E27FC236}">
                <a16:creationId xmlns:a16="http://schemas.microsoft.com/office/drawing/2014/main" id="{9C5994A1-32C8-5F27-6DC8-2D51BBCDEA51}"/>
              </a:ext>
            </a:extLst>
          </xdr:cNvPr>
          <xdr:cNvSpPr/>
        </xdr:nvSpPr>
        <xdr:spPr>
          <a:xfrm>
            <a:off x="9833847" y="364065"/>
            <a:ext cx="1021521" cy="28529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solidFill>
              </a:rPr>
              <a:t>Close Filter</a:t>
            </a:r>
          </a:p>
        </xdr:txBody>
      </xdr:sp>
    </xdr:grpSp>
    <xdr:clientData/>
  </xdr:twoCellAnchor>
  <xdr:twoCellAnchor>
    <xdr:from>
      <xdr:col>6</xdr:col>
      <xdr:colOff>18406</xdr:colOff>
      <xdr:row>4</xdr:row>
      <xdr:rowOff>111538</xdr:rowOff>
    </xdr:from>
    <xdr:to>
      <xdr:col>7</xdr:col>
      <xdr:colOff>437015</xdr:colOff>
      <xdr:row>6</xdr:row>
      <xdr:rowOff>49422</xdr:rowOff>
    </xdr:to>
    <xdr:sp macro="" textlink="">
      <xdr:nvSpPr>
        <xdr:cNvPr id="7256" name="Rectangle: Diagonal Corners Rounded 7255">
          <a:hlinkClick xmlns:r="http://schemas.openxmlformats.org/officeDocument/2006/relationships" r:id="rId13" tooltip="GoTo Time Frame"/>
          <a:extLst>
            <a:ext uri="{FF2B5EF4-FFF2-40B4-BE49-F238E27FC236}">
              <a16:creationId xmlns:a16="http://schemas.microsoft.com/office/drawing/2014/main" id="{70F4C1A6-82E0-9C55-F672-BF6B72D1335E}"/>
            </a:ext>
          </a:extLst>
        </xdr:cNvPr>
        <xdr:cNvSpPr/>
      </xdr:nvSpPr>
      <xdr:spPr>
        <a:xfrm>
          <a:off x="3662754" y="507263"/>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lumMod val="50000"/>
                </a:schemeClr>
              </a:solidFill>
            </a:rPr>
            <a:t>Time Frame</a:t>
          </a:r>
        </a:p>
      </xdr:txBody>
    </xdr:sp>
    <xdr:clientData/>
  </xdr:twoCellAnchor>
  <xdr:twoCellAnchor>
    <xdr:from>
      <xdr:col>8</xdr:col>
      <xdr:colOff>23563</xdr:colOff>
      <xdr:row>4</xdr:row>
      <xdr:rowOff>111538</xdr:rowOff>
    </xdr:from>
    <xdr:to>
      <xdr:col>9</xdr:col>
      <xdr:colOff>442171</xdr:colOff>
      <xdr:row>6</xdr:row>
      <xdr:rowOff>49422</xdr:rowOff>
    </xdr:to>
    <xdr:sp macro="" textlink="">
      <xdr:nvSpPr>
        <xdr:cNvPr id="7257" name="Rectangle: Diagonal Corners Rounded 7256">
          <a:hlinkClick xmlns:r="http://schemas.openxmlformats.org/officeDocument/2006/relationships" r:id="rId14" tooltip="GoTo Store"/>
          <a:extLst>
            <a:ext uri="{FF2B5EF4-FFF2-40B4-BE49-F238E27FC236}">
              <a16:creationId xmlns:a16="http://schemas.microsoft.com/office/drawing/2014/main" id="{81A728FC-E153-8B98-B0A3-EC8EB4F54C39}"/>
            </a:ext>
          </a:extLst>
        </xdr:cNvPr>
        <xdr:cNvSpPr/>
      </xdr:nvSpPr>
      <xdr:spPr>
        <a:xfrm>
          <a:off x="4882693" y="507263"/>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lumMod val="50000"/>
                </a:schemeClr>
              </a:solidFill>
            </a:rPr>
            <a:t>Store</a:t>
          </a:r>
        </a:p>
      </xdr:txBody>
    </xdr:sp>
    <xdr:clientData/>
  </xdr:twoCellAnchor>
  <xdr:twoCellAnchor>
    <xdr:from>
      <xdr:col>10</xdr:col>
      <xdr:colOff>28719</xdr:colOff>
      <xdr:row>4</xdr:row>
      <xdr:rowOff>111538</xdr:rowOff>
    </xdr:from>
    <xdr:to>
      <xdr:col>11</xdr:col>
      <xdr:colOff>447328</xdr:colOff>
      <xdr:row>6</xdr:row>
      <xdr:rowOff>49422</xdr:rowOff>
    </xdr:to>
    <xdr:sp macro="" textlink="">
      <xdr:nvSpPr>
        <xdr:cNvPr id="7258" name="Rectangle: Diagonal Corners Rounded 7257">
          <a:extLst>
            <a:ext uri="{FF2B5EF4-FFF2-40B4-BE49-F238E27FC236}">
              <a16:creationId xmlns:a16="http://schemas.microsoft.com/office/drawing/2014/main" id="{99BB94DA-0B20-EFA2-10B7-C77AB0A52118}"/>
            </a:ext>
          </a:extLst>
        </xdr:cNvPr>
        <xdr:cNvSpPr/>
      </xdr:nvSpPr>
      <xdr:spPr>
        <a:xfrm>
          <a:off x="6102632" y="507263"/>
          <a:ext cx="1026000" cy="306000"/>
        </a:xfrm>
        <a:prstGeom prst="round2Diag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1">
                  <a:lumMod val="95000"/>
                </a:schemeClr>
              </a:solidFill>
            </a:rPr>
            <a:t>Profit View</a:t>
          </a:r>
        </a:p>
      </xdr:txBody>
    </xdr:sp>
    <xdr:clientData/>
  </xdr:twoCellAnchor>
  <xdr:twoCellAnchor>
    <xdr:from>
      <xdr:col>12</xdr:col>
      <xdr:colOff>524562</xdr:colOff>
      <xdr:row>6</xdr:row>
      <xdr:rowOff>119635</xdr:rowOff>
    </xdr:from>
    <xdr:to>
      <xdr:col>15</xdr:col>
      <xdr:colOff>101231</xdr:colOff>
      <xdr:row>7</xdr:row>
      <xdr:rowOff>128840</xdr:rowOff>
    </xdr:to>
    <xdr:sp macro="" textlink="">
      <xdr:nvSpPr>
        <xdr:cNvPr id="7259" name="Rectangle: Diagonal Corners Rounded 7258">
          <a:extLst>
            <a:ext uri="{FF2B5EF4-FFF2-40B4-BE49-F238E27FC236}">
              <a16:creationId xmlns:a16="http://schemas.microsoft.com/office/drawing/2014/main" id="{760541C5-42CB-D192-E43F-4A5A5FE2BD17}"/>
            </a:ext>
          </a:extLst>
        </xdr:cNvPr>
        <xdr:cNvSpPr/>
      </xdr:nvSpPr>
      <xdr:spPr>
        <a:xfrm>
          <a:off x="7813258" y="883476"/>
          <a:ext cx="1398843" cy="193263"/>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Goto Product Detail</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11</xdr:row>
      <xdr:rowOff>0</xdr:rowOff>
    </xdr:from>
    <xdr:to>
      <xdr:col>15</xdr:col>
      <xdr:colOff>400050</xdr:colOff>
      <xdr:row>26</xdr:row>
      <xdr:rowOff>132289</xdr:rowOff>
    </xdr:to>
    <mc:AlternateContent xmlns:mc="http://schemas.openxmlformats.org/markup-compatibility/2006">
      <mc:Choice xmlns:a14="http://schemas.microsoft.com/office/drawing/2010/main" Requires="a14">
        <xdr:graphicFrame macro="">
          <xdr:nvGraphicFramePr>
            <xdr:cNvPr id="2" name="Month Name 1">
              <a:extLst>
                <a:ext uri="{FF2B5EF4-FFF2-40B4-BE49-F238E27FC236}">
                  <a16:creationId xmlns:a16="http://schemas.microsoft.com/office/drawing/2014/main" id="{7DDF78DC-761A-4219-9F04-D6B25D947756}"/>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3217333" y="1841500"/>
              <a:ext cx="1828800" cy="261937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15</xdr:col>
      <xdr:colOff>278399</xdr:colOff>
      <xdr:row>0</xdr:row>
      <xdr:rowOff>11291</xdr:rowOff>
    </xdr:from>
    <xdr:to>
      <xdr:col>19</xdr:col>
      <xdr:colOff>354599</xdr:colOff>
      <xdr:row>31</xdr:row>
      <xdr:rowOff>139803</xdr:rowOff>
    </xdr:to>
    <xdr:sp macro="" textlink="">
      <xdr:nvSpPr>
        <xdr:cNvPr id="32" name="Moon 31">
          <a:extLst>
            <a:ext uri="{FF2B5EF4-FFF2-40B4-BE49-F238E27FC236}">
              <a16:creationId xmlns:a16="http://schemas.microsoft.com/office/drawing/2014/main" id="{3B931D37-D0EB-3157-9040-2AE6C7953367}"/>
            </a:ext>
          </a:extLst>
        </xdr:cNvPr>
        <xdr:cNvSpPr/>
      </xdr:nvSpPr>
      <xdr:spPr>
        <a:xfrm flipH="1">
          <a:off x="9349828" y="11291"/>
          <a:ext cx="2495247" cy="5420179"/>
        </a:xfrm>
        <a:prstGeom prst="moon">
          <a:avLst>
            <a:gd name="adj" fmla="val 65404"/>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473730</xdr:colOff>
      <xdr:row>7</xdr:row>
      <xdr:rowOff>60473</xdr:rowOff>
    </xdr:from>
    <xdr:to>
      <xdr:col>15</xdr:col>
      <xdr:colOff>503969</xdr:colOff>
      <xdr:row>31</xdr:row>
      <xdr:rowOff>20158</xdr:rowOff>
    </xdr:to>
    <xdr:sp macro="" textlink="">
      <xdr:nvSpPr>
        <xdr:cNvPr id="4" name="Rectangle: Diagonal Corners Rounded 3">
          <a:extLst>
            <a:ext uri="{FF2B5EF4-FFF2-40B4-BE49-F238E27FC236}">
              <a16:creationId xmlns:a16="http://schemas.microsoft.com/office/drawing/2014/main" id="{83D6725C-1027-452F-8B9E-7A47287EAAC2}"/>
            </a:ext>
          </a:extLst>
        </xdr:cNvPr>
        <xdr:cNvSpPr/>
      </xdr:nvSpPr>
      <xdr:spPr>
        <a:xfrm>
          <a:off x="473730" y="997854"/>
          <a:ext cx="9101668" cy="4313971"/>
        </a:xfrm>
        <a:prstGeom prst="round2DiagRect">
          <a:avLst>
            <a:gd name="adj1" fmla="val 7555"/>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40309</xdr:colOff>
      <xdr:row>2</xdr:row>
      <xdr:rowOff>60485</xdr:rowOff>
    </xdr:from>
    <xdr:to>
      <xdr:col>3</xdr:col>
      <xdr:colOff>211650</xdr:colOff>
      <xdr:row>14</xdr:row>
      <xdr:rowOff>70556</xdr:rowOff>
    </xdr:to>
    <xdr:sp macro="" textlink="">
      <xdr:nvSpPr>
        <xdr:cNvPr id="6" name="Oval 5">
          <a:extLst>
            <a:ext uri="{FF2B5EF4-FFF2-40B4-BE49-F238E27FC236}">
              <a16:creationId xmlns:a16="http://schemas.microsoft.com/office/drawing/2014/main" id="{6E2AB7B4-CF8C-55C9-CC62-42A177B91BF3}"/>
            </a:ext>
          </a:extLst>
        </xdr:cNvPr>
        <xdr:cNvSpPr/>
      </xdr:nvSpPr>
      <xdr:spPr>
        <a:xfrm>
          <a:off x="40309" y="292310"/>
          <a:ext cx="1985627" cy="1985627"/>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15</xdr:col>
      <xdr:colOff>317500</xdr:colOff>
      <xdr:row>0</xdr:row>
      <xdr:rowOff>0</xdr:rowOff>
    </xdr:from>
    <xdr:to>
      <xdr:col>19</xdr:col>
      <xdr:colOff>393700</xdr:colOff>
      <xdr:row>31</xdr:row>
      <xdr:rowOff>128512</xdr:rowOff>
    </xdr:to>
    <xdr:sp macro="" textlink="">
      <xdr:nvSpPr>
        <xdr:cNvPr id="2" name="Moon 1">
          <a:extLst>
            <a:ext uri="{FF2B5EF4-FFF2-40B4-BE49-F238E27FC236}">
              <a16:creationId xmlns:a16="http://schemas.microsoft.com/office/drawing/2014/main" id="{3E0E8C64-79CB-F780-D248-5C0E80F9121E}"/>
            </a:ext>
          </a:extLst>
        </xdr:cNvPr>
        <xdr:cNvSpPr/>
      </xdr:nvSpPr>
      <xdr:spPr>
        <a:xfrm flipH="1">
          <a:off x="9461500" y="0"/>
          <a:ext cx="2514600" cy="5499100"/>
        </a:xfrm>
        <a:prstGeom prst="moon">
          <a:avLst>
            <a:gd name="adj" fmla="val 6540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443492</xdr:colOff>
      <xdr:row>4</xdr:row>
      <xdr:rowOff>30238</xdr:rowOff>
    </xdr:from>
    <xdr:to>
      <xdr:col>15</xdr:col>
      <xdr:colOff>594682</xdr:colOff>
      <xdr:row>6</xdr:row>
      <xdr:rowOff>70556</xdr:rowOff>
    </xdr:to>
    <xdr:sp macro="" textlink="">
      <xdr:nvSpPr>
        <xdr:cNvPr id="3" name="Rectangle 2">
          <a:extLst>
            <a:ext uri="{FF2B5EF4-FFF2-40B4-BE49-F238E27FC236}">
              <a16:creationId xmlns:a16="http://schemas.microsoft.com/office/drawing/2014/main" id="{D3CDACDD-4EA6-776C-764D-D6326B5C07E8}"/>
            </a:ext>
          </a:extLst>
        </xdr:cNvPr>
        <xdr:cNvSpPr/>
      </xdr:nvSpPr>
      <xdr:spPr>
        <a:xfrm>
          <a:off x="1048254" y="423333"/>
          <a:ext cx="8617857" cy="403175"/>
        </a:xfrm>
        <a:prstGeom prst="rect">
          <a:avLst/>
        </a:prstGeom>
        <a:gradFill flip="none" rotWithShape="1">
          <a:gsLst>
            <a:gs pos="0">
              <a:schemeClr val="bg1">
                <a:lumMod val="95000"/>
              </a:schemeClr>
            </a:gs>
            <a:gs pos="50000">
              <a:schemeClr val="bg1"/>
            </a:gs>
            <a:gs pos="100000">
              <a:srgbClr val="FAFAFA"/>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100794</xdr:colOff>
      <xdr:row>7</xdr:row>
      <xdr:rowOff>171349</xdr:rowOff>
    </xdr:from>
    <xdr:to>
      <xdr:col>15</xdr:col>
      <xdr:colOff>372936</xdr:colOff>
      <xdr:row>30</xdr:row>
      <xdr:rowOff>60476</xdr:rowOff>
    </xdr:to>
    <xdr:sp macro="" textlink="">
      <xdr:nvSpPr>
        <xdr:cNvPr id="5" name="Rectangle: Diagonal Corners Rounded 4">
          <a:extLst>
            <a:ext uri="{FF2B5EF4-FFF2-40B4-BE49-F238E27FC236}">
              <a16:creationId xmlns:a16="http://schemas.microsoft.com/office/drawing/2014/main" id="{AB27893A-043D-9B8B-2718-5EC4F9D07DED}"/>
            </a:ext>
          </a:extLst>
        </xdr:cNvPr>
        <xdr:cNvSpPr/>
      </xdr:nvSpPr>
      <xdr:spPr>
        <a:xfrm>
          <a:off x="705556" y="1108730"/>
          <a:ext cx="8738809" cy="4061984"/>
        </a:xfrm>
        <a:prstGeom prst="round2DiagRect">
          <a:avLst>
            <a:gd name="adj1" fmla="val 7555"/>
            <a:gd name="adj2" fmla="val 0"/>
          </a:avLst>
        </a:prstGeom>
        <a:solidFill>
          <a:schemeClr val="bg1"/>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463651</xdr:colOff>
      <xdr:row>8</xdr:row>
      <xdr:rowOff>110873</xdr:rowOff>
    </xdr:from>
    <xdr:to>
      <xdr:col>15</xdr:col>
      <xdr:colOff>211666</xdr:colOff>
      <xdr:row>29</xdr:row>
      <xdr:rowOff>60476</xdr:rowOff>
    </xdr:to>
    <xdr:sp macro="" textlink="">
      <xdr:nvSpPr>
        <xdr:cNvPr id="7" name="Rectangle: Diagonal Corners Rounded 6">
          <a:extLst>
            <a:ext uri="{FF2B5EF4-FFF2-40B4-BE49-F238E27FC236}">
              <a16:creationId xmlns:a16="http://schemas.microsoft.com/office/drawing/2014/main" id="{5361558F-4D0E-472A-288B-B92B5E1732A5}"/>
            </a:ext>
          </a:extLst>
        </xdr:cNvPr>
        <xdr:cNvSpPr/>
      </xdr:nvSpPr>
      <xdr:spPr>
        <a:xfrm>
          <a:off x="3487461" y="1229683"/>
          <a:ext cx="5795634" cy="3759603"/>
        </a:xfrm>
        <a:prstGeom prst="round2DiagRect">
          <a:avLst>
            <a:gd name="adj1" fmla="val 7555"/>
            <a:gd name="adj2" fmla="val 0"/>
          </a:avLst>
        </a:prstGeom>
        <a:solidFill>
          <a:schemeClr val="bg1"/>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524127</xdr:colOff>
      <xdr:row>8</xdr:row>
      <xdr:rowOff>100793</xdr:rowOff>
    </xdr:from>
    <xdr:to>
      <xdr:col>15</xdr:col>
      <xdr:colOff>302223</xdr:colOff>
      <xdr:row>29</xdr:row>
      <xdr:rowOff>50396</xdr:rowOff>
    </xdr:to>
    <mc:AlternateContent xmlns:mc="http://schemas.openxmlformats.org/markup-compatibility/2006">
      <mc:Choice xmlns:we="http://schemas.microsoft.com/office/webextensions/webextension/2010/11" Requires="we">
        <xdr:graphicFrame macro="">
          <xdr:nvGraphicFramePr>
            <xdr:cNvPr id="9" name="Add-in 8">
              <a:extLst>
                <a:ext uri="{FF2B5EF4-FFF2-40B4-BE49-F238E27FC236}">
                  <a16:creationId xmlns:a16="http://schemas.microsoft.com/office/drawing/2014/main" id="{13ED79E6-AA86-4221-B970-07535ACAA47A}"/>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9" name="Add-in 8">
              <a:extLst>
                <a:ext uri="{FF2B5EF4-FFF2-40B4-BE49-F238E27FC236}">
                  <a16:creationId xmlns:a16="http://schemas.microsoft.com/office/drawing/2014/main" id="{13ED79E6-AA86-4221-B970-07535ACAA47A}"/>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574520</xdr:colOff>
      <xdr:row>10</xdr:row>
      <xdr:rowOff>40320</xdr:rowOff>
    </xdr:from>
    <xdr:to>
      <xdr:col>7</xdr:col>
      <xdr:colOff>181426</xdr:colOff>
      <xdr:row>11</xdr:row>
      <xdr:rowOff>110877</xdr:rowOff>
    </xdr:to>
    <xdr:sp macro="" textlink="">
      <xdr:nvSpPr>
        <xdr:cNvPr id="10" name="TextBox 9">
          <a:extLst>
            <a:ext uri="{FF2B5EF4-FFF2-40B4-BE49-F238E27FC236}">
              <a16:creationId xmlns:a16="http://schemas.microsoft.com/office/drawing/2014/main" id="{290A841E-811F-8ECC-A435-54D3F091CADA}"/>
            </a:ext>
          </a:extLst>
        </xdr:cNvPr>
        <xdr:cNvSpPr txBox="1"/>
      </xdr:nvSpPr>
      <xdr:spPr>
        <a:xfrm>
          <a:off x="3598330" y="1521987"/>
          <a:ext cx="816429" cy="251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a:t>Store</a:t>
          </a:r>
        </a:p>
      </xdr:txBody>
    </xdr:sp>
    <xdr:clientData/>
  </xdr:twoCellAnchor>
  <xdr:twoCellAnchor editAs="oneCell">
    <xdr:from>
      <xdr:col>1</xdr:col>
      <xdr:colOff>100793</xdr:colOff>
      <xdr:row>7</xdr:row>
      <xdr:rowOff>171347</xdr:rowOff>
    </xdr:from>
    <xdr:to>
      <xdr:col>5</xdr:col>
      <xdr:colOff>30238</xdr:colOff>
      <xdr:row>19</xdr:row>
      <xdr:rowOff>10079</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E6950D1B-07CB-4312-9E06-B43E9FD2E4C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05555" y="1108728"/>
              <a:ext cx="2348493" cy="20158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143528</xdr:colOff>
      <xdr:row>20</xdr:row>
      <xdr:rowOff>61683</xdr:rowOff>
    </xdr:from>
    <xdr:to>
      <xdr:col>5</xdr:col>
      <xdr:colOff>103216</xdr:colOff>
      <xdr:row>23</xdr:row>
      <xdr:rowOff>50392</xdr:rowOff>
    </xdr:to>
    <xdr:sp macro="" textlink="">
      <xdr:nvSpPr>
        <xdr:cNvPr id="12" name="Rectangle: Diagonal Corners Rounded 11">
          <a:extLst>
            <a:ext uri="{FF2B5EF4-FFF2-40B4-BE49-F238E27FC236}">
              <a16:creationId xmlns:a16="http://schemas.microsoft.com/office/drawing/2014/main" id="{8F13C50F-127A-5B64-CAEF-DD1EB262BFB3}"/>
            </a:ext>
          </a:extLst>
        </xdr:cNvPr>
        <xdr:cNvSpPr/>
      </xdr:nvSpPr>
      <xdr:spPr>
        <a:xfrm>
          <a:off x="748290" y="3357635"/>
          <a:ext cx="2378736" cy="532995"/>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143528</xdr:colOff>
      <xdr:row>23</xdr:row>
      <xdr:rowOff>113283</xdr:rowOff>
    </xdr:from>
    <xdr:to>
      <xdr:col>5</xdr:col>
      <xdr:colOff>103216</xdr:colOff>
      <xdr:row>26</xdr:row>
      <xdr:rowOff>101992</xdr:rowOff>
    </xdr:to>
    <xdr:sp macro="" textlink="">
      <xdr:nvSpPr>
        <xdr:cNvPr id="13" name="Rectangle: Diagonal Corners Rounded 12">
          <a:extLst>
            <a:ext uri="{FF2B5EF4-FFF2-40B4-BE49-F238E27FC236}">
              <a16:creationId xmlns:a16="http://schemas.microsoft.com/office/drawing/2014/main" id="{1E55A44B-F283-C786-4D3E-E18F2DD45AB2}"/>
            </a:ext>
          </a:extLst>
        </xdr:cNvPr>
        <xdr:cNvSpPr/>
      </xdr:nvSpPr>
      <xdr:spPr>
        <a:xfrm>
          <a:off x="748290" y="3953521"/>
          <a:ext cx="2378736" cy="532995"/>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143528</xdr:colOff>
      <xdr:row>26</xdr:row>
      <xdr:rowOff>174969</xdr:rowOff>
    </xdr:from>
    <xdr:to>
      <xdr:col>5</xdr:col>
      <xdr:colOff>103216</xdr:colOff>
      <xdr:row>29</xdr:row>
      <xdr:rowOff>163678</xdr:rowOff>
    </xdr:to>
    <xdr:sp macro="" textlink="">
      <xdr:nvSpPr>
        <xdr:cNvPr id="14" name="Rectangle: Diagonal Corners Rounded 13">
          <a:extLst>
            <a:ext uri="{FF2B5EF4-FFF2-40B4-BE49-F238E27FC236}">
              <a16:creationId xmlns:a16="http://schemas.microsoft.com/office/drawing/2014/main" id="{42E40072-5D67-7FEE-2E1A-505248785F8E}"/>
            </a:ext>
          </a:extLst>
        </xdr:cNvPr>
        <xdr:cNvSpPr/>
      </xdr:nvSpPr>
      <xdr:spPr>
        <a:xfrm>
          <a:off x="748290" y="4559493"/>
          <a:ext cx="2378736" cy="532995"/>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262064</xdr:colOff>
      <xdr:row>21</xdr:row>
      <xdr:rowOff>80634</xdr:rowOff>
    </xdr:from>
    <xdr:to>
      <xdr:col>1</xdr:col>
      <xdr:colOff>433415</xdr:colOff>
      <xdr:row>22</xdr:row>
      <xdr:rowOff>70556</xdr:rowOff>
    </xdr:to>
    <xdr:sp macro="" textlink="">
      <xdr:nvSpPr>
        <xdr:cNvPr id="15" name="Oval 14">
          <a:extLst>
            <a:ext uri="{FF2B5EF4-FFF2-40B4-BE49-F238E27FC236}">
              <a16:creationId xmlns:a16="http://schemas.microsoft.com/office/drawing/2014/main" id="{79860C6F-88A5-97FC-1792-D235423E9369}"/>
            </a:ext>
          </a:extLst>
        </xdr:cNvPr>
        <xdr:cNvSpPr/>
      </xdr:nvSpPr>
      <xdr:spPr>
        <a:xfrm flipV="1">
          <a:off x="866826" y="3558015"/>
          <a:ext cx="171351" cy="171351"/>
        </a:xfrm>
        <a:prstGeom prst="ellipse">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263271</xdr:colOff>
      <xdr:row>24</xdr:row>
      <xdr:rowOff>172558</xdr:rowOff>
    </xdr:from>
    <xdr:to>
      <xdr:col>1</xdr:col>
      <xdr:colOff>434622</xdr:colOff>
      <xdr:row>25</xdr:row>
      <xdr:rowOff>162481</xdr:rowOff>
    </xdr:to>
    <xdr:sp macro="" textlink="">
      <xdr:nvSpPr>
        <xdr:cNvPr id="16" name="Oval 15">
          <a:extLst>
            <a:ext uri="{FF2B5EF4-FFF2-40B4-BE49-F238E27FC236}">
              <a16:creationId xmlns:a16="http://schemas.microsoft.com/office/drawing/2014/main" id="{DC12735A-325F-65B6-6BA7-E4AF027E8128}"/>
            </a:ext>
          </a:extLst>
        </xdr:cNvPr>
        <xdr:cNvSpPr/>
      </xdr:nvSpPr>
      <xdr:spPr>
        <a:xfrm flipV="1">
          <a:off x="868033" y="4194225"/>
          <a:ext cx="171351" cy="171351"/>
        </a:xfrm>
        <a:prstGeom prst="ellipse">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254408</xdr:colOff>
      <xdr:row>28</xdr:row>
      <xdr:rowOff>2416</xdr:rowOff>
    </xdr:from>
    <xdr:to>
      <xdr:col>1</xdr:col>
      <xdr:colOff>425759</xdr:colOff>
      <xdr:row>28</xdr:row>
      <xdr:rowOff>173767</xdr:rowOff>
    </xdr:to>
    <xdr:sp macro="" textlink="">
      <xdr:nvSpPr>
        <xdr:cNvPr id="17" name="Oval 16">
          <a:extLst>
            <a:ext uri="{FF2B5EF4-FFF2-40B4-BE49-F238E27FC236}">
              <a16:creationId xmlns:a16="http://schemas.microsoft.com/office/drawing/2014/main" id="{B987B631-BD3F-F9F1-6A65-892CD438B425}"/>
            </a:ext>
          </a:extLst>
        </xdr:cNvPr>
        <xdr:cNvSpPr/>
      </xdr:nvSpPr>
      <xdr:spPr>
        <a:xfrm flipV="1">
          <a:off x="859170" y="4749797"/>
          <a:ext cx="171351" cy="171351"/>
        </a:xfrm>
        <a:prstGeom prst="ellipse">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423335</xdr:colOff>
      <xdr:row>21</xdr:row>
      <xdr:rowOff>42734</xdr:rowOff>
    </xdr:from>
    <xdr:to>
      <xdr:col>3</xdr:col>
      <xdr:colOff>312462</xdr:colOff>
      <xdr:row>22</xdr:row>
      <xdr:rowOff>60475</xdr:rowOff>
    </xdr:to>
    <xdr:sp macro="" textlink="">
      <xdr:nvSpPr>
        <xdr:cNvPr id="19" name="Rectangle: Diagonal Corners Rounded 18">
          <a:extLst>
            <a:ext uri="{FF2B5EF4-FFF2-40B4-BE49-F238E27FC236}">
              <a16:creationId xmlns:a16="http://schemas.microsoft.com/office/drawing/2014/main" id="{755BFA68-55FD-68FD-FD67-258D62D2F283}"/>
            </a:ext>
          </a:extLst>
        </xdr:cNvPr>
        <xdr:cNvSpPr/>
      </xdr:nvSpPr>
      <xdr:spPr>
        <a:xfrm>
          <a:off x="1028097" y="3520115"/>
          <a:ext cx="1098651" cy="199170"/>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solidFill>
                <a:schemeClr val="tx1">
                  <a:lumMod val="50000"/>
                  <a:lumOff val="50000"/>
                </a:schemeClr>
              </a:solidFill>
            </a:rPr>
            <a:t>Total Revenue</a:t>
          </a:r>
        </a:p>
      </xdr:txBody>
    </xdr:sp>
    <xdr:clientData/>
  </xdr:twoCellAnchor>
  <xdr:twoCellAnchor>
    <xdr:from>
      <xdr:col>1</xdr:col>
      <xdr:colOff>511633</xdr:colOff>
      <xdr:row>24</xdr:row>
      <xdr:rowOff>134659</xdr:rowOff>
    </xdr:from>
    <xdr:to>
      <xdr:col>3</xdr:col>
      <xdr:colOff>400760</xdr:colOff>
      <xdr:row>25</xdr:row>
      <xdr:rowOff>152401</xdr:rowOff>
    </xdr:to>
    <xdr:sp macro="" textlink="">
      <xdr:nvSpPr>
        <xdr:cNvPr id="20" name="Rectangle: Diagonal Corners Rounded 19">
          <a:extLst>
            <a:ext uri="{FF2B5EF4-FFF2-40B4-BE49-F238E27FC236}">
              <a16:creationId xmlns:a16="http://schemas.microsoft.com/office/drawing/2014/main" id="{F1172019-1F14-B946-877F-80E8E4BA5B36}"/>
            </a:ext>
          </a:extLst>
        </xdr:cNvPr>
        <xdr:cNvSpPr/>
      </xdr:nvSpPr>
      <xdr:spPr>
        <a:xfrm>
          <a:off x="1116395" y="4156326"/>
          <a:ext cx="1098651" cy="199170"/>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solidFill>
                <a:schemeClr val="tx1">
                  <a:lumMod val="50000"/>
                  <a:lumOff val="50000"/>
                </a:schemeClr>
              </a:solidFill>
            </a:rPr>
            <a:t>Total Target</a:t>
          </a:r>
        </a:p>
      </xdr:txBody>
    </xdr:sp>
    <xdr:clientData/>
  </xdr:twoCellAnchor>
  <xdr:twoCellAnchor>
    <xdr:from>
      <xdr:col>1</xdr:col>
      <xdr:colOff>468899</xdr:colOff>
      <xdr:row>27</xdr:row>
      <xdr:rowOff>166108</xdr:rowOff>
    </xdr:from>
    <xdr:to>
      <xdr:col>3</xdr:col>
      <xdr:colOff>358026</xdr:colOff>
      <xdr:row>29</xdr:row>
      <xdr:rowOff>2420</xdr:rowOff>
    </xdr:to>
    <xdr:sp macro="" textlink="">
      <xdr:nvSpPr>
        <xdr:cNvPr id="21" name="Rectangle: Diagonal Corners Rounded 20">
          <a:extLst>
            <a:ext uri="{FF2B5EF4-FFF2-40B4-BE49-F238E27FC236}">
              <a16:creationId xmlns:a16="http://schemas.microsoft.com/office/drawing/2014/main" id="{416F1FAC-9FE9-ED78-8D11-7F3B121847C7}"/>
            </a:ext>
          </a:extLst>
        </xdr:cNvPr>
        <xdr:cNvSpPr/>
      </xdr:nvSpPr>
      <xdr:spPr>
        <a:xfrm>
          <a:off x="1073661" y="4732060"/>
          <a:ext cx="1098651" cy="199170"/>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solidFill>
                <a:schemeClr val="tx1">
                  <a:lumMod val="50000"/>
                  <a:lumOff val="50000"/>
                </a:schemeClr>
              </a:solidFill>
            </a:rPr>
            <a:t> Variance %</a:t>
          </a:r>
        </a:p>
      </xdr:txBody>
    </xdr:sp>
    <xdr:clientData/>
  </xdr:twoCellAnchor>
  <xdr:twoCellAnchor>
    <xdr:from>
      <xdr:col>3</xdr:col>
      <xdr:colOff>323742</xdr:colOff>
      <xdr:row>21</xdr:row>
      <xdr:rowOff>54026</xdr:rowOff>
    </xdr:from>
    <xdr:to>
      <xdr:col>4</xdr:col>
      <xdr:colOff>524123</xdr:colOff>
      <xdr:row>22</xdr:row>
      <xdr:rowOff>151190</xdr:rowOff>
    </xdr:to>
    <xdr:sp macro="" textlink="'Calculations-1'!$E$2">
      <xdr:nvSpPr>
        <xdr:cNvPr id="22" name="Rectangle: Diagonal Corners Rounded 21">
          <a:extLst>
            <a:ext uri="{FF2B5EF4-FFF2-40B4-BE49-F238E27FC236}">
              <a16:creationId xmlns:a16="http://schemas.microsoft.com/office/drawing/2014/main" id="{49585BF8-E39E-506E-9DAB-3A27588C855C}"/>
            </a:ext>
          </a:extLst>
        </xdr:cNvPr>
        <xdr:cNvSpPr/>
      </xdr:nvSpPr>
      <xdr:spPr>
        <a:xfrm>
          <a:off x="2138028" y="3531407"/>
          <a:ext cx="805143" cy="278593"/>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AE0856C-8060-4792-9310-B11363905B9A}" type="TxLink">
            <a:rPr lang="en-US" sz="1100" b="1" i="0" u="none" strike="noStrike">
              <a:solidFill>
                <a:srgbClr val="000000"/>
              </a:solidFill>
              <a:latin typeface="Aptos Narrow"/>
            </a:rPr>
            <a:pPr algn="l"/>
            <a:t>$443.4K</a:t>
          </a:fld>
          <a:endParaRPr lang="en-AU" sz="1100" b="1">
            <a:solidFill>
              <a:schemeClr val="tx1">
                <a:lumMod val="50000"/>
                <a:lumOff val="50000"/>
              </a:schemeClr>
            </a:solidFill>
          </a:endParaRPr>
        </a:p>
      </xdr:txBody>
    </xdr:sp>
    <xdr:clientData/>
  </xdr:twoCellAnchor>
  <xdr:twoCellAnchor>
    <xdr:from>
      <xdr:col>3</xdr:col>
      <xdr:colOff>322539</xdr:colOff>
      <xdr:row>24</xdr:row>
      <xdr:rowOff>131031</xdr:rowOff>
    </xdr:from>
    <xdr:to>
      <xdr:col>5</xdr:col>
      <xdr:colOff>39111</xdr:colOff>
      <xdr:row>26</xdr:row>
      <xdr:rowOff>30238</xdr:rowOff>
    </xdr:to>
    <xdr:sp macro="" textlink="'Calculations-1'!$I$2">
      <xdr:nvSpPr>
        <xdr:cNvPr id="23" name="Rectangle: Diagonal Corners Rounded 22">
          <a:extLst>
            <a:ext uri="{FF2B5EF4-FFF2-40B4-BE49-F238E27FC236}">
              <a16:creationId xmlns:a16="http://schemas.microsoft.com/office/drawing/2014/main" id="{B04EDFAA-A458-75A4-14E7-FEA83953D6CA}"/>
            </a:ext>
          </a:extLst>
        </xdr:cNvPr>
        <xdr:cNvSpPr/>
      </xdr:nvSpPr>
      <xdr:spPr>
        <a:xfrm>
          <a:off x="2136825" y="4152698"/>
          <a:ext cx="926096" cy="262064"/>
        </a:xfrm>
        <a:prstGeom prst="round2DiagRect">
          <a:avLst>
            <a:gd name="adj1" fmla="val 7555"/>
            <a:gd name="adj2" fmla="val 0"/>
          </a:avLst>
        </a:prstGeom>
        <a:solidFill>
          <a:schemeClr val="bg1">
            <a:lumMod val="8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8EBF73F1-37E9-450A-83E0-9EBF8056188D}" type="TxLink">
            <a:rPr lang="en-US" sz="1100" b="1" i="0" u="none" strike="noStrike">
              <a:solidFill>
                <a:srgbClr val="000000"/>
              </a:solidFill>
              <a:latin typeface="Aptos Narrow"/>
              <a:ea typeface="+mn-ea"/>
              <a:cs typeface="+mn-cs"/>
            </a:rPr>
            <a:pPr marL="0" indent="0" algn="l"/>
            <a:t>$446.9K</a:t>
          </a:fld>
          <a:endParaRPr lang="en-AU" sz="1100" b="1" i="0" u="none" strike="noStrike">
            <a:solidFill>
              <a:srgbClr val="000000"/>
            </a:solidFill>
            <a:latin typeface="Aptos Narrow"/>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3</xdr:col>
          <xdr:colOff>262061</xdr:colOff>
          <xdr:row>27</xdr:row>
          <xdr:rowOff>141109</xdr:rowOff>
        </xdr:from>
        <xdr:to>
          <xdr:col>4</xdr:col>
          <xdr:colOff>566861</xdr:colOff>
          <xdr:row>29</xdr:row>
          <xdr:rowOff>16830</xdr:rowOff>
        </xdr:to>
        <xdr:pic>
          <xdr:nvPicPr>
            <xdr:cNvPr id="31" name="Picture 30">
              <a:extLst>
                <a:ext uri="{FF2B5EF4-FFF2-40B4-BE49-F238E27FC236}">
                  <a16:creationId xmlns:a16="http://schemas.microsoft.com/office/drawing/2014/main" id="{401A8916-47D0-C1F3-4626-A06CC541D7C5}"/>
                </a:ext>
              </a:extLst>
            </xdr:cNvPr>
            <xdr:cNvPicPr>
              <a:picLocks noChangeAspect="1" noChangeArrowheads="1"/>
              <a:extLst>
                <a:ext uri="{84589F7E-364E-4C9E-8A38-B11213B215E9}">
                  <a14:cameraTool cellRange="'Calculations-1'!$D$10" spid="_x0000_s1129"/>
                </a:ext>
              </a:extLst>
            </xdr:cNvPicPr>
          </xdr:nvPicPr>
          <xdr:blipFill>
            <a:blip xmlns:r="http://schemas.openxmlformats.org/officeDocument/2006/relationships" r:embed="rId3"/>
            <a:srcRect/>
            <a:stretch>
              <a:fillRect/>
            </a:stretch>
          </xdr:blipFill>
          <xdr:spPr bwMode="auto">
            <a:xfrm>
              <a:off x="2076347" y="4707061"/>
              <a:ext cx="909562" cy="23857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282228</xdr:colOff>
      <xdr:row>4</xdr:row>
      <xdr:rowOff>60475</xdr:rowOff>
    </xdr:from>
    <xdr:to>
      <xdr:col>6</xdr:col>
      <xdr:colOff>175601</xdr:colOff>
      <xdr:row>6</xdr:row>
      <xdr:rowOff>27008</xdr:rowOff>
    </xdr:to>
    <xdr:sp macro="" textlink="'Analysis-3'!M16">
      <xdr:nvSpPr>
        <xdr:cNvPr id="8" name="TextBox 7">
          <a:extLst>
            <a:ext uri="{FF2B5EF4-FFF2-40B4-BE49-F238E27FC236}">
              <a16:creationId xmlns:a16="http://schemas.microsoft.com/office/drawing/2014/main" id="{A5F54A89-598B-4458-BF73-8E06C284BBCF}"/>
            </a:ext>
          </a:extLst>
        </xdr:cNvPr>
        <xdr:cNvSpPr txBox="1"/>
      </xdr:nvSpPr>
      <xdr:spPr>
        <a:xfrm>
          <a:off x="886990" y="453570"/>
          <a:ext cx="2917182" cy="329390"/>
        </a:xfrm>
        <a:prstGeom prst="rect">
          <a:avLst/>
        </a:prstGeom>
        <a:gradFill>
          <a:gsLst>
            <a:gs pos="0">
              <a:schemeClr val="bg1">
                <a:lumMod val="95000"/>
              </a:schemeClr>
            </a:gs>
            <a:gs pos="50000">
              <a:schemeClr val="bg1"/>
            </a:gs>
            <a:gs pos="100000">
              <a:srgbClr val="FAFAFA"/>
            </a:gs>
            <a:gs pos="100000">
              <a:schemeClr val="bg1">
                <a:lumMod val="95000"/>
              </a:schemeClr>
            </a:gs>
          </a:gsLst>
          <a:lin ang="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gradFill>
                <a:gsLst>
                  <a:gs pos="0">
                    <a:srgbClr val="1F8CB3"/>
                  </a:gs>
                  <a:gs pos="79500">
                    <a:srgbClr val="1F8CB3"/>
                  </a:gs>
                  <a:gs pos="59750">
                    <a:srgbClr val="9FE6FF"/>
                  </a:gs>
                  <a:gs pos="40000">
                    <a:srgbClr val="9FE6FF"/>
                  </a:gs>
                  <a:gs pos="81000">
                    <a:srgbClr val="43A4BB"/>
                  </a:gs>
                </a:gsLst>
                <a:lin ang="0" scaled="1"/>
              </a:gradFill>
            </a:rPr>
            <a:t>Kix</a:t>
          </a:r>
          <a:r>
            <a:rPr lang="en-AU" sz="1800" b="1" baseline="0">
              <a:gradFill>
                <a:gsLst>
                  <a:gs pos="0">
                    <a:srgbClr val="1F8CB3"/>
                  </a:gs>
                  <a:gs pos="79500">
                    <a:srgbClr val="1F8CB3"/>
                  </a:gs>
                  <a:gs pos="59750">
                    <a:srgbClr val="9FE6FF"/>
                  </a:gs>
                  <a:gs pos="40000">
                    <a:srgbClr val="9FE6FF"/>
                  </a:gs>
                  <a:gs pos="81000">
                    <a:srgbClr val="43A4BB"/>
                  </a:gs>
                </a:gsLst>
                <a:lin ang="0" scaled="1"/>
              </a:gradFill>
            </a:rPr>
            <a:t> Business Dashboard</a:t>
          </a:r>
          <a:endParaRPr lang="en-AU" sz="1800" b="1">
            <a:gradFill>
              <a:gsLst>
                <a:gs pos="0">
                  <a:srgbClr val="1F8CB3"/>
                </a:gs>
                <a:gs pos="79500">
                  <a:srgbClr val="1F8CB3"/>
                </a:gs>
                <a:gs pos="59750">
                  <a:srgbClr val="9FE6FF"/>
                </a:gs>
                <a:gs pos="40000">
                  <a:srgbClr val="9FE6FF"/>
                </a:gs>
                <a:gs pos="81000">
                  <a:srgbClr val="43A4BB"/>
                </a:gs>
              </a:gsLst>
              <a:lin ang="0" scaled="1"/>
            </a:gradFill>
          </a:endParaRPr>
        </a:p>
      </xdr:txBody>
    </xdr:sp>
    <xdr:clientData/>
  </xdr:twoCellAnchor>
  <xdr:twoCellAnchor>
    <xdr:from>
      <xdr:col>6</xdr:col>
      <xdr:colOff>332535</xdr:colOff>
      <xdr:row>4</xdr:row>
      <xdr:rowOff>100790</xdr:rowOff>
    </xdr:from>
    <xdr:to>
      <xdr:col>8</xdr:col>
      <xdr:colOff>149011</xdr:colOff>
      <xdr:row>6</xdr:row>
      <xdr:rowOff>43933</xdr:rowOff>
    </xdr:to>
    <xdr:sp macro="" textlink="">
      <xdr:nvSpPr>
        <xdr:cNvPr id="18" name="Rectangle: Diagonal Corners Rounded 17">
          <a:hlinkClick xmlns:r="http://schemas.openxmlformats.org/officeDocument/2006/relationships" r:id="rId4" tooltip="GoTo Time Frame"/>
          <a:extLst>
            <a:ext uri="{FF2B5EF4-FFF2-40B4-BE49-F238E27FC236}">
              <a16:creationId xmlns:a16="http://schemas.microsoft.com/office/drawing/2014/main" id="{A530BE9B-27C4-4A8C-A405-D083E567335C}"/>
            </a:ext>
          </a:extLst>
        </xdr:cNvPr>
        <xdr:cNvSpPr/>
      </xdr:nvSpPr>
      <xdr:spPr>
        <a:xfrm>
          <a:off x="3961106" y="493885"/>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lumMod val="50000"/>
                </a:schemeClr>
              </a:solidFill>
            </a:rPr>
            <a:t>Time Frame</a:t>
          </a:r>
        </a:p>
      </xdr:txBody>
    </xdr:sp>
    <xdr:clientData/>
  </xdr:twoCellAnchor>
  <xdr:twoCellAnchor>
    <xdr:from>
      <xdr:col>8</xdr:col>
      <xdr:colOff>342950</xdr:colOff>
      <xdr:row>4</xdr:row>
      <xdr:rowOff>100790</xdr:rowOff>
    </xdr:from>
    <xdr:to>
      <xdr:col>10</xdr:col>
      <xdr:colOff>159426</xdr:colOff>
      <xdr:row>6</xdr:row>
      <xdr:rowOff>43933</xdr:rowOff>
    </xdr:to>
    <xdr:sp macro="" textlink="">
      <xdr:nvSpPr>
        <xdr:cNvPr id="24" name="Rectangle: Diagonal Corners Rounded 23">
          <a:extLst>
            <a:ext uri="{FF2B5EF4-FFF2-40B4-BE49-F238E27FC236}">
              <a16:creationId xmlns:a16="http://schemas.microsoft.com/office/drawing/2014/main" id="{533894D3-E701-46B7-9DFF-823BD0002C3E}"/>
            </a:ext>
          </a:extLst>
        </xdr:cNvPr>
        <xdr:cNvSpPr/>
      </xdr:nvSpPr>
      <xdr:spPr>
        <a:xfrm>
          <a:off x="5181045" y="493885"/>
          <a:ext cx="1026000" cy="306000"/>
        </a:xfrm>
        <a:prstGeom prst="round2Diag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100" b="1">
              <a:solidFill>
                <a:schemeClr val="bg1">
                  <a:lumMod val="95000"/>
                </a:schemeClr>
              </a:solidFill>
              <a:latin typeface="+mn-lt"/>
              <a:ea typeface="+mn-ea"/>
              <a:cs typeface="+mn-cs"/>
            </a:rPr>
            <a:t>Store</a:t>
          </a:r>
        </a:p>
      </xdr:txBody>
    </xdr:sp>
    <xdr:clientData/>
  </xdr:twoCellAnchor>
  <xdr:twoCellAnchor>
    <xdr:from>
      <xdr:col>10</xdr:col>
      <xdr:colOff>353365</xdr:colOff>
      <xdr:row>4</xdr:row>
      <xdr:rowOff>100790</xdr:rowOff>
    </xdr:from>
    <xdr:to>
      <xdr:col>12</xdr:col>
      <xdr:colOff>169841</xdr:colOff>
      <xdr:row>6</xdr:row>
      <xdr:rowOff>43933</xdr:rowOff>
    </xdr:to>
    <xdr:sp macro="" textlink="">
      <xdr:nvSpPr>
        <xdr:cNvPr id="25" name="Rectangle: Diagonal Corners Rounded 24">
          <a:hlinkClick xmlns:r="http://schemas.openxmlformats.org/officeDocument/2006/relationships" r:id="rId5" tooltip="GoTo Profile View"/>
          <a:extLst>
            <a:ext uri="{FF2B5EF4-FFF2-40B4-BE49-F238E27FC236}">
              <a16:creationId xmlns:a16="http://schemas.microsoft.com/office/drawing/2014/main" id="{16FCB82D-20BC-408F-A3A2-042F74A44560}"/>
            </a:ext>
          </a:extLst>
        </xdr:cNvPr>
        <xdr:cNvSpPr/>
      </xdr:nvSpPr>
      <xdr:spPr>
        <a:xfrm>
          <a:off x="6400984" y="493885"/>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100" b="1">
              <a:solidFill>
                <a:schemeClr val="bg2">
                  <a:lumMod val="50000"/>
                </a:schemeClr>
              </a:solidFill>
              <a:latin typeface="+mn-lt"/>
              <a:ea typeface="+mn-ea"/>
              <a:cs typeface="+mn-cs"/>
            </a:rPr>
            <a:t>Profit View</a:t>
          </a:r>
        </a:p>
      </xdr:txBody>
    </xdr:sp>
    <xdr:clientData/>
  </xdr:twoCellAnchor>
  <xdr:twoCellAnchor>
    <xdr:from>
      <xdr:col>12</xdr:col>
      <xdr:colOff>423334</xdr:colOff>
      <xdr:row>4</xdr:row>
      <xdr:rowOff>90715</xdr:rowOff>
    </xdr:from>
    <xdr:to>
      <xdr:col>15</xdr:col>
      <xdr:colOff>383017</xdr:colOff>
      <xdr:row>6</xdr:row>
      <xdr:rowOff>10079</xdr:rowOff>
    </xdr:to>
    <xdr:sp macro="" textlink="'Analysis-3'!M16">
      <xdr:nvSpPr>
        <xdr:cNvPr id="26" name="TextBox 25">
          <a:extLst>
            <a:ext uri="{FF2B5EF4-FFF2-40B4-BE49-F238E27FC236}">
              <a16:creationId xmlns:a16="http://schemas.microsoft.com/office/drawing/2014/main" id="{706C7B14-FD02-5574-FB4C-CC5C40D8D571}"/>
            </a:ext>
          </a:extLst>
        </xdr:cNvPr>
        <xdr:cNvSpPr txBox="1"/>
      </xdr:nvSpPr>
      <xdr:spPr>
        <a:xfrm>
          <a:off x="7680477" y="483810"/>
          <a:ext cx="1773969" cy="282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baseline="0">
              <a:gradFill>
                <a:gsLst>
                  <a:gs pos="0">
                    <a:srgbClr val="1F8CB3"/>
                  </a:gs>
                  <a:gs pos="79500">
                    <a:srgbClr val="1F8CB3"/>
                  </a:gs>
                  <a:gs pos="59750">
                    <a:srgbClr val="9FE6FF"/>
                  </a:gs>
                  <a:gs pos="40000">
                    <a:srgbClr val="9FE6FF"/>
                  </a:gs>
                  <a:gs pos="81000">
                    <a:srgbClr val="43A4BB"/>
                  </a:gs>
                </a:gsLst>
                <a:lin ang="0" scaled="1"/>
              </a:gradFill>
            </a:rPr>
            <a:t>Store  Budget vs Revenue</a:t>
          </a:r>
          <a:endParaRPr lang="en-AU" sz="1200" b="1">
            <a:gradFill>
              <a:gsLst>
                <a:gs pos="0">
                  <a:srgbClr val="1F8CB3"/>
                </a:gs>
                <a:gs pos="79500">
                  <a:srgbClr val="1F8CB3"/>
                </a:gs>
                <a:gs pos="59750">
                  <a:srgbClr val="9FE6FF"/>
                </a:gs>
                <a:gs pos="40000">
                  <a:srgbClr val="9FE6FF"/>
                </a:gs>
                <a:gs pos="81000">
                  <a:srgbClr val="43A4BB"/>
                </a:gs>
              </a:gsLst>
              <a:lin ang="0" scaled="1"/>
            </a:gra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15</xdr:col>
      <xdr:colOff>278399</xdr:colOff>
      <xdr:row>0</xdr:row>
      <xdr:rowOff>11291</xdr:rowOff>
    </xdr:from>
    <xdr:to>
      <xdr:col>19</xdr:col>
      <xdr:colOff>354599</xdr:colOff>
      <xdr:row>31</xdr:row>
      <xdr:rowOff>139803</xdr:rowOff>
    </xdr:to>
    <xdr:sp macro="" textlink="">
      <xdr:nvSpPr>
        <xdr:cNvPr id="2" name="Moon 1">
          <a:extLst>
            <a:ext uri="{FF2B5EF4-FFF2-40B4-BE49-F238E27FC236}">
              <a16:creationId xmlns:a16="http://schemas.microsoft.com/office/drawing/2014/main" id="{A3159799-AEDE-4E79-8509-FC60A2829BD9}"/>
            </a:ext>
          </a:extLst>
        </xdr:cNvPr>
        <xdr:cNvSpPr/>
      </xdr:nvSpPr>
      <xdr:spPr>
        <a:xfrm flipH="1">
          <a:off x="9422399" y="11291"/>
          <a:ext cx="2514600" cy="5500612"/>
        </a:xfrm>
        <a:prstGeom prst="moon">
          <a:avLst>
            <a:gd name="adj" fmla="val 65404"/>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514050</xdr:colOff>
      <xdr:row>7</xdr:row>
      <xdr:rowOff>20157</xdr:rowOff>
    </xdr:from>
    <xdr:to>
      <xdr:col>15</xdr:col>
      <xdr:colOff>453574</xdr:colOff>
      <xdr:row>30</xdr:row>
      <xdr:rowOff>161271</xdr:rowOff>
    </xdr:to>
    <xdr:sp macro="" textlink="">
      <xdr:nvSpPr>
        <xdr:cNvPr id="3" name="Rectangle: Diagonal Corners Rounded 2">
          <a:extLst>
            <a:ext uri="{FF2B5EF4-FFF2-40B4-BE49-F238E27FC236}">
              <a16:creationId xmlns:a16="http://schemas.microsoft.com/office/drawing/2014/main" id="{FB747FE4-C00A-496E-B57E-F69FA3717C13}"/>
            </a:ext>
          </a:extLst>
        </xdr:cNvPr>
        <xdr:cNvSpPr/>
      </xdr:nvSpPr>
      <xdr:spPr>
        <a:xfrm>
          <a:off x="5352145" y="957538"/>
          <a:ext cx="4172858" cy="4313971"/>
        </a:xfrm>
        <a:prstGeom prst="round2DiagRect">
          <a:avLst>
            <a:gd name="adj1" fmla="val 7555"/>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15</xdr:col>
      <xdr:colOff>317500</xdr:colOff>
      <xdr:row>0</xdr:row>
      <xdr:rowOff>0</xdr:rowOff>
    </xdr:from>
    <xdr:to>
      <xdr:col>19</xdr:col>
      <xdr:colOff>393700</xdr:colOff>
      <xdr:row>31</xdr:row>
      <xdr:rowOff>128512</xdr:rowOff>
    </xdr:to>
    <xdr:sp macro="" textlink="">
      <xdr:nvSpPr>
        <xdr:cNvPr id="5" name="Moon 4">
          <a:extLst>
            <a:ext uri="{FF2B5EF4-FFF2-40B4-BE49-F238E27FC236}">
              <a16:creationId xmlns:a16="http://schemas.microsoft.com/office/drawing/2014/main" id="{E9F8EA10-93FA-4E45-B348-0E1A27F1560C}"/>
            </a:ext>
          </a:extLst>
        </xdr:cNvPr>
        <xdr:cNvSpPr/>
      </xdr:nvSpPr>
      <xdr:spPr>
        <a:xfrm flipH="1">
          <a:off x="9461500" y="0"/>
          <a:ext cx="2514600" cy="5500612"/>
        </a:xfrm>
        <a:prstGeom prst="moon">
          <a:avLst>
            <a:gd name="adj" fmla="val 6540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403176</xdr:colOff>
      <xdr:row>4</xdr:row>
      <xdr:rowOff>30238</xdr:rowOff>
    </xdr:from>
    <xdr:to>
      <xdr:col>15</xdr:col>
      <xdr:colOff>554366</xdr:colOff>
      <xdr:row>6</xdr:row>
      <xdr:rowOff>70556</xdr:rowOff>
    </xdr:to>
    <xdr:sp macro="" textlink="">
      <xdr:nvSpPr>
        <xdr:cNvPr id="6" name="Rectangle 5">
          <a:extLst>
            <a:ext uri="{FF2B5EF4-FFF2-40B4-BE49-F238E27FC236}">
              <a16:creationId xmlns:a16="http://schemas.microsoft.com/office/drawing/2014/main" id="{D128CA33-62CB-45BA-B8FD-725ECC9019C3}"/>
            </a:ext>
          </a:extLst>
        </xdr:cNvPr>
        <xdr:cNvSpPr/>
      </xdr:nvSpPr>
      <xdr:spPr>
        <a:xfrm>
          <a:off x="1010567" y="444368"/>
          <a:ext cx="8654669" cy="399231"/>
        </a:xfrm>
        <a:prstGeom prst="rect">
          <a:avLst/>
        </a:prstGeom>
        <a:gradFill flip="none" rotWithShape="1">
          <a:gsLst>
            <a:gs pos="0">
              <a:schemeClr val="bg1">
                <a:lumMod val="95000"/>
              </a:schemeClr>
            </a:gs>
            <a:gs pos="50000">
              <a:schemeClr val="bg1"/>
            </a:gs>
            <a:gs pos="100000">
              <a:srgbClr val="FAFAFA"/>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534209</xdr:colOff>
      <xdr:row>20</xdr:row>
      <xdr:rowOff>60476</xdr:rowOff>
    </xdr:from>
    <xdr:to>
      <xdr:col>15</xdr:col>
      <xdr:colOff>383015</xdr:colOff>
      <xdr:row>30</xdr:row>
      <xdr:rowOff>120951</xdr:rowOff>
    </xdr:to>
    <xdr:graphicFrame macro="">
      <xdr:nvGraphicFramePr>
        <xdr:cNvPr id="4" name="Chart 3">
          <a:extLst>
            <a:ext uri="{FF2B5EF4-FFF2-40B4-BE49-F238E27FC236}">
              <a16:creationId xmlns:a16="http://schemas.microsoft.com/office/drawing/2014/main" id="{296E43C1-ED45-47F6-9805-317792553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231826</xdr:colOff>
      <xdr:row>12</xdr:row>
      <xdr:rowOff>131026</xdr:rowOff>
    </xdr:from>
    <xdr:to>
      <xdr:col>15</xdr:col>
      <xdr:colOff>463650</xdr:colOff>
      <xdr:row>21</xdr:row>
      <xdr:rowOff>20159</xdr:rowOff>
    </xdr:to>
    <xdr:graphicFrame macro="">
      <xdr:nvGraphicFramePr>
        <xdr:cNvPr id="7" name="Chart 6">
          <a:extLst>
            <a:ext uri="{FF2B5EF4-FFF2-40B4-BE49-F238E27FC236}">
              <a16:creationId xmlns:a16="http://schemas.microsoft.com/office/drawing/2014/main" id="{A0C97F1C-CE8E-4E0F-8CDB-2BBB7C77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594689</xdr:colOff>
      <xdr:row>12</xdr:row>
      <xdr:rowOff>70546</xdr:rowOff>
    </xdr:from>
    <xdr:to>
      <xdr:col>12</xdr:col>
      <xdr:colOff>181434</xdr:colOff>
      <xdr:row>13</xdr:row>
      <xdr:rowOff>131023</xdr:rowOff>
    </xdr:to>
    <xdr:sp macro="" textlink="">
      <xdr:nvSpPr>
        <xdr:cNvPr id="8" name="TextBox 7">
          <a:extLst>
            <a:ext uri="{FF2B5EF4-FFF2-40B4-BE49-F238E27FC236}">
              <a16:creationId xmlns:a16="http://schemas.microsoft.com/office/drawing/2014/main" id="{04D46A38-7716-BA92-4293-A57F5D44A4FD}"/>
            </a:ext>
          </a:extLst>
        </xdr:cNvPr>
        <xdr:cNvSpPr txBox="1"/>
      </xdr:nvSpPr>
      <xdr:spPr>
        <a:xfrm>
          <a:off x="5432784" y="1915070"/>
          <a:ext cx="2005793" cy="241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vs Target by Month</a:t>
          </a:r>
        </a:p>
      </xdr:txBody>
    </xdr:sp>
    <xdr:clientData/>
  </xdr:twoCellAnchor>
  <xdr:twoCellAnchor>
    <xdr:from>
      <xdr:col>9</xdr:col>
      <xdr:colOff>90717</xdr:colOff>
      <xdr:row>13</xdr:row>
      <xdr:rowOff>131035</xdr:rowOff>
    </xdr:from>
    <xdr:to>
      <xdr:col>10</xdr:col>
      <xdr:colOff>372939</xdr:colOff>
      <xdr:row>13</xdr:row>
      <xdr:rowOff>131035</xdr:rowOff>
    </xdr:to>
    <xdr:cxnSp macro="">
      <xdr:nvCxnSpPr>
        <xdr:cNvPr id="10" name="Straight Connector 9">
          <a:extLst>
            <a:ext uri="{FF2B5EF4-FFF2-40B4-BE49-F238E27FC236}">
              <a16:creationId xmlns:a16="http://schemas.microsoft.com/office/drawing/2014/main" id="{2BB76294-D430-0D6F-890B-F687C457BD76}"/>
            </a:ext>
          </a:extLst>
        </xdr:cNvPr>
        <xdr:cNvCxnSpPr/>
      </xdr:nvCxnSpPr>
      <xdr:spPr>
        <a:xfrm>
          <a:off x="5533574" y="2156987"/>
          <a:ext cx="886984"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71772</xdr:colOff>
      <xdr:row>13</xdr:row>
      <xdr:rowOff>122167</xdr:rowOff>
    </xdr:from>
    <xdr:to>
      <xdr:col>10</xdr:col>
      <xdr:colOff>353994</xdr:colOff>
      <xdr:row>13</xdr:row>
      <xdr:rowOff>122167</xdr:rowOff>
    </xdr:to>
    <xdr:cxnSp macro="">
      <xdr:nvCxnSpPr>
        <xdr:cNvPr id="11" name="Straight Connector 10">
          <a:extLst>
            <a:ext uri="{FF2B5EF4-FFF2-40B4-BE49-F238E27FC236}">
              <a16:creationId xmlns:a16="http://schemas.microsoft.com/office/drawing/2014/main" id="{A67B19FB-91E6-8EA8-A1ED-5B3D5EFC8B8B}"/>
            </a:ext>
          </a:extLst>
        </xdr:cNvPr>
        <xdr:cNvCxnSpPr/>
      </xdr:nvCxnSpPr>
      <xdr:spPr>
        <a:xfrm>
          <a:off x="5514629" y="2148119"/>
          <a:ext cx="886984"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15</xdr:col>
      <xdr:colOff>579169</xdr:colOff>
      <xdr:row>7</xdr:row>
      <xdr:rowOff>131954</xdr:rowOff>
    </xdr:from>
    <xdr:to>
      <xdr:col>18</xdr:col>
      <xdr:colOff>335643</xdr:colOff>
      <xdr:row>26</xdr:row>
      <xdr:rowOff>18143</xdr:rowOff>
    </xdr:to>
    <mc:AlternateContent xmlns:mc="http://schemas.openxmlformats.org/markup-compatibility/2006">
      <mc:Choice xmlns:a14="http://schemas.microsoft.com/office/drawing/2010/main" Requires="a14">
        <xdr:graphicFrame macro="">
          <xdr:nvGraphicFramePr>
            <xdr:cNvPr id="12" name="Store Name">
              <a:extLst>
                <a:ext uri="{FF2B5EF4-FFF2-40B4-BE49-F238E27FC236}">
                  <a16:creationId xmlns:a16="http://schemas.microsoft.com/office/drawing/2014/main" id="{2FEF7C20-8F72-4954-B26F-355B0314C855}"/>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dr:sp macro="" textlink="">
          <xdr:nvSpPr>
            <xdr:cNvPr id="0" name=""/>
            <xdr:cNvSpPr>
              <a:spLocks noTextEdit="1"/>
            </xdr:cNvSpPr>
          </xdr:nvSpPr>
          <xdr:spPr>
            <a:xfrm>
              <a:off x="9695955" y="1075383"/>
              <a:ext cx="1579831" cy="333333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13</xdr:col>
          <xdr:colOff>493889</xdr:colOff>
          <xdr:row>8</xdr:row>
          <xdr:rowOff>110871</xdr:rowOff>
        </xdr:from>
        <xdr:to>
          <xdr:col>15</xdr:col>
          <xdr:colOff>393090</xdr:colOff>
          <xdr:row>10</xdr:row>
          <xdr:rowOff>39290</xdr:rowOff>
        </xdr:to>
        <xdr:pic>
          <xdr:nvPicPr>
            <xdr:cNvPr id="14" name="Picture 13">
              <a:extLst>
                <a:ext uri="{FF2B5EF4-FFF2-40B4-BE49-F238E27FC236}">
                  <a16:creationId xmlns:a16="http://schemas.microsoft.com/office/drawing/2014/main" id="{034720D2-9B54-CD56-14BE-480268211881}"/>
                </a:ext>
              </a:extLst>
            </xdr:cNvPr>
            <xdr:cNvPicPr>
              <a:picLocks noChangeAspect="1" noChangeArrowheads="1"/>
              <a:extLst>
                <a:ext uri="{84589F7E-364E-4C9E-8A38-B11213B215E9}">
                  <a14:cameraTool cellRange="'Calculations-2'!$T$10" spid="_x0000_s2309"/>
                </a:ext>
              </a:extLst>
            </xdr:cNvPicPr>
          </xdr:nvPicPr>
          <xdr:blipFill>
            <a:blip xmlns:r="http://schemas.openxmlformats.org/officeDocument/2006/relationships" r:embed="rId3"/>
            <a:srcRect/>
            <a:stretch>
              <a:fillRect/>
            </a:stretch>
          </xdr:blipFill>
          <xdr:spPr bwMode="auto">
            <a:xfrm>
              <a:off x="8355794" y="1229681"/>
              <a:ext cx="1108725" cy="291276"/>
            </a:xfrm>
            <a:prstGeom prst="rect">
              <a:avLst/>
            </a:prstGeom>
            <a:noFill/>
          </xdr:spPr>
        </xdr:pic>
        <xdr:clientData/>
      </xdr:twoCellAnchor>
    </mc:Choice>
    <mc:Fallback/>
  </mc:AlternateContent>
  <xdr:twoCellAnchor>
    <xdr:from>
      <xdr:col>9</xdr:col>
      <xdr:colOff>182644</xdr:colOff>
      <xdr:row>7</xdr:row>
      <xdr:rowOff>52821</xdr:rowOff>
    </xdr:from>
    <xdr:to>
      <xdr:col>11</xdr:col>
      <xdr:colOff>40316</xdr:colOff>
      <xdr:row>8</xdr:row>
      <xdr:rowOff>70555</xdr:rowOff>
    </xdr:to>
    <xdr:sp macro="" textlink="">
      <xdr:nvSpPr>
        <xdr:cNvPr id="15" name="TextBox 14">
          <a:extLst>
            <a:ext uri="{FF2B5EF4-FFF2-40B4-BE49-F238E27FC236}">
              <a16:creationId xmlns:a16="http://schemas.microsoft.com/office/drawing/2014/main" id="{0DAF952F-2AD8-C14F-A4BC-47DCBA69B5A5}"/>
            </a:ext>
          </a:extLst>
        </xdr:cNvPr>
        <xdr:cNvSpPr txBox="1"/>
      </xdr:nvSpPr>
      <xdr:spPr>
        <a:xfrm>
          <a:off x="5625501" y="990202"/>
          <a:ext cx="1067196" cy="199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65000"/>
                  <a:lumOff val="35000"/>
                </a:schemeClr>
              </a:solidFill>
            </a:rPr>
            <a:t>Total Revenue </a:t>
          </a:r>
        </a:p>
      </xdr:txBody>
    </xdr:sp>
    <xdr:clientData/>
  </xdr:twoCellAnchor>
  <xdr:twoCellAnchor>
    <xdr:from>
      <xdr:col>13</xdr:col>
      <xdr:colOff>476159</xdr:colOff>
      <xdr:row>7</xdr:row>
      <xdr:rowOff>52821</xdr:rowOff>
    </xdr:from>
    <xdr:to>
      <xdr:col>15</xdr:col>
      <xdr:colOff>333831</xdr:colOff>
      <xdr:row>8</xdr:row>
      <xdr:rowOff>70555</xdr:rowOff>
    </xdr:to>
    <xdr:sp macro="" textlink="">
      <xdr:nvSpPr>
        <xdr:cNvPr id="16" name="TextBox 15">
          <a:extLst>
            <a:ext uri="{FF2B5EF4-FFF2-40B4-BE49-F238E27FC236}">
              <a16:creationId xmlns:a16="http://schemas.microsoft.com/office/drawing/2014/main" id="{48656D45-547B-7235-6263-9B0C91454D8A}"/>
            </a:ext>
          </a:extLst>
        </xdr:cNvPr>
        <xdr:cNvSpPr txBox="1"/>
      </xdr:nvSpPr>
      <xdr:spPr>
        <a:xfrm>
          <a:off x="8338064" y="990202"/>
          <a:ext cx="1067196" cy="199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65000"/>
                  <a:lumOff val="35000"/>
                </a:schemeClr>
              </a:solidFill>
            </a:rPr>
            <a:t>Variance</a:t>
          </a:r>
          <a:r>
            <a:rPr lang="en-AU" sz="1100" b="1" baseline="0">
              <a:solidFill>
                <a:schemeClr val="tx1">
                  <a:lumMod val="65000"/>
                  <a:lumOff val="35000"/>
                </a:schemeClr>
              </a:solidFill>
            </a:rPr>
            <a:t> %</a:t>
          </a:r>
          <a:r>
            <a:rPr lang="en-AU" sz="1100" b="1">
              <a:solidFill>
                <a:schemeClr val="tx1">
                  <a:lumMod val="65000"/>
                  <a:lumOff val="35000"/>
                </a:schemeClr>
              </a:solidFill>
            </a:rPr>
            <a:t> </a:t>
          </a:r>
        </a:p>
      </xdr:txBody>
    </xdr:sp>
    <xdr:clientData/>
  </xdr:twoCellAnchor>
  <xdr:twoCellAnchor>
    <xdr:from>
      <xdr:col>11</xdr:col>
      <xdr:colOff>316092</xdr:colOff>
      <xdr:row>7</xdr:row>
      <xdr:rowOff>52821</xdr:rowOff>
    </xdr:from>
    <xdr:to>
      <xdr:col>13</xdr:col>
      <xdr:colOff>173764</xdr:colOff>
      <xdr:row>8</xdr:row>
      <xdr:rowOff>70555</xdr:rowOff>
    </xdr:to>
    <xdr:sp macro="" textlink="">
      <xdr:nvSpPr>
        <xdr:cNvPr id="17" name="TextBox 16">
          <a:extLst>
            <a:ext uri="{FF2B5EF4-FFF2-40B4-BE49-F238E27FC236}">
              <a16:creationId xmlns:a16="http://schemas.microsoft.com/office/drawing/2014/main" id="{04DCB8B5-198D-E4A5-9A2C-903691936D60}"/>
            </a:ext>
          </a:extLst>
        </xdr:cNvPr>
        <xdr:cNvSpPr txBox="1"/>
      </xdr:nvSpPr>
      <xdr:spPr>
        <a:xfrm>
          <a:off x="6968473" y="990202"/>
          <a:ext cx="1067196" cy="199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65000"/>
                  <a:lumOff val="35000"/>
                </a:schemeClr>
              </a:solidFill>
            </a:rPr>
            <a:t>Total Target </a:t>
          </a:r>
        </a:p>
      </xdr:txBody>
    </xdr:sp>
    <xdr:clientData/>
  </xdr:twoCellAnchor>
  <xdr:twoCellAnchor>
    <xdr:from>
      <xdr:col>9</xdr:col>
      <xdr:colOff>284650</xdr:colOff>
      <xdr:row>8</xdr:row>
      <xdr:rowOff>54029</xdr:rowOff>
    </xdr:from>
    <xdr:to>
      <xdr:col>10</xdr:col>
      <xdr:colOff>503968</xdr:colOff>
      <xdr:row>9</xdr:row>
      <xdr:rowOff>141111</xdr:rowOff>
    </xdr:to>
    <xdr:sp macro="" textlink="'Calculations-2'!$S$8">
      <xdr:nvSpPr>
        <xdr:cNvPr id="18" name="TextBox 17">
          <a:extLst>
            <a:ext uri="{FF2B5EF4-FFF2-40B4-BE49-F238E27FC236}">
              <a16:creationId xmlns:a16="http://schemas.microsoft.com/office/drawing/2014/main" id="{9CEBC0E7-8030-A90F-E697-5A3E3D2DAE48}"/>
            </a:ext>
          </a:extLst>
        </xdr:cNvPr>
        <xdr:cNvSpPr txBox="1"/>
      </xdr:nvSpPr>
      <xdr:spPr>
        <a:xfrm>
          <a:off x="5727507" y="1172839"/>
          <a:ext cx="824080" cy="268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7BB0F7-8023-42AB-AA2A-D8BA9DA9C93D}" type="TxLink">
            <a:rPr lang="en-US" sz="1600" b="0" i="0" u="none" strike="noStrike">
              <a:solidFill>
                <a:schemeClr val="accent4"/>
              </a:solidFill>
              <a:latin typeface="Aptos Narrow"/>
            </a:rPr>
            <a:pPr/>
            <a:t>$5M</a:t>
          </a:fld>
          <a:endParaRPr lang="en-AU" sz="1600" b="0">
            <a:solidFill>
              <a:schemeClr val="accent4"/>
            </a:solidFill>
          </a:endParaRPr>
        </a:p>
      </xdr:txBody>
    </xdr:sp>
    <xdr:clientData/>
  </xdr:twoCellAnchor>
  <xdr:twoCellAnchor>
    <xdr:from>
      <xdr:col>13</xdr:col>
      <xdr:colOff>467295</xdr:colOff>
      <xdr:row>8</xdr:row>
      <xdr:rowOff>10080</xdr:rowOff>
    </xdr:from>
    <xdr:to>
      <xdr:col>15</xdr:col>
      <xdr:colOff>423333</xdr:colOff>
      <xdr:row>10</xdr:row>
      <xdr:rowOff>60477</xdr:rowOff>
    </xdr:to>
    <xdr:sp macro="" textlink="">
      <xdr:nvSpPr>
        <xdr:cNvPr id="19" name="TextBox 18">
          <a:extLst>
            <a:ext uri="{FF2B5EF4-FFF2-40B4-BE49-F238E27FC236}">
              <a16:creationId xmlns:a16="http://schemas.microsoft.com/office/drawing/2014/main" id="{5231E555-4688-619C-FC6F-1185B08F1DE1}"/>
            </a:ext>
          </a:extLst>
        </xdr:cNvPr>
        <xdr:cNvSpPr txBox="1"/>
      </xdr:nvSpPr>
      <xdr:spPr>
        <a:xfrm>
          <a:off x="8329200" y="1128890"/>
          <a:ext cx="1165562" cy="41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1">
            <a:solidFill>
              <a:schemeClr val="tx1">
                <a:lumMod val="65000"/>
                <a:lumOff val="35000"/>
              </a:schemeClr>
            </a:solidFill>
          </a:endParaRPr>
        </a:p>
      </xdr:txBody>
    </xdr:sp>
    <xdr:clientData/>
  </xdr:twoCellAnchor>
  <xdr:twoCellAnchor>
    <xdr:from>
      <xdr:col>11</xdr:col>
      <xdr:colOff>337465</xdr:colOff>
      <xdr:row>8</xdr:row>
      <xdr:rowOff>54029</xdr:rowOff>
    </xdr:from>
    <xdr:to>
      <xdr:col>13</xdr:col>
      <xdr:colOff>40316</xdr:colOff>
      <xdr:row>10</xdr:row>
      <xdr:rowOff>50396</xdr:rowOff>
    </xdr:to>
    <xdr:sp macro="" textlink="'Calculations-2'!$R$8">
      <xdr:nvSpPr>
        <xdr:cNvPr id="20" name="TextBox 19">
          <a:extLst>
            <a:ext uri="{FF2B5EF4-FFF2-40B4-BE49-F238E27FC236}">
              <a16:creationId xmlns:a16="http://schemas.microsoft.com/office/drawing/2014/main" id="{1E8BBF1D-30DA-1D51-3318-AC50E5590BDC}"/>
            </a:ext>
          </a:extLst>
        </xdr:cNvPr>
        <xdr:cNvSpPr txBox="1"/>
      </xdr:nvSpPr>
      <xdr:spPr>
        <a:xfrm>
          <a:off x="6989846" y="1172839"/>
          <a:ext cx="912375" cy="35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0B96E7-31A5-4A4D-BD0A-5CEDA651DB25}" type="TxLink">
            <a:rPr lang="en-US" sz="1600" b="0" i="0" u="none" strike="noStrike">
              <a:solidFill>
                <a:schemeClr val="bg2">
                  <a:lumMod val="50000"/>
                </a:schemeClr>
              </a:solidFill>
              <a:latin typeface="Aptos Narrow"/>
              <a:ea typeface="+mn-ea"/>
              <a:cs typeface="+mn-cs"/>
            </a:rPr>
            <a:pPr marL="0" indent="0"/>
            <a:t>$5M</a:t>
          </a:fld>
          <a:endParaRPr lang="en-AU" sz="1600" b="0" i="0" u="none" strike="noStrike">
            <a:solidFill>
              <a:schemeClr val="bg2">
                <a:lumMod val="50000"/>
              </a:schemeClr>
            </a:solidFill>
            <a:latin typeface="Aptos Narrow"/>
            <a:ea typeface="+mn-ea"/>
            <a:cs typeface="+mn-cs"/>
          </a:endParaRPr>
        </a:p>
      </xdr:txBody>
    </xdr:sp>
    <xdr:clientData/>
  </xdr:twoCellAnchor>
  <xdr:twoCellAnchor editAs="oneCell">
    <xdr:from>
      <xdr:col>13</xdr:col>
      <xdr:colOff>431800</xdr:colOff>
      <xdr:row>8</xdr:row>
      <xdr:rowOff>95250</xdr:rowOff>
    </xdr:from>
    <xdr:to>
      <xdr:col>15</xdr:col>
      <xdr:colOff>317500</xdr:colOff>
      <xdr:row>10</xdr:row>
      <xdr:rowOff>19050</xdr:rowOff>
    </xdr:to>
    <xdr:sp macro="" textlink="">
      <xdr:nvSpPr>
        <xdr:cNvPr id="2051" name="AutoShape 3">
          <a:extLst>
            <a:ext uri="{FF2B5EF4-FFF2-40B4-BE49-F238E27FC236}">
              <a16:creationId xmlns:a16="http://schemas.microsoft.com/office/drawing/2014/main" id="{14E6B30F-219C-3BD3-6A4E-E6FFF07DB894}"/>
            </a:ext>
          </a:extLst>
        </xdr:cNvPr>
        <xdr:cNvSpPr>
          <a:spLocks noChangeAspect="1" noChangeArrowheads="1"/>
        </xdr:cNvSpPr>
      </xdr:nvSpPr>
      <xdr:spPr bwMode="auto">
        <a:xfrm>
          <a:off x="8356600" y="1231900"/>
          <a:ext cx="1104900" cy="292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9</xdr:col>
      <xdr:colOff>231822</xdr:colOff>
      <xdr:row>7</xdr:row>
      <xdr:rowOff>131036</xdr:rowOff>
    </xdr:from>
    <xdr:to>
      <xdr:col>9</xdr:col>
      <xdr:colOff>231822</xdr:colOff>
      <xdr:row>9</xdr:row>
      <xdr:rowOff>131036</xdr:rowOff>
    </xdr:to>
    <xdr:cxnSp macro="">
      <xdr:nvCxnSpPr>
        <xdr:cNvPr id="13" name="Straight Connector 12">
          <a:extLst>
            <a:ext uri="{FF2B5EF4-FFF2-40B4-BE49-F238E27FC236}">
              <a16:creationId xmlns:a16="http://schemas.microsoft.com/office/drawing/2014/main" id="{BF8632B2-0DF4-3373-F918-D1CA8F7A4CB2}"/>
            </a:ext>
          </a:extLst>
        </xdr:cNvPr>
        <xdr:cNvCxnSpPr/>
      </xdr:nvCxnSpPr>
      <xdr:spPr>
        <a:xfrm>
          <a:off x="5674679" y="1068417"/>
          <a:ext cx="0" cy="362857"/>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343904</xdr:colOff>
      <xdr:row>7</xdr:row>
      <xdr:rowOff>132250</xdr:rowOff>
    </xdr:from>
    <xdr:to>
      <xdr:col>11</xdr:col>
      <xdr:colOff>343904</xdr:colOff>
      <xdr:row>9</xdr:row>
      <xdr:rowOff>132250</xdr:rowOff>
    </xdr:to>
    <xdr:cxnSp macro="">
      <xdr:nvCxnSpPr>
        <xdr:cNvPr id="21" name="Straight Connector 20">
          <a:extLst>
            <a:ext uri="{FF2B5EF4-FFF2-40B4-BE49-F238E27FC236}">
              <a16:creationId xmlns:a16="http://schemas.microsoft.com/office/drawing/2014/main" id="{7E2B0C2E-3B53-EED0-C97A-6522A3C5DEDB}"/>
            </a:ext>
          </a:extLst>
        </xdr:cNvPr>
        <xdr:cNvCxnSpPr/>
      </xdr:nvCxnSpPr>
      <xdr:spPr>
        <a:xfrm>
          <a:off x="6996285" y="1069631"/>
          <a:ext cx="0" cy="362857"/>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506393</xdr:colOff>
      <xdr:row>7</xdr:row>
      <xdr:rowOff>163694</xdr:rowOff>
    </xdr:from>
    <xdr:to>
      <xdr:col>13</xdr:col>
      <xdr:colOff>506393</xdr:colOff>
      <xdr:row>9</xdr:row>
      <xdr:rowOff>163694</xdr:rowOff>
    </xdr:to>
    <xdr:cxnSp macro="">
      <xdr:nvCxnSpPr>
        <xdr:cNvPr id="22" name="Straight Connector 21">
          <a:extLst>
            <a:ext uri="{FF2B5EF4-FFF2-40B4-BE49-F238E27FC236}">
              <a16:creationId xmlns:a16="http://schemas.microsoft.com/office/drawing/2014/main" id="{74E1ABC8-29F9-7D32-5BF9-83A09A8508A7}"/>
            </a:ext>
          </a:extLst>
        </xdr:cNvPr>
        <xdr:cNvCxnSpPr/>
      </xdr:nvCxnSpPr>
      <xdr:spPr>
        <a:xfrm>
          <a:off x="8368298" y="1101075"/>
          <a:ext cx="0" cy="362857"/>
        </a:xfrm>
        <a:prstGeom prst="line">
          <a:avLst/>
        </a:prstGeom>
        <a:ln>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162476</xdr:colOff>
      <xdr:row>7</xdr:row>
      <xdr:rowOff>41526</xdr:rowOff>
    </xdr:from>
    <xdr:to>
      <xdr:col>4</xdr:col>
      <xdr:colOff>50395</xdr:colOff>
      <xdr:row>21</xdr:row>
      <xdr:rowOff>70556</xdr:rowOff>
    </xdr:to>
    <xdr:sp macro="" textlink="">
      <xdr:nvSpPr>
        <xdr:cNvPr id="23" name="Rectangle: Diagonal Corners Rounded 22">
          <a:extLst>
            <a:ext uri="{FF2B5EF4-FFF2-40B4-BE49-F238E27FC236}">
              <a16:creationId xmlns:a16="http://schemas.microsoft.com/office/drawing/2014/main" id="{F5062BDB-F4B9-E60B-23BA-283CEAD442E5}"/>
            </a:ext>
          </a:extLst>
        </xdr:cNvPr>
        <xdr:cNvSpPr/>
      </xdr:nvSpPr>
      <xdr:spPr>
        <a:xfrm>
          <a:off x="162476" y="978907"/>
          <a:ext cx="2306967" cy="2569030"/>
        </a:xfrm>
        <a:prstGeom prst="round2DiagRect">
          <a:avLst>
            <a:gd name="adj1" fmla="val 7555"/>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173766</xdr:colOff>
      <xdr:row>7</xdr:row>
      <xdr:rowOff>12503</xdr:rowOff>
    </xdr:from>
    <xdr:to>
      <xdr:col>8</xdr:col>
      <xdr:colOff>332618</xdr:colOff>
      <xdr:row>21</xdr:row>
      <xdr:rowOff>50397</xdr:rowOff>
    </xdr:to>
    <xdr:sp macro="" textlink="">
      <xdr:nvSpPr>
        <xdr:cNvPr id="24" name="Rectangle: Diagonal Corners Rounded 23">
          <a:extLst>
            <a:ext uri="{FF2B5EF4-FFF2-40B4-BE49-F238E27FC236}">
              <a16:creationId xmlns:a16="http://schemas.microsoft.com/office/drawing/2014/main" id="{64BC79F5-9566-D909-C133-CF4AC1D69A86}"/>
            </a:ext>
          </a:extLst>
        </xdr:cNvPr>
        <xdr:cNvSpPr/>
      </xdr:nvSpPr>
      <xdr:spPr>
        <a:xfrm>
          <a:off x="2592814" y="949884"/>
          <a:ext cx="2577899" cy="2577894"/>
        </a:xfrm>
        <a:prstGeom prst="round2DiagRect">
          <a:avLst>
            <a:gd name="adj1" fmla="val 7555"/>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4</xdr:col>
          <xdr:colOff>262065</xdr:colOff>
          <xdr:row>9</xdr:row>
          <xdr:rowOff>60471</xdr:rowOff>
        </xdr:from>
        <xdr:to>
          <xdr:col>6</xdr:col>
          <xdr:colOff>423334</xdr:colOff>
          <xdr:row>13</xdr:row>
          <xdr:rowOff>161271</xdr:rowOff>
        </xdr:to>
        <xdr:pic>
          <xdr:nvPicPr>
            <xdr:cNvPr id="28" name="Picture 27">
              <a:extLst>
                <a:ext uri="{FF2B5EF4-FFF2-40B4-BE49-F238E27FC236}">
                  <a16:creationId xmlns:a16="http://schemas.microsoft.com/office/drawing/2014/main" id="{E061A126-5B93-9313-947F-BAFBE872A50F}"/>
                </a:ext>
              </a:extLst>
            </xdr:cNvPr>
            <xdr:cNvPicPr>
              <a:picLocks noChangeAspect="1" noChangeArrowheads="1"/>
              <a:extLst>
                <a:ext uri="{84589F7E-364E-4C9E-8A38-B11213B215E9}">
                  <a14:cameraTool cellRange="'WAFFLE CHART'!$C$6:$L$15" spid="_x0000_s2310"/>
                </a:ext>
              </a:extLst>
            </xdr:cNvPicPr>
          </xdr:nvPicPr>
          <xdr:blipFill>
            <a:blip xmlns:r="http://schemas.openxmlformats.org/officeDocument/2006/relationships" r:embed="rId4"/>
            <a:srcRect/>
            <a:stretch>
              <a:fillRect/>
            </a:stretch>
          </xdr:blipFill>
          <xdr:spPr bwMode="auto">
            <a:xfrm>
              <a:off x="2681113" y="1360709"/>
              <a:ext cx="1370792" cy="8265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272146</xdr:colOff>
          <xdr:row>16</xdr:row>
          <xdr:rowOff>20147</xdr:rowOff>
        </xdr:from>
        <xdr:to>
          <xdr:col>6</xdr:col>
          <xdr:colOff>443492</xdr:colOff>
          <xdr:row>20</xdr:row>
          <xdr:rowOff>151189</xdr:rowOff>
        </xdr:to>
        <xdr:pic>
          <xdr:nvPicPr>
            <xdr:cNvPr id="30" name="Picture 29">
              <a:extLst>
                <a:ext uri="{FF2B5EF4-FFF2-40B4-BE49-F238E27FC236}">
                  <a16:creationId xmlns:a16="http://schemas.microsoft.com/office/drawing/2014/main" id="{DC4A2629-0255-49AF-2339-D192EAF005AD}"/>
                </a:ext>
              </a:extLst>
            </xdr:cNvPr>
            <xdr:cNvPicPr>
              <a:picLocks noChangeAspect="1" noChangeArrowheads="1"/>
              <a:extLst>
                <a:ext uri="{84589F7E-364E-4C9E-8A38-B11213B215E9}">
                  <a14:cameraTool cellRange="'WAFFLE CHART'!$C$18:$L$27" spid="_x0000_s2311"/>
                </a:ext>
              </a:extLst>
            </xdr:cNvPicPr>
          </xdr:nvPicPr>
          <xdr:blipFill>
            <a:blip xmlns:r="http://schemas.openxmlformats.org/officeDocument/2006/relationships" r:embed="rId5"/>
            <a:srcRect/>
            <a:stretch>
              <a:fillRect/>
            </a:stretch>
          </xdr:blipFill>
          <xdr:spPr bwMode="auto">
            <a:xfrm>
              <a:off x="2691194" y="2590385"/>
              <a:ext cx="1380869" cy="8567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222956</xdr:colOff>
      <xdr:row>7</xdr:row>
      <xdr:rowOff>11276</xdr:rowOff>
    </xdr:from>
    <xdr:to>
      <xdr:col>5</xdr:col>
      <xdr:colOff>564443</xdr:colOff>
      <xdr:row>9</xdr:row>
      <xdr:rowOff>151191</xdr:rowOff>
    </xdr:to>
    <xdr:sp macro="" textlink="">
      <xdr:nvSpPr>
        <xdr:cNvPr id="31" name="TextBox 30">
          <a:extLst>
            <a:ext uri="{FF2B5EF4-FFF2-40B4-BE49-F238E27FC236}">
              <a16:creationId xmlns:a16="http://schemas.microsoft.com/office/drawing/2014/main" id="{0C520E9E-1A5D-CAF8-E55F-BE51E31A5E0E}"/>
            </a:ext>
          </a:extLst>
        </xdr:cNvPr>
        <xdr:cNvSpPr txBox="1"/>
      </xdr:nvSpPr>
      <xdr:spPr>
        <a:xfrm>
          <a:off x="2642004" y="948657"/>
          <a:ext cx="946249" cy="5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Generated</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a:solidFill>
                <a:schemeClr val="tx1">
                  <a:lumMod val="65000"/>
                  <a:lumOff val="35000"/>
                </a:schemeClr>
              </a:solidFill>
            </a:rPr>
            <a:t> </a:t>
          </a:r>
        </a:p>
      </xdr:txBody>
    </xdr:sp>
    <xdr:clientData/>
  </xdr:twoCellAnchor>
  <xdr:twoCellAnchor>
    <xdr:from>
      <xdr:col>4</xdr:col>
      <xdr:colOff>224169</xdr:colOff>
      <xdr:row>13</xdr:row>
      <xdr:rowOff>153594</xdr:rowOff>
    </xdr:from>
    <xdr:to>
      <xdr:col>5</xdr:col>
      <xdr:colOff>565656</xdr:colOff>
      <xdr:row>16</xdr:row>
      <xdr:rowOff>112080</xdr:rowOff>
    </xdr:to>
    <xdr:sp macro="" textlink="">
      <xdr:nvSpPr>
        <xdr:cNvPr id="32" name="TextBox 31">
          <a:extLst>
            <a:ext uri="{FF2B5EF4-FFF2-40B4-BE49-F238E27FC236}">
              <a16:creationId xmlns:a16="http://schemas.microsoft.com/office/drawing/2014/main" id="{E2148808-C7F0-1071-960D-33FFCA783B86}"/>
            </a:ext>
          </a:extLst>
        </xdr:cNvPr>
        <xdr:cNvSpPr txBox="1"/>
      </xdr:nvSpPr>
      <xdr:spPr>
        <a:xfrm>
          <a:off x="2643217" y="2179546"/>
          <a:ext cx="946249" cy="5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Generated</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a:solidFill>
                <a:schemeClr val="tx1">
                  <a:lumMod val="65000"/>
                  <a:lumOff val="35000"/>
                </a:schemeClr>
              </a:solidFill>
            </a:rPr>
            <a:t> </a:t>
          </a:r>
        </a:p>
      </xdr:txBody>
    </xdr:sp>
    <xdr:clientData/>
  </xdr:twoCellAnchor>
  <xdr:twoCellAnchor>
    <xdr:from>
      <xdr:col>6</xdr:col>
      <xdr:colOff>486226</xdr:colOff>
      <xdr:row>9</xdr:row>
      <xdr:rowOff>143514</xdr:rowOff>
    </xdr:from>
    <xdr:to>
      <xdr:col>8</xdr:col>
      <xdr:colOff>222951</xdr:colOff>
      <xdr:row>12</xdr:row>
      <xdr:rowOff>102000</xdr:rowOff>
    </xdr:to>
    <xdr:sp macro="" textlink="">
      <xdr:nvSpPr>
        <xdr:cNvPr id="33" name="TextBox 32">
          <a:extLst>
            <a:ext uri="{FF2B5EF4-FFF2-40B4-BE49-F238E27FC236}">
              <a16:creationId xmlns:a16="http://schemas.microsoft.com/office/drawing/2014/main" id="{85C16E33-85CF-5A7A-7947-998485355FF7}"/>
            </a:ext>
          </a:extLst>
        </xdr:cNvPr>
        <xdr:cNvSpPr txBox="1"/>
      </xdr:nvSpPr>
      <xdr:spPr>
        <a:xfrm>
          <a:off x="4114797" y="1443752"/>
          <a:ext cx="946249" cy="5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by </a:t>
          </a:r>
          <a:r>
            <a:rPr lang="en-AU" sz="1100" b="1">
              <a:solidFill>
                <a:srgbClr val="0070C0"/>
              </a:solidFill>
            </a:rPr>
            <a:t>Weekends</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a:solidFill>
                <a:schemeClr val="tx1">
                  <a:lumMod val="65000"/>
                  <a:lumOff val="35000"/>
                </a:schemeClr>
              </a:solidFill>
            </a:rPr>
            <a:t> </a:t>
          </a:r>
        </a:p>
      </xdr:txBody>
    </xdr:sp>
    <xdr:clientData/>
  </xdr:twoCellAnchor>
  <xdr:twoCellAnchor>
    <xdr:from>
      <xdr:col>6</xdr:col>
      <xdr:colOff>537835</xdr:colOff>
      <xdr:row>16</xdr:row>
      <xdr:rowOff>104406</xdr:rowOff>
    </xdr:from>
    <xdr:to>
      <xdr:col>8</xdr:col>
      <xdr:colOff>274560</xdr:colOff>
      <xdr:row>19</xdr:row>
      <xdr:rowOff>62892</xdr:rowOff>
    </xdr:to>
    <xdr:sp macro="" textlink="">
      <xdr:nvSpPr>
        <xdr:cNvPr id="34" name="TextBox 33">
          <a:extLst>
            <a:ext uri="{FF2B5EF4-FFF2-40B4-BE49-F238E27FC236}">
              <a16:creationId xmlns:a16="http://schemas.microsoft.com/office/drawing/2014/main" id="{29D6DFD6-3ACB-42AE-E21A-49F75B76EAE4}"/>
            </a:ext>
          </a:extLst>
        </xdr:cNvPr>
        <xdr:cNvSpPr txBox="1"/>
      </xdr:nvSpPr>
      <xdr:spPr>
        <a:xfrm>
          <a:off x="4166406" y="2674644"/>
          <a:ext cx="946249" cy="5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by </a:t>
          </a:r>
          <a:r>
            <a:rPr lang="en-AU" sz="1100" b="1">
              <a:solidFill>
                <a:schemeClr val="tx1">
                  <a:lumMod val="50000"/>
                  <a:lumOff val="50000"/>
                </a:schemeClr>
              </a:solidFill>
            </a:rPr>
            <a:t>Weekdays</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b="0" i="0" u="none" strike="noStrike">
              <a:solidFill>
                <a:schemeClr val="dk1"/>
              </a:solidFill>
              <a:effectLst/>
              <a:latin typeface="+mn-lt"/>
              <a:ea typeface="+mn-ea"/>
              <a:cs typeface="+mn-cs"/>
            </a:rPr>
            <a:t> </a:t>
          </a:r>
          <a:r>
            <a:rPr lang="en-AU"/>
            <a:t> </a:t>
          </a:r>
          <a:r>
            <a:rPr lang="en-AU" sz="1100">
              <a:solidFill>
                <a:schemeClr val="tx1">
                  <a:lumMod val="65000"/>
                  <a:lumOff val="35000"/>
                </a:schemeClr>
              </a:solidFill>
            </a:rPr>
            <a:t> </a:t>
          </a:r>
        </a:p>
      </xdr:txBody>
    </xdr:sp>
    <xdr:clientData/>
  </xdr:twoCellAnchor>
  <xdr:twoCellAnchor>
    <xdr:from>
      <xdr:col>7</xdr:col>
      <xdr:colOff>14917</xdr:colOff>
      <xdr:row>11</xdr:row>
      <xdr:rowOff>156016</xdr:rowOff>
    </xdr:from>
    <xdr:to>
      <xdr:col>8</xdr:col>
      <xdr:colOff>20155</xdr:colOff>
      <xdr:row>13</xdr:row>
      <xdr:rowOff>131034</xdr:rowOff>
    </xdr:to>
    <xdr:sp macro="" textlink="'WAFFLE CHART'!B3">
      <xdr:nvSpPr>
        <xdr:cNvPr id="35" name="TextBox 34">
          <a:extLst>
            <a:ext uri="{FF2B5EF4-FFF2-40B4-BE49-F238E27FC236}">
              <a16:creationId xmlns:a16="http://schemas.microsoft.com/office/drawing/2014/main" id="{72AEDBC7-D75C-747B-3A6C-C1EDD234897B}"/>
            </a:ext>
          </a:extLst>
        </xdr:cNvPr>
        <xdr:cNvSpPr txBox="1"/>
      </xdr:nvSpPr>
      <xdr:spPr>
        <a:xfrm>
          <a:off x="4248250" y="1819111"/>
          <a:ext cx="610000" cy="33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87FC75-BB8E-44AD-8344-12B842C3E9E1}" type="TxLink">
            <a:rPr lang="en-US" sz="1600" b="1" i="0" u="none" strike="noStrike">
              <a:solidFill>
                <a:srgbClr val="0070C0"/>
              </a:solidFill>
              <a:effectLst/>
              <a:latin typeface="Aptos Narrow"/>
              <a:ea typeface="+mn-ea"/>
              <a:cs typeface="+mn-cs"/>
            </a:rPr>
            <a:t>29%</a:t>
          </a:fld>
          <a:endParaRPr lang="en-AU" sz="1600" b="1">
            <a:solidFill>
              <a:srgbClr val="0070C0"/>
            </a:solidFill>
          </a:endParaRPr>
        </a:p>
      </xdr:txBody>
    </xdr:sp>
    <xdr:clientData/>
  </xdr:twoCellAnchor>
  <xdr:twoCellAnchor>
    <xdr:from>
      <xdr:col>7</xdr:col>
      <xdr:colOff>66524</xdr:colOff>
      <xdr:row>18</xdr:row>
      <xdr:rowOff>116910</xdr:rowOff>
    </xdr:from>
    <xdr:to>
      <xdr:col>8</xdr:col>
      <xdr:colOff>71762</xdr:colOff>
      <xdr:row>20</xdr:row>
      <xdr:rowOff>91928</xdr:rowOff>
    </xdr:to>
    <xdr:sp macro="" textlink="'WAFFLE CHART'!B4">
      <xdr:nvSpPr>
        <xdr:cNvPr id="36" name="TextBox 35">
          <a:extLst>
            <a:ext uri="{FF2B5EF4-FFF2-40B4-BE49-F238E27FC236}">
              <a16:creationId xmlns:a16="http://schemas.microsoft.com/office/drawing/2014/main" id="{D7EB0695-B2DE-864C-BB54-7BBD6C5E5DE7}"/>
            </a:ext>
          </a:extLst>
        </xdr:cNvPr>
        <xdr:cNvSpPr txBox="1"/>
      </xdr:nvSpPr>
      <xdr:spPr>
        <a:xfrm>
          <a:off x="4299857" y="3050005"/>
          <a:ext cx="610000" cy="33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752F72-4132-4AFC-868B-17E0FE3F3862}" type="TxLink">
            <a:rPr lang="en-US" sz="1600" b="1" i="0" u="none" strike="noStrike">
              <a:solidFill>
                <a:srgbClr val="000000"/>
              </a:solidFill>
              <a:effectLst/>
              <a:latin typeface="Aptos Narrow"/>
              <a:ea typeface="+mn-ea"/>
              <a:cs typeface="+mn-cs"/>
            </a:rPr>
            <a:t>71%</a:t>
          </a:fld>
          <a:endParaRPr lang="en-AU" sz="1600" b="1">
            <a:solidFill>
              <a:srgbClr val="0070C0"/>
            </a:solidFill>
          </a:endParaRPr>
        </a:p>
      </xdr:txBody>
    </xdr:sp>
    <xdr:clientData/>
  </xdr:twoCellAnchor>
  <xdr:twoCellAnchor>
    <xdr:from>
      <xdr:col>5</xdr:col>
      <xdr:colOff>346040</xdr:colOff>
      <xdr:row>7</xdr:row>
      <xdr:rowOff>78154</xdr:rowOff>
    </xdr:from>
    <xdr:to>
      <xdr:col>6</xdr:col>
      <xdr:colOff>586153</xdr:colOff>
      <xdr:row>8</xdr:row>
      <xdr:rowOff>117231</xdr:rowOff>
    </xdr:to>
    <xdr:sp macro="" textlink="'Calculations-2'!$X$9">
      <xdr:nvSpPr>
        <xdr:cNvPr id="37" name="TextBox 36">
          <a:extLst>
            <a:ext uri="{FF2B5EF4-FFF2-40B4-BE49-F238E27FC236}">
              <a16:creationId xmlns:a16="http://schemas.microsoft.com/office/drawing/2014/main" id="{75D281C0-29C3-5E08-AA09-432CCD4938CD}"/>
            </a:ext>
          </a:extLst>
        </xdr:cNvPr>
        <xdr:cNvSpPr txBox="1"/>
      </xdr:nvSpPr>
      <xdr:spPr>
        <a:xfrm>
          <a:off x="3374502" y="1035539"/>
          <a:ext cx="845805" cy="224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CDB4E77-15F0-4322-8F4F-CF0FD0BF5F48}" type="TxLink">
            <a:rPr lang="en-US" sz="1400" b="0" i="0" u="none" strike="noStrike">
              <a:solidFill>
                <a:schemeClr val="accent4"/>
              </a:solidFill>
              <a:latin typeface="Aptos Narrow"/>
              <a:ea typeface="+mn-ea"/>
              <a:cs typeface="+mn-cs"/>
            </a:rPr>
            <a:pPr marL="0" indent="0"/>
            <a:t>$2M</a:t>
          </a:fld>
          <a:endParaRPr lang="en-AU" sz="1400" b="0" i="0" u="none" strike="noStrike">
            <a:solidFill>
              <a:schemeClr val="accent4"/>
            </a:solidFill>
            <a:latin typeface="Aptos Narrow"/>
            <a:ea typeface="+mn-ea"/>
            <a:cs typeface="+mn-cs"/>
          </a:endParaRPr>
        </a:p>
      </xdr:txBody>
    </xdr:sp>
    <xdr:clientData/>
  </xdr:twoCellAnchor>
  <xdr:twoCellAnchor>
    <xdr:from>
      <xdr:col>5</xdr:col>
      <xdr:colOff>390981</xdr:colOff>
      <xdr:row>14</xdr:row>
      <xdr:rowOff>35164</xdr:rowOff>
    </xdr:from>
    <xdr:to>
      <xdr:col>7</xdr:col>
      <xdr:colOff>25402</xdr:colOff>
      <xdr:row>15</xdr:row>
      <xdr:rowOff>126999</xdr:rowOff>
    </xdr:to>
    <xdr:sp macro="" textlink="'Calculations-2'!$X$8">
      <xdr:nvSpPr>
        <xdr:cNvPr id="38" name="TextBox 37">
          <a:extLst>
            <a:ext uri="{FF2B5EF4-FFF2-40B4-BE49-F238E27FC236}">
              <a16:creationId xmlns:a16="http://schemas.microsoft.com/office/drawing/2014/main" id="{207EF5B8-17A8-AD4B-A925-D83EE4A995A3}"/>
            </a:ext>
          </a:extLst>
        </xdr:cNvPr>
        <xdr:cNvSpPr txBox="1"/>
      </xdr:nvSpPr>
      <xdr:spPr>
        <a:xfrm>
          <a:off x="3419443" y="2291856"/>
          <a:ext cx="845805" cy="277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6AC097-D3F4-4F95-A2C0-711F5D3AB485}" type="TxLink">
            <a:rPr lang="en-US" sz="1400" b="0" i="0" u="none" strike="noStrike">
              <a:solidFill>
                <a:srgbClr val="000000"/>
              </a:solidFill>
              <a:latin typeface="Aptos Narrow"/>
              <a:ea typeface="+mn-ea"/>
              <a:cs typeface="+mn-cs"/>
            </a:rPr>
            <a:t>$4M</a:t>
          </a:fld>
          <a:endParaRPr lang="en-AU" sz="1400" b="0" i="0" u="none" strike="noStrike">
            <a:solidFill>
              <a:schemeClr val="accent4"/>
            </a:solidFill>
            <a:latin typeface="Aptos Narrow"/>
            <a:ea typeface="+mn-ea"/>
            <a:cs typeface="+mn-cs"/>
          </a:endParaRPr>
        </a:p>
      </xdr:txBody>
    </xdr:sp>
    <xdr:clientData/>
  </xdr:twoCellAnchor>
  <xdr:twoCellAnchor>
    <xdr:from>
      <xdr:col>0</xdr:col>
      <xdr:colOff>150589</xdr:colOff>
      <xdr:row>10</xdr:row>
      <xdr:rowOff>112458</xdr:rowOff>
    </xdr:from>
    <xdr:to>
      <xdr:col>4</xdr:col>
      <xdr:colOff>23588</xdr:colOff>
      <xdr:row>18</xdr:row>
      <xdr:rowOff>102690</xdr:rowOff>
    </xdr:to>
    <xdr:graphicFrame macro="">
      <xdr:nvGraphicFramePr>
        <xdr:cNvPr id="39" name="Chart 38">
          <a:extLst>
            <a:ext uri="{FF2B5EF4-FFF2-40B4-BE49-F238E27FC236}">
              <a16:creationId xmlns:a16="http://schemas.microsoft.com/office/drawing/2014/main" id="{89F0ADE8-CA3F-4DE7-8225-E15231A67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328915</xdr:colOff>
      <xdr:row>7</xdr:row>
      <xdr:rowOff>99041</xdr:rowOff>
    </xdr:from>
    <xdr:to>
      <xdr:col>3</xdr:col>
      <xdr:colOff>519685</xdr:colOff>
      <xdr:row>10</xdr:row>
      <xdr:rowOff>0</xdr:rowOff>
    </xdr:to>
    <xdr:sp macro="" textlink="">
      <xdr:nvSpPr>
        <xdr:cNvPr id="40" name="TextBox 39">
          <a:extLst>
            <a:ext uri="{FF2B5EF4-FFF2-40B4-BE49-F238E27FC236}">
              <a16:creationId xmlns:a16="http://schemas.microsoft.com/office/drawing/2014/main" id="{9426F56E-D6F4-B7DD-3D65-F98DAE3BED3C}"/>
            </a:ext>
          </a:extLst>
        </xdr:cNvPr>
        <xdr:cNvSpPr txBox="1"/>
      </xdr:nvSpPr>
      <xdr:spPr>
        <a:xfrm>
          <a:off x="328915" y="1043797"/>
          <a:ext cx="2002843" cy="458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Revenue by Quarter</a:t>
          </a:r>
          <a:r>
            <a:rPr lang="en-AU" sz="1100" baseline="0">
              <a:solidFill>
                <a:schemeClr val="tx1">
                  <a:lumMod val="65000"/>
                  <a:lumOff val="35000"/>
                </a:schemeClr>
              </a:solidFill>
            </a:rPr>
            <a:t> vs Percentage change</a:t>
          </a:r>
          <a:endParaRPr lang="en-AU" sz="1100">
            <a:solidFill>
              <a:schemeClr val="tx1">
                <a:lumMod val="65000"/>
                <a:lumOff val="35000"/>
              </a:schemeClr>
            </a:solidFill>
          </a:endParaRPr>
        </a:p>
      </xdr:txBody>
    </xdr:sp>
    <xdr:clientData/>
  </xdr:twoCellAnchor>
  <xdr:twoCellAnchor>
    <xdr:from>
      <xdr:col>0</xdr:col>
      <xdr:colOff>326435</xdr:colOff>
      <xdr:row>9</xdr:row>
      <xdr:rowOff>112052</xdr:rowOff>
    </xdr:from>
    <xdr:to>
      <xdr:col>3</xdr:col>
      <xdr:colOff>517205</xdr:colOff>
      <xdr:row>12</xdr:row>
      <xdr:rowOff>13011</xdr:rowOff>
    </xdr:to>
    <xdr:sp macro="" textlink="'Calculations-2'!AB22">
      <xdr:nvSpPr>
        <xdr:cNvPr id="41" name="TextBox 40">
          <a:extLst>
            <a:ext uri="{FF2B5EF4-FFF2-40B4-BE49-F238E27FC236}">
              <a16:creationId xmlns:a16="http://schemas.microsoft.com/office/drawing/2014/main" id="{7D3DCF9A-9515-A513-7631-99862E473CE7}"/>
            </a:ext>
          </a:extLst>
        </xdr:cNvPr>
        <xdr:cNvSpPr txBox="1"/>
      </xdr:nvSpPr>
      <xdr:spPr>
        <a:xfrm>
          <a:off x="326435" y="1428515"/>
          <a:ext cx="2002843" cy="458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1CB956-4A73-4BCF-874E-0863536F29DC}" type="TxLink">
            <a:rPr lang="en-US" sz="1100" b="0" i="1" u="none" strike="noStrike">
              <a:solidFill>
                <a:schemeClr val="tx1">
                  <a:lumMod val="50000"/>
                  <a:lumOff val="50000"/>
                </a:schemeClr>
              </a:solidFill>
              <a:latin typeface="Aptos Narrow"/>
            </a:rPr>
            <a:t>The line in the chart indicates $1,361,702 average Revenue</a:t>
          </a:fld>
          <a:endParaRPr lang="en-AU" sz="1100" i="1">
            <a:solidFill>
              <a:schemeClr val="tx1">
                <a:lumMod val="50000"/>
                <a:lumOff val="50000"/>
              </a:schemeClr>
            </a:solidFill>
          </a:endParaRPr>
        </a:p>
      </xdr:txBody>
    </xdr:sp>
    <xdr:clientData/>
  </xdr:twoCellAnchor>
  <xdr:twoCellAnchor>
    <xdr:from>
      <xdr:col>0</xdr:col>
      <xdr:colOff>526583</xdr:colOff>
      <xdr:row>18</xdr:row>
      <xdr:rowOff>185852</xdr:rowOff>
    </xdr:from>
    <xdr:to>
      <xdr:col>1</xdr:col>
      <xdr:colOff>61950</xdr:colOff>
      <xdr:row>19</xdr:row>
      <xdr:rowOff>139389</xdr:rowOff>
    </xdr:to>
    <xdr:sp macro="" textlink="">
      <xdr:nvSpPr>
        <xdr:cNvPr id="42" name="Oval 41">
          <a:extLst>
            <a:ext uri="{FF2B5EF4-FFF2-40B4-BE49-F238E27FC236}">
              <a16:creationId xmlns:a16="http://schemas.microsoft.com/office/drawing/2014/main" id="{25A43F19-B4F3-819A-6B71-2523E2642FCD}"/>
            </a:ext>
          </a:extLst>
        </xdr:cNvPr>
        <xdr:cNvSpPr/>
      </xdr:nvSpPr>
      <xdr:spPr>
        <a:xfrm>
          <a:off x="526583" y="3174998"/>
          <a:ext cx="139391" cy="139391"/>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524102</xdr:colOff>
      <xdr:row>20</xdr:row>
      <xdr:rowOff>43984</xdr:rowOff>
    </xdr:from>
    <xdr:to>
      <xdr:col>1</xdr:col>
      <xdr:colOff>59469</xdr:colOff>
      <xdr:row>20</xdr:row>
      <xdr:rowOff>183375</xdr:rowOff>
    </xdr:to>
    <xdr:sp macro="" textlink="">
      <xdr:nvSpPr>
        <xdr:cNvPr id="43" name="Oval 42">
          <a:extLst>
            <a:ext uri="{FF2B5EF4-FFF2-40B4-BE49-F238E27FC236}">
              <a16:creationId xmlns:a16="http://schemas.microsoft.com/office/drawing/2014/main" id="{C248840D-CA7C-15AA-AB18-FCDA11861F2A}"/>
            </a:ext>
          </a:extLst>
        </xdr:cNvPr>
        <xdr:cNvSpPr/>
      </xdr:nvSpPr>
      <xdr:spPr>
        <a:xfrm>
          <a:off x="524102" y="3404838"/>
          <a:ext cx="139391" cy="139391"/>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526586</xdr:colOff>
      <xdr:row>20</xdr:row>
      <xdr:rowOff>30976</xdr:rowOff>
    </xdr:from>
    <xdr:to>
      <xdr:col>3</xdr:col>
      <xdr:colOff>426562</xdr:colOff>
      <xdr:row>20</xdr:row>
      <xdr:rowOff>46464</xdr:rowOff>
    </xdr:to>
    <xdr:cxnSp macro="">
      <xdr:nvCxnSpPr>
        <xdr:cNvPr id="47" name="Straight Connector 46">
          <a:extLst>
            <a:ext uri="{FF2B5EF4-FFF2-40B4-BE49-F238E27FC236}">
              <a16:creationId xmlns:a16="http://schemas.microsoft.com/office/drawing/2014/main" id="{5394BED3-F894-98B9-EF62-E5D81F268130}"/>
            </a:ext>
          </a:extLst>
        </xdr:cNvPr>
        <xdr:cNvCxnSpPr/>
      </xdr:nvCxnSpPr>
      <xdr:spPr>
        <a:xfrm flipV="1">
          <a:off x="1734635" y="3391830"/>
          <a:ext cx="504000" cy="15488"/>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47659</xdr:colOff>
      <xdr:row>18</xdr:row>
      <xdr:rowOff>127531</xdr:rowOff>
    </xdr:from>
    <xdr:to>
      <xdr:col>2</xdr:col>
      <xdr:colOff>511099</xdr:colOff>
      <xdr:row>20</xdr:row>
      <xdr:rowOff>30968</xdr:rowOff>
    </xdr:to>
    <xdr:sp macro="" textlink="">
      <xdr:nvSpPr>
        <xdr:cNvPr id="51" name="TextBox 50">
          <a:extLst>
            <a:ext uri="{FF2B5EF4-FFF2-40B4-BE49-F238E27FC236}">
              <a16:creationId xmlns:a16="http://schemas.microsoft.com/office/drawing/2014/main" id="{5BA2CCF0-8C64-507C-F3D2-0DD98A7640A6}"/>
            </a:ext>
          </a:extLst>
        </xdr:cNvPr>
        <xdr:cNvSpPr txBox="1"/>
      </xdr:nvSpPr>
      <xdr:spPr>
        <a:xfrm>
          <a:off x="651683" y="3116677"/>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Below</a:t>
          </a:r>
          <a:r>
            <a:rPr lang="en-AU" sz="1100" baseline="0">
              <a:solidFill>
                <a:schemeClr val="tx1">
                  <a:lumMod val="65000"/>
                  <a:lumOff val="35000"/>
                </a:schemeClr>
              </a:solidFill>
            </a:rPr>
            <a:t> Average</a:t>
          </a:r>
          <a:endParaRPr lang="en-AU" sz="1100">
            <a:solidFill>
              <a:schemeClr val="tx1">
                <a:lumMod val="65000"/>
                <a:lumOff val="35000"/>
              </a:schemeClr>
            </a:solidFill>
          </a:endParaRPr>
        </a:p>
      </xdr:txBody>
    </xdr:sp>
    <xdr:clientData/>
  </xdr:twoCellAnchor>
  <xdr:twoCellAnchor>
    <xdr:from>
      <xdr:col>1</xdr:col>
      <xdr:colOff>29691</xdr:colOff>
      <xdr:row>19</xdr:row>
      <xdr:rowOff>156015</xdr:rowOff>
    </xdr:from>
    <xdr:to>
      <xdr:col>2</xdr:col>
      <xdr:colOff>493131</xdr:colOff>
      <xdr:row>21</xdr:row>
      <xdr:rowOff>59453</xdr:rowOff>
    </xdr:to>
    <xdr:sp macro="" textlink="">
      <xdr:nvSpPr>
        <xdr:cNvPr id="52" name="TextBox 51">
          <a:extLst>
            <a:ext uri="{FF2B5EF4-FFF2-40B4-BE49-F238E27FC236}">
              <a16:creationId xmlns:a16="http://schemas.microsoft.com/office/drawing/2014/main" id="{D32F5777-D1CA-02F2-B3A5-DAC9E3E9AE5D}"/>
            </a:ext>
          </a:extLst>
        </xdr:cNvPr>
        <xdr:cNvSpPr txBox="1"/>
      </xdr:nvSpPr>
      <xdr:spPr>
        <a:xfrm>
          <a:off x="633715" y="3331015"/>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tx1">
                  <a:lumMod val="65000"/>
                  <a:lumOff val="35000"/>
                </a:schemeClr>
              </a:solidFill>
            </a:rPr>
            <a:t>Above Average</a:t>
          </a:r>
          <a:endParaRPr lang="en-AU" sz="1100">
            <a:solidFill>
              <a:schemeClr val="tx1">
                <a:lumMod val="65000"/>
                <a:lumOff val="35000"/>
              </a:schemeClr>
            </a:solidFill>
          </a:endParaRPr>
        </a:p>
      </xdr:txBody>
    </xdr:sp>
    <xdr:clientData/>
  </xdr:twoCellAnchor>
  <xdr:twoCellAnchor>
    <xdr:from>
      <xdr:col>2</xdr:col>
      <xdr:colOff>429909</xdr:colOff>
      <xdr:row>18</xdr:row>
      <xdr:rowOff>169015</xdr:rowOff>
    </xdr:from>
    <xdr:to>
      <xdr:col>4</xdr:col>
      <xdr:colOff>289325</xdr:colOff>
      <xdr:row>20</xdr:row>
      <xdr:rowOff>72452</xdr:rowOff>
    </xdr:to>
    <xdr:sp macro="" textlink="">
      <xdr:nvSpPr>
        <xdr:cNvPr id="53" name="TextBox 52">
          <a:extLst>
            <a:ext uri="{FF2B5EF4-FFF2-40B4-BE49-F238E27FC236}">
              <a16:creationId xmlns:a16="http://schemas.microsoft.com/office/drawing/2014/main" id="{52AB674B-592A-6338-E17F-343E0DB30EC4}"/>
            </a:ext>
          </a:extLst>
        </xdr:cNvPr>
        <xdr:cNvSpPr txBox="1"/>
      </xdr:nvSpPr>
      <xdr:spPr>
        <a:xfrm>
          <a:off x="1637958" y="3158161"/>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tx1">
                  <a:lumMod val="65000"/>
                  <a:lumOff val="35000"/>
                </a:schemeClr>
              </a:solidFill>
            </a:rPr>
            <a:t> Average Line</a:t>
          </a:r>
          <a:endParaRPr lang="en-AU" sz="1100">
            <a:solidFill>
              <a:schemeClr val="tx1">
                <a:lumMod val="65000"/>
                <a:lumOff val="35000"/>
              </a:schemeClr>
            </a:solidFill>
          </a:endParaRPr>
        </a:p>
      </xdr:txBody>
    </xdr:sp>
    <xdr:clientData/>
  </xdr:twoCellAnchor>
  <xdr:twoCellAnchor>
    <xdr:from>
      <xdr:col>0</xdr:col>
      <xdr:colOff>170367</xdr:colOff>
      <xdr:row>21</xdr:row>
      <xdr:rowOff>147463</xdr:rowOff>
    </xdr:from>
    <xdr:to>
      <xdr:col>8</xdr:col>
      <xdr:colOff>294268</xdr:colOff>
      <xdr:row>31</xdr:row>
      <xdr:rowOff>77439</xdr:rowOff>
    </xdr:to>
    <xdr:sp macro="" textlink="">
      <xdr:nvSpPr>
        <xdr:cNvPr id="54" name="Rectangle: Diagonal Corners Rounded 53">
          <a:extLst>
            <a:ext uri="{FF2B5EF4-FFF2-40B4-BE49-F238E27FC236}">
              <a16:creationId xmlns:a16="http://schemas.microsoft.com/office/drawing/2014/main" id="{638181C2-7DD8-9409-F0EF-E2B4E57A6263}"/>
            </a:ext>
          </a:extLst>
        </xdr:cNvPr>
        <xdr:cNvSpPr/>
      </xdr:nvSpPr>
      <xdr:spPr>
        <a:xfrm>
          <a:off x="170367" y="3694170"/>
          <a:ext cx="4956096" cy="1788513"/>
        </a:xfrm>
        <a:prstGeom prst="round2DiagRect">
          <a:avLst>
            <a:gd name="adj1" fmla="val 7555"/>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247804</xdr:colOff>
      <xdr:row>23</xdr:row>
      <xdr:rowOff>139392</xdr:rowOff>
    </xdr:from>
    <xdr:to>
      <xdr:col>8</xdr:col>
      <xdr:colOff>216829</xdr:colOff>
      <xdr:row>30</xdr:row>
      <xdr:rowOff>30978</xdr:rowOff>
    </xdr:to>
    <xdr:graphicFrame macro="">
      <xdr:nvGraphicFramePr>
        <xdr:cNvPr id="55" name="Chart 54">
          <a:extLst>
            <a:ext uri="{FF2B5EF4-FFF2-40B4-BE49-F238E27FC236}">
              <a16:creationId xmlns:a16="http://schemas.microsoft.com/office/drawing/2014/main" id="{44E3251E-0DA4-423A-934A-0C66B4112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184571</xdr:colOff>
      <xdr:row>30</xdr:row>
      <xdr:rowOff>1156</xdr:rowOff>
    </xdr:from>
    <xdr:to>
      <xdr:col>3</xdr:col>
      <xdr:colOff>43987</xdr:colOff>
      <xdr:row>31</xdr:row>
      <xdr:rowOff>90447</xdr:rowOff>
    </xdr:to>
    <xdr:sp macro="" textlink="">
      <xdr:nvSpPr>
        <xdr:cNvPr id="56" name="TextBox 55">
          <a:extLst>
            <a:ext uri="{FF2B5EF4-FFF2-40B4-BE49-F238E27FC236}">
              <a16:creationId xmlns:a16="http://schemas.microsoft.com/office/drawing/2014/main" id="{D8C7CC00-69CC-EA3C-DEEC-F729126B4E63}"/>
            </a:ext>
          </a:extLst>
        </xdr:cNvPr>
        <xdr:cNvSpPr txBox="1"/>
      </xdr:nvSpPr>
      <xdr:spPr>
        <a:xfrm>
          <a:off x="788595" y="5220546"/>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tx1">
                  <a:lumMod val="65000"/>
                  <a:lumOff val="35000"/>
                </a:schemeClr>
              </a:solidFill>
            </a:rPr>
            <a:t>Below</a:t>
          </a:r>
          <a:r>
            <a:rPr lang="en-AU" sz="1100" baseline="0">
              <a:solidFill>
                <a:schemeClr val="tx1">
                  <a:lumMod val="65000"/>
                  <a:lumOff val="35000"/>
                </a:schemeClr>
              </a:solidFill>
            </a:rPr>
            <a:t> Average</a:t>
          </a:r>
          <a:endParaRPr lang="en-AU" sz="1100">
            <a:solidFill>
              <a:schemeClr val="tx1">
                <a:lumMod val="65000"/>
                <a:lumOff val="35000"/>
              </a:schemeClr>
            </a:solidFill>
          </a:endParaRPr>
        </a:p>
      </xdr:txBody>
    </xdr:sp>
    <xdr:clientData/>
  </xdr:twoCellAnchor>
  <xdr:twoCellAnchor>
    <xdr:from>
      <xdr:col>1</xdr:col>
      <xdr:colOff>43983</xdr:colOff>
      <xdr:row>30</xdr:row>
      <xdr:rowOff>59478</xdr:rowOff>
    </xdr:from>
    <xdr:to>
      <xdr:col>1</xdr:col>
      <xdr:colOff>183374</xdr:colOff>
      <xdr:row>31</xdr:row>
      <xdr:rowOff>13015</xdr:rowOff>
    </xdr:to>
    <xdr:sp macro="" textlink="">
      <xdr:nvSpPr>
        <xdr:cNvPr id="57" name="Oval 56">
          <a:extLst>
            <a:ext uri="{FF2B5EF4-FFF2-40B4-BE49-F238E27FC236}">
              <a16:creationId xmlns:a16="http://schemas.microsoft.com/office/drawing/2014/main" id="{68AD5CA3-1892-4016-9C49-DF037B756BDF}"/>
            </a:ext>
          </a:extLst>
        </xdr:cNvPr>
        <xdr:cNvSpPr/>
      </xdr:nvSpPr>
      <xdr:spPr>
        <a:xfrm>
          <a:off x="648007" y="5278868"/>
          <a:ext cx="139391" cy="139391"/>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3</xdr:col>
      <xdr:colOff>290509</xdr:colOff>
      <xdr:row>29</xdr:row>
      <xdr:rowOff>184517</xdr:rowOff>
    </xdr:from>
    <xdr:to>
      <xdr:col>5</xdr:col>
      <xdr:colOff>149925</xdr:colOff>
      <xdr:row>31</xdr:row>
      <xdr:rowOff>87955</xdr:rowOff>
    </xdr:to>
    <xdr:sp macro="" textlink="">
      <xdr:nvSpPr>
        <xdr:cNvPr id="58" name="TextBox 57">
          <a:extLst>
            <a:ext uri="{FF2B5EF4-FFF2-40B4-BE49-F238E27FC236}">
              <a16:creationId xmlns:a16="http://schemas.microsoft.com/office/drawing/2014/main" id="{5033CE5B-BE36-4DE9-87B0-A876F64E0105}"/>
            </a:ext>
          </a:extLst>
        </xdr:cNvPr>
        <xdr:cNvSpPr txBox="1"/>
      </xdr:nvSpPr>
      <xdr:spPr>
        <a:xfrm>
          <a:off x="2102582" y="5218054"/>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tx1">
                  <a:lumMod val="65000"/>
                  <a:lumOff val="35000"/>
                </a:schemeClr>
              </a:solidFill>
            </a:rPr>
            <a:t>Above Average</a:t>
          </a:r>
          <a:endParaRPr lang="en-AU" sz="1100">
            <a:solidFill>
              <a:schemeClr val="tx1">
                <a:lumMod val="65000"/>
                <a:lumOff val="35000"/>
              </a:schemeClr>
            </a:solidFill>
          </a:endParaRPr>
        </a:p>
      </xdr:txBody>
    </xdr:sp>
    <xdr:clientData/>
  </xdr:twoCellAnchor>
  <xdr:twoCellAnchor>
    <xdr:from>
      <xdr:col>3</xdr:col>
      <xdr:colOff>134429</xdr:colOff>
      <xdr:row>30</xdr:row>
      <xdr:rowOff>72489</xdr:rowOff>
    </xdr:from>
    <xdr:to>
      <xdr:col>3</xdr:col>
      <xdr:colOff>273820</xdr:colOff>
      <xdr:row>31</xdr:row>
      <xdr:rowOff>26026</xdr:rowOff>
    </xdr:to>
    <xdr:sp macro="" textlink="">
      <xdr:nvSpPr>
        <xdr:cNvPr id="59" name="Oval 58">
          <a:extLst>
            <a:ext uri="{FF2B5EF4-FFF2-40B4-BE49-F238E27FC236}">
              <a16:creationId xmlns:a16="http://schemas.microsoft.com/office/drawing/2014/main" id="{B0281D9C-73CF-2C0E-9FC5-F2A063030077}"/>
            </a:ext>
          </a:extLst>
        </xdr:cNvPr>
        <xdr:cNvSpPr/>
      </xdr:nvSpPr>
      <xdr:spPr>
        <a:xfrm>
          <a:off x="1946502" y="5291879"/>
          <a:ext cx="139391" cy="139391"/>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195115</xdr:colOff>
      <xdr:row>29</xdr:row>
      <xdr:rowOff>182028</xdr:rowOff>
    </xdr:from>
    <xdr:to>
      <xdr:col>7</xdr:col>
      <xdr:colOff>54531</xdr:colOff>
      <xdr:row>31</xdr:row>
      <xdr:rowOff>85466</xdr:rowOff>
    </xdr:to>
    <xdr:sp macro="" textlink="">
      <xdr:nvSpPr>
        <xdr:cNvPr id="63" name="TextBox 62">
          <a:extLst>
            <a:ext uri="{FF2B5EF4-FFF2-40B4-BE49-F238E27FC236}">
              <a16:creationId xmlns:a16="http://schemas.microsoft.com/office/drawing/2014/main" id="{7CFD68A8-0294-7E30-60EC-F3490EDBE801}"/>
            </a:ext>
          </a:extLst>
        </xdr:cNvPr>
        <xdr:cNvSpPr txBox="1"/>
      </xdr:nvSpPr>
      <xdr:spPr>
        <a:xfrm>
          <a:off x="3215237" y="5215565"/>
          <a:ext cx="1067465" cy="27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tx1">
                  <a:lumMod val="65000"/>
                  <a:lumOff val="35000"/>
                </a:schemeClr>
              </a:solidFill>
            </a:rPr>
            <a:t> Average Line</a:t>
          </a:r>
          <a:endParaRPr lang="en-AU" sz="1100">
            <a:solidFill>
              <a:schemeClr val="tx1">
                <a:lumMod val="65000"/>
                <a:lumOff val="35000"/>
              </a:schemeClr>
            </a:solidFill>
          </a:endParaRPr>
        </a:p>
      </xdr:txBody>
    </xdr:sp>
    <xdr:clientData/>
  </xdr:twoCellAnchor>
  <xdr:twoCellAnchor>
    <xdr:from>
      <xdr:col>6</xdr:col>
      <xdr:colOff>549416</xdr:colOff>
      <xdr:row>30</xdr:row>
      <xdr:rowOff>119690</xdr:rowOff>
    </xdr:from>
    <xdr:to>
      <xdr:col>7</xdr:col>
      <xdr:colOff>526586</xdr:colOff>
      <xdr:row>30</xdr:row>
      <xdr:rowOff>119690</xdr:rowOff>
    </xdr:to>
    <xdr:cxnSp macro="">
      <xdr:nvCxnSpPr>
        <xdr:cNvPr id="2048" name="Straight Connector 2047">
          <a:extLst>
            <a:ext uri="{FF2B5EF4-FFF2-40B4-BE49-F238E27FC236}">
              <a16:creationId xmlns:a16="http://schemas.microsoft.com/office/drawing/2014/main" id="{4E358EEC-DD5C-4312-6350-0AB28FE451F8}"/>
            </a:ext>
          </a:extLst>
        </xdr:cNvPr>
        <xdr:cNvCxnSpPr/>
      </xdr:nvCxnSpPr>
      <xdr:spPr>
        <a:xfrm>
          <a:off x="4173562" y="5339080"/>
          <a:ext cx="581195" cy="0"/>
        </a:xfrm>
        <a:prstGeom prst="line">
          <a:avLst/>
        </a:prstGeom>
        <a:ln>
          <a:solidFill>
            <a:schemeClr val="bg2">
              <a:lumMod val="50000"/>
            </a:schemeClr>
          </a:solidFill>
          <a:prstDash val="dash"/>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341924</xdr:colOff>
      <xdr:row>21</xdr:row>
      <xdr:rowOff>143027</xdr:rowOff>
    </xdr:from>
    <xdr:to>
      <xdr:col>5</xdr:col>
      <xdr:colOff>340733</xdr:colOff>
      <xdr:row>23</xdr:row>
      <xdr:rowOff>15488</xdr:rowOff>
    </xdr:to>
    <xdr:sp macro="" textlink="">
      <xdr:nvSpPr>
        <xdr:cNvPr id="2050" name="TextBox 2049">
          <a:extLst>
            <a:ext uri="{FF2B5EF4-FFF2-40B4-BE49-F238E27FC236}">
              <a16:creationId xmlns:a16="http://schemas.microsoft.com/office/drawing/2014/main" id="{C32FA610-82C0-48F7-45BF-3A75905E3768}"/>
            </a:ext>
          </a:extLst>
        </xdr:cNvPr>
        <xdr:cNvSpPr txBox="1"/>
      </xdr:nvSpPr>
      <xdr:spPr>
        <a:xfrm>
          <a:off x="341924" y="3689734"/>
          <a:ext cx="3018931" cy="244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tx1">
                  <a:lumMod val="65000"/>
                  <a:lumOff val="35000"/>
                </a:schemeClr>
              </a:solidFill>
            </a:rPr>
            <a:t>Revenue by Quarter</a:t>
          </a:r>
          <a:r>
            <a:rPr lang="en-AU" sz="1200" b="1" baseline="0">
              <a:solidFill>
                <a:schemeClr val="tx1">
                  <a:lumMod val="65000"/>
                  <a:lumOff val="35000"/>
                </a:schemeClr>
              </a:solidFill>
            </a:rPr>
            <a:t> vs Percentage change</a:t>
          </a:r>
          <a:endParaRPr lang="en-AU" sz="1200" b="1">
            <a:solidFill>
              <a:schemeClr val="tx1">
                <a:lumMod val="65000"/>
                <a:lumOff val="35000"/>
              </a:schemeClr>
            </a:solidFill>
          </a:endParaRPr>
        </a:p>
      </xdr:txBody>
    </xdr:sp>
    <xdr:clientData/>
  </xdr:twoCellAnchor>
  <xdr:twoCellAnchor>
    <xdr:from>
      <xdr:col>0</xdr:col>
      <xdr:colOff>277492</xdr:colOff>
      <xdr:row>22</xdr:row>
      <xdr:rowOff>125061</xdr:rowOff>
    </xdr:from>
    <xdr:to>
      <xdr:col>6</xdr:col>
      <xdr:colOff>15488</xdr:colOff>
      <xdr:row>24</xdr:row>
      <xdr:rowOff>0</xdr:rowOff>
    </xdr:to>
    <xdr:sp macro="" textlink="'Calculations-2'!AH24">
      <xdr:nvSpPr>
        <xdr:cNvPr id="2052" name="TextBox 2051">
          <a:extLst>
            <a:ext uri="{FF2B5EF4-FFF2-40B4-BE49-F238E27FC236}">
              <a16:creationId xmlns:a16="http://schemas.microsoft.com/office/drawing/2014/main" id="{55256029-4676-AD89-AA87-4D3F4B859EF6}"/>
            </a:ext>
          </a:extLst>
        </xdr:cNvPr>
        <xdr:cNvSpPr txBox="1"/>
      </xdr:nvSpPr>
      <xdr:spPr>
        <a:xfrm>
          <a:off x="277492" y="3857622"/>
          <a:ext cx="3362142" cy="246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550FE4-6C6B-40D2-94A4-AF4820FD6C80}" type="TxLink">
            <a:rPr lang="en-US" sz="1100" b="0" i="0" u="none" strike="noStrike">
              <a:solidFill>
                <a:schemeClr val="tx1">
                  <a:lumMod val="50000"/>
                  <a:lumOff val="50000"/>
                </a:schemeClr>
              </a:solidFill>
              <a:latin typeface="Aptos Narrow"/>
            </a:rPr>
            <a:t>The line in the chart indicates $778,116 average Revenue</a:t>
          </a:fld>
          <a:endParaRPr lang="en-AU" sz="1200" b="1">
            <a:solidFill>
              <a:schemeClr val="tx1">
                <a:lumMod val="50000"/>
                <a:lumOff val="50000"/>
              </a:schemeClr>
            </a:solidFill>
          </a:endParaRPr>
        </a:p>
      </xdr:txBody>
    </xdr:sp>
    <xdr:clientData/>
  </xdr:twoCellAnchor>
  <xdr:twoCellAnchor>
    <xdr:from>
      <xdr:col>0</xdr:col>
      <xdr:colOff>345109</xdr:colOff>
      <xdr:row>4</xdr:row>
      <xdr:rowOff>9203</xdr:rowOff>
    </xdr:from>
    <xdr:to>
      <xdr:col>6</xdr:col>
      <xdr:colOff>280772</xdr:colOff>
      <xdr:row>6</xdr:row>
      <xdr:rowOff>55218</xdr:rowOff>
    </xdr:to>
    <xdr:sp macro="" textlink="'Analysis-3'!M16">
      <xdr:nvSpPr>
        <xdr:cNvPr id="2053" name="TextBox 2052">
          <a:extLst>
            <a:ext uri="{FF2B5EF4-FFF2-40B4-BE49-F238E27FC236}">
              <a16:creationId xmlns:a16="http://schemas.microsoft.com/office/drawing/2014/main" id="{1DBD8E85-8765-4A1E-8F1B-2B506FA032C9}"/>
            </a:ext>
          </a:extLst>
        </xdr:cNvPr>
        <xdr:cNvSpPr txBox="1"/>
      </xdr:nvSpPr>
      <xdr:spPr>
        <a:xfrm>
          <a:off x="345109" y="423333"/>
          <a:ext cx="3580011" cy="404928"/>
        </a:xfrm>
        <a:prstGeom prst="rect">
          <a:avLst/>
        </a:prstGeom>
        <a:gradFill>
          <a:gsLst>
            <a:gs pos="0">
              <a:schemeClr val="bg1">
                <a:lumMod val="95000"/>
              </a:schemeClr>
            </a:gs>
            <a:gs pos="50000">
              <a:schemeClr val="bg1"/>
            </a:gs>
            <a:gs pos="100000">
              <a:srgbClr val="FAFAFA"/>
            </a:gs>
            <a:gs pos="100000">
              <a:schemeClr val="bg1">
                <a:lumMod val="95000"/>
              </a:schemeClr>
            </a:gs>
          </a:gsLst>
          <a:lin ang="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gradFill>
                <a:gsLst>
                  <a:gs pos="0">
                    <a:srgbClr val="1F8CB3"/>
                  </a:gs>
                  <a:gs pos="79500">
                    <a:srgbClr val="1F8CB3"/>
                  </a:gs>
                  <a:gs pos="59750">
                    <a:srgbClr val="9FE6FF"/>
                  </a:gs>
                  <a:gs pos="40000">
                    <a:srgbClr val="9FE6FF"/>
                  </a:gs>
                  <a:gs pos="81000">
                    <a:srgbClr val="43A4BB"/>
                  </a:gs>
                </a:gsLst>
                <a:lin ang="0" scaled="1"/>
              </a:gradFill>
            </a:rPr>
            <a:t>Kix</a:t>
          </a:r>
          <a:r>
            <a:rPr lang="en-AU" sz="1800" b="1" baseline="0">
              <a:gradFill>
                <a:gsLst>
                  <a:gs pos="0">
                    <a:srgbClr val="1F8CB3"/>
                  </a:gs>
                  <a:gs pos="79500">
                    <a:srgbClr val="1F8CB3"/>
                  </a:gs>
                  <a:gs pos="59750">
                    <a:srgbClr val="9FE6FF"/>
                  </a:gs>
                  <a:gs pos="40000">
                    <a:srgbClr val="9FE6FF"/>
                  </a:gs>
                  <a:gs pos="81000">
                    <a:srgbClr val="43A4BB"/>
                  </a:gs>
                </a:gsLst>
                <a:lin ang="0" scaled="1"/>
              </a:gradFill>
            </a:rPr>
            <a:t> Business Dashboard</a:t>
          </a:r>
          <a:endParaRPr lang="en-AU" sz="1800" b="1">
            <a:gradFill>
              <a:gsLst>
                <a:gs pos="0">
                  <a:srgbClr val="1F8CB3"/>
                </a:gs>
                <a:gs pos="79500">
                  <a:srgbClr val="1F8CB3"/>
                </a:gs>
                <a:gs pos="59750">
                  <a:srgbClr val="9FE6FF"/>
                </a:gs>
                <a:gs pos="40000">
                  <a:srgbClr val="9FE6FF"/>
                </a:gs>
                <a:gs pos="81000">
                  <a:srgbClr val="43A4BB"/>
                </a:gs>
              </a:gsLst>
              <a:lin ang="0" scaled="1"/>
            </a:gradFill>
          </a:endParaRPr>
        </a:p>
      </xdr:txBody>
    </xdr:sp>
    <xdr:clientData/>
  </xdr:twoCellAnchor>
  <xdr:twoCellAnchor>
    <xdr:from>
      <xdr:col>5</xdr:col>
      <xdr:colOff>593741</xdr:colOff>
      <xdr:row>4</xdr:row>
      <xdr:rowOff>110432</xdr:rowOff>
    </xdr:from>
    <xdr:to>
      <xdr:col>7</xdr:col>
      <xdr:colOff>404959</xdr:colOff>
      <xdr:row>6</xdr:row>
      <xdr:rowOff>57519</xdr:rowOff>
    </xdr:to>
    <xdr:sp macro="" textlink="">
      <xdr:nvSpPr>
        <xdr:cNvPr id="2054" name="Rectangle: Diagonal Corners Rounded 2053">
          <a:extLst>
            <a:ext uri="{FF2B5EF4-FFF2-40B4-BE49-F238E27FC236}">
              <a16:creationId xmlns:a16="http://schemas.microsoft.com/office/drawing/2014/main" id="{A5377CC2-DB75-41A1-9222-2646AAA7E73A}"/>
            </a:ext>
          </a:extLst>
        </xdr:cNvPr>
        <xdr:cNvSpPr/>
      </xdr:nvSpPr>
      <xdr:spPr>
        <a:xfrm>
          <a:off x="3630698" y="524562"/>
          <a:ext cx="1026000" cy="306000"/>
        </a:xfrm>
        <a:prstGeom prst="round2Diag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1"/>
              </a:solidFill>
            </a:rPr>
            <a:t>Time Frame</a:t>
          </a:r>
        </a:p>
      </xdr:txBody>
    </xdr:sp>
    <xdr:clientData/>
  </xdr:twoCellAnchor>
  <xdr:twoCellAnchor>
    <xdr:from>
      <xdr:col>8</xdr:col>
      <xdr:colOff>62197</xdr:colOff>
      <xdr:row>4</xdr:row>
      <xdr:rowOff>110432</xdr:rowOff>
    </xdr:from>
    <xdr:to>
      <xdr:col>9</xdr:col>
      <xdr:colOff>480805</xdr:colOff>
      <xdr:row>6</xdr:row>
      <xdr:rowOff>57519</xdr:rowOff>
    </xdr:to>
    <xdr:sp macro="" textlink="">
      <xdr:nvSpPr>
        <xdr:cNvPr id="2055" name="Rectangle: Diagonal Corners Rounded 2054">
          <a:hlinkClick xmlns:r="http://schemas.openxmlformats.org/officeDocument/2006/relationships" r:id="rId8" tooltip="GoTo Store"/>
          <a:extLst>
            <a:ext uri="{FF2B5EF4-FFF2-40B4-BE49-F238E27FC236}">
              <a16:creationId xmlns:a16="http://schemas.microsoft.com/office/drawing/2014/main" id="{448BD3BA-D99E-4680-9620-4797FFF7FA15}"/>
            </a:ext>
          </a:extLst>
        </xdr:cNvPr>
        <xdr:cNvSpPr/>
      </xdr:nvSpPr>
      <xdr:spPr>
        <a:xfrm>
          <a:off x="4921327" y="524562"/>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2">
                  <a:lumMod val="50000"/>
                </a:schemeClr>
              </a:solidFill>
            </a:rPr>
            <a:t>Store</a:t>
          </a:r>
        </a:p>
      </xdr:txBody>
    </xdr:sp>
    <xdr:clientData/>
  </xdr:twoCellAnchor>
  <xdr:twoCellAnchor>
    <xdr:from>
      <xdr:col>10</xdr:col>
      <xdr:colOff>138043</xdr:colOff>
      <xdr:row>4</xdr:row>
      <xdr:rowOff>110432</xdr:rowOff>
    </xdr:from>
    <xdr:to>
      <xdr:col>11</xdr:col>
      <xdr:colOff>556652</xdr:colOff>
      <xdr:row>6</xdr:row>
      <xdr:rowOff>57519</xdr:rowOff>
    </xdr:to>
    <xdr:sp macro="" textlink="">
      <xdr:nvSpPr>
        <xdr:cNvPr id="2056" name="Rectangle: Diagonal Corners Rounded 2055">
          <a:hlinkClick xmlns:r="http://schemas.openxmlformats.org/officeDocument/2006/relationships" r:id="rId9" tooltip="GoTo Profile View"/>
          <a:extLst>
            <a:ext uri="{FF2B5EF4-FFF2-40B4-BE49-F238E27FC236}">
              <a16:creationId xmlns:a16="http://schemas.microsoft.com/office/drawing/2014/main" id="{67E3EDE2-DCF4-4250-A6B1-FE495828EB59}"/>
            </a:ext>
          </a:extLst>
        </xdr:cNvPr>
        <xdr:cNvSpPr/>
      </xdr:nvSpPr>
      <xdr:spPr>
        <a:xfrm>
          <a:off x="6211956" y="524562"/>
          <a:ext cx="1026000" cy="306000"/>
        </a:xfrm>
        <a:prstGeom prst="round2Diag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100" b="1">
              <a:solidFill>
                <a:schemeClr val="bg2">
                  <a:lumMod val="50000"/>
                </a:schemeClr>
              </a:solidFill>
              <a:latin typeface="+mn-lt"/>
              <a:ea typeface="+mn-ea"/>
              <a:cs typeface="+mn-cs"/>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780463310184" backgroundQuery="1" createdVersion="8" refreshedVersion="8" minRefreshableVersion="3" recordCount="0" supportSubquery="1" supportAdvancedDrill="1" xr:uid="{70982959-F733-4629-A120-E3BB90B8C04A}">
  <cacheSource type="external" connectionId="9"/>
  <cacheFields count="2">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461689815" backgroundQuery="1" createdVersion="8" refreshedVersion="8" minRefreshableVersion="3" recordCount="0" supportSubquery="1" supportAdvancedDrill="1" xr:uid="{BD2D52E4-EC46-4FE7-8B93-1316A4743C13}">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Profit Margin]" caption="Profit Margin" numFmtId="0" hierarchy="47" level="32767"/>
    <cacheField name="[Date_table].[Month Name].[Month Name]" caption="Month Name" numFmtId="0" hierarchy="11" level="1">
      <sharedItems count="12">
        <s v="Jan"/>
        <s v="Feb"/>
        <s v="Mar"/>
        <s v="Apr"/>
        <s v="May"/>
        <s v="Jun"/>
        <s v="Jul"/>
        <s v="Aug"/>
        <s v="Sep"/>
        <s v="Oct"/>
        <s v="Nov"/>
        <s v="Dec"/>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468055557" backgroundQuery="1" createdVersion="8" refreshedVersion="8" minRefreshableVersion="3" recordCount="0" supportSubquery="1" supportAdvancedDrill="1" xr:uid="{BA333209-9DFA-4269-B9D0-803E465157C5}">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Profit Margin]" caption="Profit Margin" numFmtId="0" hierarchy="47" level="32767"/>
    <cacheField name="[Date_table].[Month Name].[Month Name]" caption="Month Name" numFmtId="0" hierarchy="11" level="1">
      <sharedItems count="12">
        <s v="Jan"/>
        <s v="Feb"/>
        <s v="Mar"/>
        <s v="Apr"/>
        <s v="May"/>
        <s v="Jun"/>
        <s v="Jul"/>
        <s v="Aug"/>
        <s v="Sep"/>
        <s v="Oct"/>
        <s v="Nov"/>
        <s v="Dec"/>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1516204" backgroundQuery="1" createdVersion="8" refreshedVersion="8" minRefreshableVersion="3" recordCount="0" supportSubquery="1" supportAdvancedDrill="1" xr:uid="{DF9E601A-C038-467E-A3FB-78A63D5AC872}">
  <cacheSource type="external" connectionId="9"/>
  <cacheFields count="3">
    <cacheField name="[Dim_Sales_Persons].[Full Name].[Full Name]" caption="Full Name" numFmtId="0" hierarchy="24" level="1">
      <sharedItems count="5">
        <s v="Anthony Lee"/>
        <s v="Christopher Cameron"/>
        <s v="Crystal Franco"/>
        <s v="Dustin Manning"/>
        <s v="William Gonzalez"/>
      </sharedItems>
    </cacheField>
    <cacheField name="[Measures].[Profit Margin]" caption="Profit Margin" numFmtId="0" hierarchy="47"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ber]" caption="Month Number" attribute="1" defaultMemberUniqueName="[Date].[Month Number].[All]" allUniqueName="[Date].[Month Number].[All]" dimensionUniqueName="[Date]" displayFolder="" count="2" memberValueDatatype="20" unbalanced="0"/>
    <cacheHierarchy uniqueName="[Date].[Week Day]" caption="Week Day" attribute="1" defaultMemberUniqueName="[Date].[Week Day].[All]" allUniqueName="[Date].[Week Day].[All]" dimensionUniqueName="[Date]" displayFolder="" count="2" memberValueDatatype="130" unbalanced="0"/>
    <cacheHierarchy uniqueName="[Date].[Week Number]" caption="Week Number" attribute="1" defaultMemberUniqueName="[Date].[Week Number].[All]" allUniqueName="[Date].[Week Number].[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ate_table].[Order Date]" caption="Order Date" attribute="1" time="1" defaultMemberUniqueName="[Date_table].[Order Date].[All]" allUniqueName="[Date_table].[Order Date].[All]" dimensionUniqueName="[Date_table]" displayFolder="" count="2" memberValueDatatype="7" unbalanced="0"/>
    <cacheHierarchy uniqueName="[Date_table].[Month Number]" caption="Month Number" attribute="1" defaultMemberUniqueName="[Date_table].[Month Number].[All]" allUniqueName="[Date_table].[Month Number].[All]" dimensionUniqueName="[Date_table]" displayFolder="" count="2"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2" memberValueDatatype="20" unbalanced="0"/>
    <cacheHierarchy uniqueName="[Date_table].[Week Day]" caption="Week Day" attribute="1" defaultMemberUniqueName="[Date_table].[Week Day].[All]" allUniqueName="[Date_table].[Week Day].[All]" dimensionUniqueName="[Date_table]" displayFolder="" count="2" memberValueDatatype="130" unbalanced="0"/>
    <cacheHierarchy uniqueName="[Date_table].[Week Number]" caption="Week Number" attribute="1" defaultMemberUniqueName="[Date_table].[Week Number].[All]" allUniqueName="[Date_table].[Week Number].[All]" dimensionUniqueName="[Date_table]" displayFolder="" count="2" memberValueDatatype="20" unbalanced="0"/>
    <cacheHierarchy uniqueName="[Date_table].[Week Type]" caption="Week Type" attribute="1" defaultMemberUniqueName="[Date_table].[Week Type].[All]" allUniqueName="[Date_table].[Week Type].[All]" dimensionUniqueName="[Date_table]" displayFolder="" count="2" memberValueDatatype="130" unbalanced="0"/>
    <cacheHierarchy uniqueName="[Date_table].[Quarter]" caption="Quarter" attribute="1" defaultMemberUniqueName="[Date_table].[Quarter].[All]" allUniqueName="[Date_table].[Quarter].[All]" dimensionUniqueName="[Date_table]"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cacheHierarchy uniqueName="[Dim_Customers].[Customer Age]" caption="Customer Age" attribute="1" defaultMemberUniqueName="[Dim_Customers].[Customer Age].[All]" allUniqueName="[Dim_Customers].[Customer Age].[All]" dimensionUniqueName="[Dim_Customers]" displayFolder="" count="2"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2"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2"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2"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21412037" backgroundQuery="1" createdVersion="8" refreshedVersion="8" minRefreshableVersion="3" recordCount="0" supportSubquery="1" supportAdvancedDrill="1" xr:uid="{EF1F0A8B-C98D-4A32-9A9F-C983704B5206}">
  <cacheSource type="external" connectionId="9"/>
  <cacheFields count="6">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California"/>
        <s v="Michigan"/>
        <s v="Missouri"/>
        <s v="Virginia"/>
        <s v="Washington"/>
      </sharedItems>
    </cacheField>
    <cacheField name="[Products_table].[Product Name].[Product Name]" caption="Product Name" numFmtId="0" hierarchy="38"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Qty Sold]" caption="Qty Sold" numFmtId="0" hierarchy="53" level="32767"/>
    <cacheField name="[Measures].[Profit Margin]" caption="Profit Margin" numFmtId="0" hierarchy="47"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4"/>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oneField="1">
      <fieldsUsage count="1">
        <fieldUsage x="3"/>
      </fieldsUsage>
    </cacheHierarchy>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27546295" backgroundQuery="1" createdVersion="8" refreshedVersion="8" minRefreshableVersion="3" recordCount="0" supportSubquery="1" supportAdvancedDrill="1" xr:uid="{2E95FBAD-82B0-4E29-B7B7-9539122B7A81}">
  <cacheSource type="external" connectionId="9"/>
  <cacheFields count="3">
    <cacheField name="[Dim_Sales_Persons].[Full Name].[Full Name]" caption="Full Name" numFmtId="0" hierarchy="24" level="1">
      <sharedItems count="5">
        <s v="Kelsey Beard"/>
        <s v="Kelsey Zimmerman"/>
        <s v="Kimberly Mcdonald"/>
        <s v="Seth Adams"/>
        <s v="Tammy Monroe"/>
      </sharedItems>
    </cacheField>
    <cacheField name="[Measures].[Profit Margin]" caption="Profit Margin" numFmtId="0" hierarchy="47"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33564814" backgroundQuery="1" createdVersion="8" refreshedVersion="8" minRefreshableVersion="3" recordCount="0" supportSubquery="1" supportAdvancedDrill="1" xr:uid="{014D2AA9-EE46-4AB6-9B16-3A459D8C414D}">
  <cacheSource type="external" connectionId="9"/>
  <cacheFields count="4">
    <cacheField name="[Dim_Sales_Persons].[Full Name].[Full Name]" caption="Full Name" numFmtId="0" hierarchy="24" level="1">
      <sharedItems count="5">
        <s v="Kelsey Beard"/>
        <s v="Kelsey Zimmerman"/>
        <s v="Kimberly Mcdonald"/>
        <s v="Seth Adams"/>
        <s v="Tammy Monroe"/>
      </sharedItems>
    </cacheField>
    <cacheField name="[Measures].[Profit Margin]" caption="Profit Margin" numFmtId="0" hierarchy="47" level="32767"/>
    <cacheField name="[Dim_Customers].[Location].[Location]" caption="Location" numFmtId="0" hierarchy="20" level="1">
      <sharedItems count="5">
        <s v="Florida"/>
        <s v="Indiana"/>
        <s v="Maryland"/>
        <s v="New York"/>
        <s v="Wisconsin"/>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39699072" backgroundQuery="1" createdVersion="8" refreshedVersion="8" minRefreshableVersion="3" recordCount="0" supportSubquery="1" supportAdvancedDrill="1" xr:uid="{05DE394F-54E6-438F-B77E-1BADC6E22AE6}">
  <cacheSource type="external" connectionId="9"/>
  <cacheFields count="6">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California"/>
        <s v="Michigan"/>
        <s v="Missouri"/>
        <s v="Virginia"/>
        <s v="Washington"/>
      </sharedItems>
    </cacheField>
    <cacheField name="[Products_table].[Product Name].[Product Name]" caption="Product Name" numFmtId="0" hierarchy="38" level="1">
      <sharedItems count="5">
        <s v="Attorney Mist"/>
        <s v="Begin Brew"/>
        <s v="Common Splash"/>
        <s v="Eight Brew"/>
        <s v="Onto Dew"/>
      </sharedItems>
    </cacheField>
    <cacheField name="[Measures].[Profit Margin]" caption="Profit Margin" numFmtId="0" hierarchy="47" level="32767"/>
    <cacheField name="[Products_table].[Category].[Category]" caption="Category" numFmtId="0" hierarchy="39"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45949076" backgroundQuery="1" createdVersion="8" refreshedVersion="8" minRefreshableVersion="3" recordCount="0" supportSubquery="1" supportAdvancedDrill="1" xr:uid="{AB3BD90F-4601-4971-B880-E2B8EB524592}">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Measures].[Profit Margin]" caption="Profit Margin" numFmtId="0" hierarchy="47" level="32767"/>
    <cacheField name="[Dim_Customers].[Location].[Location]" caption="Location" numFmtId="0" hierarchy="20" level="1">
      <sharedItems count="5">
        <s v="Florida"/>
        <s v="Indiana"/>
        <s v="Maryland"/>
        <s v="New York"/>
        <s v="Wisconsin"/>
      </sharedItems>
    </cacheField>
    <cacheField name="[Dim_Customers].[Customer Age Group].[Customer Age Group]" caption="Customer Age Group" numFmtId="0" hierarchy="22" level="1">
      <sharedItems count="5">
        <s v="0-20"/>
        <s v="21-30"/>
        <s v="31-40"/>
        <s v="41-50"/>
        <s v="51 +"/>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2" memberValueDatatype="130" unbalanced="0">
      <fieldsUsage count="2">
        <fieldUsage x="-1"/>
        <fieldUsage x="3"/>
      </fieldsUsage>
    </cacheHierarchy>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52314811" backgroundQuery="1" createdVersion="8" refreshedVersion="8" minRefreshableVersion="3" recordCount="0" supportSubquery="1" supportAdvancedDrill="1" xr:uid="{B2BFCDDE-1147-4F63-90DF-96152DB253C3}">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Profit Margin]" caption="Profit Margin" numFmtId="0" hierarchy="47" level="32767"/>
    <cacheField name="[Dim_Customers].[Gender].[Gender]" caption="Gender" numFmtId="0" hierarchy="19" level="1">
      <sharedItems count="2">
        <s v="Female"/>
        <s v="Male"/>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3"/>
      </fieldsUsage>
    </cacheHierarchy>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58564815" backgroundQuery="1" createdVersion="8" refreshedVersion="8" minRefreshableVersion="3" recordCount="0" supportSubquery="1" supportAdvancedDrill="1" xr:uid="{78B5485C-9C28-49D6-ACB7-39B3D290E281}">
  <cacheSource type="external" connectionId="9"/>
  <cacheFields count="6">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California"/>
        <s v="Michigan"/>
        <s v="Missouri"/>
        <s v="Virginia"/>
        <s v="Washington"/>
      </sharedItems>
    </cacheField>
    <cacheField name="[Measures].[# Products]" caption="# Products" numFmtId="0" hierarchy="52" level="32767"/>
    <cacheField name="[Measures].[Return Rate]" caption="Return Rate" numFmtId="0" hierarchy="59" level="32767"/>
    <cacheField name="[Measures].[Refund Rate]" caption="Refund Rate" numFmtId="0" hierarchy="51"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4"/>
      </fieldsUsage>
    </cacheHierarchy>
    <cacheHierarchy uniqueName="[Measures].[# Products]" caption="# Products" measure="1" displayFolder="" measureGroup="Calculations" count="0" oneField="1">
      <fieldsUsage count="1">
        <fieldUsage x="2"/>
      </fieldsUsage>
    </cacheHierarchy>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oneField="1">
      <fieldsUsage count="1">
        <fieldUsage x="3"/>
      </fieldsUsage>
    </cacheHierarchy>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64583334" backgroundQuery="1" createdVersion="8" refreshedVersion="8" minRefreshableVersion="3" recordCount="0" supportSubquery="1" supportAdvancedDrill="1" xr:uid="{852B7BD8-7430-4A25-BF17-6A1CFD0D705C}">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Average of Customer Age]" caption="Average of Customer Age" numFmtId="0" hierarchy="44" level="32767"/>
    <cacheField name="[Measures].[Average Customer Age]" caption="Average Customer Age" numFmtId="0" hierarchy="58"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oneField="1">
      <fieldsUsage count="1">
        <fieldUsage x="2"/>
      </fieldsUsage>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oneField="1">
      <fieldsUsage count="1">
        <fieldUsage x="3"/>
      </fieldsUsage>
    </cacheHierarchy>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70833331" backgroundQuery="1" createdVersion="8" refreshedVersion="8" minRefreshableVersion="3" recordCount="0" supportSubquery="1" supportAdvancedDrill="1" xr:uid="{D76564D6-F9FF-4479-9F3A-74AFA0AB77C9}">
  <cacheSource type="external" connectionId="9"/>
  <cacheFields count="9">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 customers]" caption="# customers" numFmtId="0" hierarchy="56" level="32767"/>
    <cacheField name="[Measures].[# Location]" caption="# Location" numFmtId="0" hierarchy="57" level="32767"/>
    <cacheField name="[Measures].[COGS]" caption="COGS" numFmtId="0" hierarchy="46" level="32767"/>
    <cacheField name="[Measures].[Total Revenue]" caption="Total Revenue" numFmtId="0" hierarchy="45" level="32767"/>
    <cacheField name="[Measures].[Profit Margin]" caption="Profit Margin" numFmtId="0" hierarchy="47" level="32767"/>
    <cacheField name="[Measures].[% Profit Margin]" caption="% Profit Margin" numFmtId="0" hierarchy="48"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76967589" backgroundQuery="1" createdVersion="8" refreshedVersion="8" minRefreshableVersion="3" recordCount="0" supportSubquery="1" supportAdvancedDrill="1" xr:uid="{0FF74E12-D512-4093-A1A5-8361B1416047}">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Florida"/>
        <s v="Indiana"/>
        <s v="Maryland"/>
        <s v="New York"/>
        <s v="Wisconsin"/>
      </sharedItems>
    </cacheField>
    <cacheField name="[Measures].[Profit Margin]" caption="Profit Margin" numFmtId="0" hierarchy="47" level="32767"/>
    <cacheField name="[Date_table].[Week Day].[Week Day]" caption="Week Day" numFmtId="0" hierarchy="13" level="1">
      <sharedItems count="7">
        <s v="Mon"/>
        <s v="Tue"/>
        <s v="Wed"/>
        <s v="Thu"/>
        <s v="Fri"/>
        <s v="Sat"/>
        <s v="Sun"/>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2" memberValueDatatype="130" unbalanced="0">
      <fieldsUsage count="2">
        <fieldUsage x="-1"/>
        <fieldUsage x="3"/>
      </fieldsUsage>
    </cacheHierarchy>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82986108" backgroundQuery="1" createdVersion="8" refreshedVersion="8" minRefreshableVersion="3" recordCount="0" supportSubquery="1" supportAdvancedDrill="1" xr:uid="{7279E012-88CA-4764-B62A-5D9A6DBDFB97}">
  <cacheSource type="external" connectionId="9"/>
  <cacheFields count="4">
    <cacheField name="[Dim_Sales_Persons].[Full Name].[Full Name]" caption="Full Name" numFmtId="0" hierarchy="24" level="1">
      <sharedItems count="5">
        <s v="Kelsey Beard"/>
        <s v="Kelsey Zimmerman"/>
        <s v="Kimberly Mcdonald"/>
        <s v="Seth Adams"/>
        <s v="Tammy Monroe"/>
      </sharedItems>
    </cacheField>
    <cacheField name="[Measures].[Profit Margin]" caption="Profit Margin" numFmtId="0" hierarchy="47" level="32767"/>
    <cacheField name="[Dim_Customers].[Location].[Location]" caption="Location" numFmtId="0" hierarchy="20" level="1">
      <sharedItems count="5">
        <s v="California"/>
        <s v="Michigan"/>
        <s v="Missouri"/>
        <s v="Virginia"/>
        <s v="Washington"/>
      </sharedItems>
    </cacheField>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28688888889" backgroundQuery="1" createdVersion="8" refreshedVersion="8" minRefreshableVersion="3" recordCount="0" supportSubquery="1" supportAdvancedDrill="1" xr:uid="{597F17D4-5F1B-4F82-A848-EE6A633722A3}">
  <cacheSource type="external" connectionId="9"/>
  <cacheFields count="5">
    <cacheField name="[Dim_Sales_Persons].[Full Name].[Full Name]" caption="Full Name" numFmtId="0" hierarchy="24" level="1">
      <sharedItems count="5">
        <s v="Kelsey Beard"/>
        <s v="Kelsey Zimmerman"/>
        <s v="Kimberly Mcdonald"/>
        <s v="Seth Adams"/>
        <s v="Tammy Monroe"/>
      </sharedItems>
    </cacheField>
    <cacheField name="[Dim_Customers].[Location].[Location]" caption="Location" numFmtId="0" hierarchy="20" level="1">
      <sharedItems count="5">
        <s v="California"/>
        <s v="Michigan"/>
        <s v="Missouri"/>
        <s v="Virginia"/>
        <s v="Washington"/>
      </sharedItems>
    </cacheField>
    <cacheField name="[Products_table].[Product Name].[Product Name]" caption="Product Name" numFmtId="0" hierarchy="38" level="1">
      <sharedItems count="5">
        <s v="Attorney Mist"/>
        <s v="Begin Brew"/>
        <s v="Common Splash"/>
        <s v="Eight Brew"/>
        <s v="Onto Dew"/>
      </sharedItems>
    </cacheField>
    <cacheField name="[Measures].[Profit Margin]" caption="Profit Margin" numFmtId="0" hierarchy="47" level="32767"/>
    <cacheField name="[Date].[Month].[Month]" caption="Month" numFmtId="0" hierarchy="3"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2" memberValueDatatype="130" unbalanced="0">
      <fieldsUsage count="2">
        <fieldUsage x="-1"/>
        <fieldUsage x="0"/>
      </fieldsUsage>
    </cacheHierarchy>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66364467589" backgroundQuery="1" createdVersion="8" refreshedVersion="8" minRefreshableVersion="3" recordCount="0" supportSubquery="1" supportAdvancedDrill="1" xr:uid="{E9DB1AA2-F361-49F3-B125-906F37825004}">
  <cacheSource type="external" connectionId="9"/>
  <cacheFields count="4">
    <cacheField name="[Date_table].[Month Name].[Month Name]" caption="Month Name" numFmtId="0" hierarchy="11" level="1">
      <sharedItems count="12">
        <s v="Jan"/>
        <s v="Feb"/>
        <s v="Mar"/>
        <s v="Apr"/>
        <s v="May"/>
        <s v="Jun"/>
        <s v="Jul"/>
        <s v="Aug"/>
        <s v="Sep"/>
        <s v="Oct"/>
        <s v="Nov"/>
        <s v="Dec"/>
      </sharedItems>
    </cacheField>
    <cacheField name="[Measures].[Total Revenue]" caption="Total Revenue" numFmtId="0" hierarchy="45" level="32767"/>
    <cacheField name="[Measures].[Total Target]" caption="Total Target" numFmtId="0" hierarchy="55" level="32767"/>
    <cacheField name="[Dim_Sales_Persons].[Store Name].[Store Name]" caption="Store Name" numFmtId="0" hierarchy="25"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0"/>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3"/>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663693287" backgroundQuery="1" createdVersion="8" refreshedVersion="8" minRefreshableVersion="3" recordCount="0" supportSubquery="1" supportAdvancedDrill="1" xr:uid="{429E063E-9783-4D17-B7E8-B0540CA07188}">
  <cacheSource type="external" connectionId="9"/>
  <cacheFields count="3">
    <cacheField name="[Measures].[Total Revenue]" caption="Total Revenue" numFmtId="0" hierarchy="45" level="32767"/>
    <cacheField name="[Measures].[Total Target]" caption="Total Target" numFmtId="0" hierarchy="55" level="32767"/>
    <cacheField name="[Dim_Sales_Persons].[Store Name].[Store Name]" caption="Store Name" numFmtId="0" hierarchy="25"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2"/>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66373726849" backgroundQuery="1" createdVersion="8" refreshedVersion="8" minRefreshableVersion="3" recordCount="0" supportSubquery="1" supportAdvancedDrill="1" xr:uid="{E7371E98-9594-4F28-9C36-DF6ED8F2EC23}">
  <cacheSource type="external" connectionId="9"/>
  <cacheFields count="4">
    <cacheField name="[Measures].[Total Revenue]" caption="Total Revenue" numFmtId="0" hierarchy="45" level="32767"/>
    <cacheField name="[Date_table].[Week Type].[Week Type]" caption="Week Type" numFmtId="0" hierarchy="15" level="1">
      <sharedItems count="2">
        <s v="Weekday"/>
        <s v="Weekend"/>
      </sharedItems>
    </cacheField>
    <cacheField name="[Dim_Sales_Persons].[Store Name].[Store Name]" caption="Store Name" numFmtId="0" hierarchy="25" level="1">
      <sharedItems containsSemiMixedTypes="0" containsNonDate="0" containsString="0"/>
    </cacheField>
    <cacheField name="Dummy0" numFmtId="0" hierarchy="69" level="32767">
      <extLst>
        <ext xmlns:x14="http://schemas.microsoft.com/office/spreadsheetml/2009/9/main" uri="{63CAB8AC-B538-458d-9737-405883B0398D}">
          <x14:cacheField ignore="1"/>
        </ext>
      </extLst>
    </cacheField>
  </cacheFields>
  <cacheHierarchies count="7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2" memberValueDatatype="130" unbalanced="0">
      <fieldsUsage count="2">
        <fieldUsage x="-1"/>
        <fieldUsage x="1"/>
      </fieldsUsage>
    </cacheHierarchy>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2"/>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66378356483" backgroundQuery="1" createdVersion="8" refreshedVersion="8" minRefreshableVersion="3" recordCount="0" supportSubquery="1" supportAdvancedDrill="1" xr:uid="{16571CFC-005F-4C06-8084-90C32F294AFC}">
  <cacheSource type="external" connectionId="9"/>
  <cacheFields count="4">
    <cacheField name="[Dim_Sales_Persons].[Store Name].[Store Name]" caption="Store Name" numFmtId="0" hierarchy="25" level="1">
      <sharedItems containsSemiMixedTypes="0" containsNonDate="0" containsString="0"/>
    </cacheField>
    <cacheField name="[Date_table].[Quarter].[Quarter]" caption="Quarter" numFmtId="0" hierarchy="16" level="1">
      <sharedItems count="4">
        <s v="Q-1"/>
        <s v="Q-2"/>
        <s v="Q-3"/>
        <s v="Q-4"/>
      </sharedItems>
    </cacheField>
    <cacheField name="[Measures].[Total Revenue]" caption="Total Revenue" numFmtId="0" hierarchy="45" level="32767"/>
    <cacheField name="Dummy0" numFmtId="0" hierarchy="69" level="32767">
      <extLst>
        <ext xmlns:x14="http://schemas.microsoft.com/office/spreadsheetml/2009/9/main" uri="{63CAB8AC-B538-458d-9737-405883B0398D}">
          <x14:cacheField ignore="1"/>
        </ext>
      </extLst>
    </cacheField>
  </cacheFields>
  <cacheHierarchies count="7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2" memberValueDatatype="130" unbalanced="0">
      <fieldsUsage count="2">
        <fieldUsage x="-1"/>
        <fieldUsage x="1"/>
      </fieldsUsage>
    </cacheHierarchy>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0"/>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66382638886" backgroundQuery="1" createdVersion="8" refreshedVersion="8" minRefreshableVersion="3" recordCount="0" supportSubquery="1" supportAdvancedDrill="1" xr:uid="{CF8349F7-9D98-447E-98D8-7CDD491DD428}">
  <cacheSource type="external" connectionId="9"/>
  <cacheFields count="4">
    <cacheField name="[Dim_Sales_Persons].[Store Name].[Store Name]" caption="Store Name" numFmtId="0" hierarchy="25" level="1">
      <sharedItems containsSemiMixedTypes="0" containsNonDate="0" containsString="0"/>
    </cacheField>
    <cacheField name="[Measures].[Total Revenue]" caption="Total Revenue" numFmtId="0" hierarchy="45" level="32767"/>
    <cacheField name="[Date_table].[Week Day].[Week Day]" caption="Week Day" numFmtId="0" hierarchy="13" level="1">
      <sharedItems count="7">
        <s v="Mon"/>
        <s v="Tue"/>
        <s v="Wed"/>
        <s v="Thu"/>
        <s v="Fri"/>
        <s v="Sat"/>
        <s v="Sun"/>
      </sharedItems>
    </cacheField>
    <cacheField name="Dummy0" numFmtId="0" hierarchy="69" level="32767">
      <extLst>
        <ext xmlns:x14="http://schemas.microsoft.com/office/spreadsheetml/2009/9/main" uri="{63CAB8AC-B538-458d-9737-405883B0398D}">
          <x14:cacheField ignore="1"/>
        </ext>
      </extLst>
    </cacheField>
  </cacheFields>
  <cacheHierarchies count="7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2" memberValueDatatype="130" unbalanced="0">
      <fieldsUsage count="2">
        <fieldUsage x="-1"/>
        <fieldUsage x="2"/>
      </fieldsUsage>
    </cacheHierarchy>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0"/>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9.686636458333" backgroundQuery="1" createdVersion="8" refreshedVersion="8" minRefreshableVersion="3" recordCount="0" supportSubquery="1" supportAdvancedDrill="1" xr:uid="{915A0994-37E0-4FF8-9B5F-06D7DAF510D7}">
  <cacheSource type="external" connectionId="9"/>
  <cacheFields count="4">
    <cacheField name="[Measures].[Total Target]" caption="Total Target" numFmtId="0" hierarchy="55" level="32767"/>
    <cacheField name="[Dim_Sales_Persons].[Store Name].[Store Name]" caption="Store Name" numFmtId="0" hierarchy="25" level="1">
      <sharedItems count="10">
        <s v="Barron-Fleming"/>
        <s v="Berg-Trujillo"/>
        <s v="Lee-Myers"/>
        <s v="Lopez"/>
        <s v="Martinez"/>
        <s v="Miller"/>
        <s v="Myers-Lopez"/>
        <s v="Novak PLC"/>
        <s v="Thomas"/>
        <s v="Valdez"/>
      </sharedItems>
    </cacheField>
    <cacheField name="[Measures].[Total Revenue]" caption="Total Revenue" numFmtId="0" hierarchy="45" level="32767"/>
    <cacheField name="[Date_table].[Month Name].[Month Name]" caption="Month Name" numFmtId="0" hierarchy="11"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1"/>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9.686641666667" backgroundQuery="1" createdVersion="8" refreshedVersion="8" minRefreshableVersion="3" recordCount="0" supportSubquery="1" supportAdvancedDrill="1" xr:uid="{6126DBAE-FFC5-4CFF-9C55-D9D50E12DB16}">
  <cacheSource type="external" connectionId="9"/>
  <cacheFields count="10">
    <cacheField name="[Measures].[# Transactions]" caption="# Transactions" numFmtId="0" hierarchy="49" level="32767"/>
    <cacheField name="[Measures].[# Products]" caption="# Products" numFmtId="0" hierarchy="52" level="32767"/>
    <cacheField name="[Measures].[Qty Sold]" caption="Qty Sold" numFmtId="0" hierarchy="53" level="32767"/>
    <cacheField name="[Measures].[Qty Returned]" caption="Qty Returned" numFmtId="0" hierarchy="54" level="32767"/>
    <cacheField name="[Measures].[Total Target]" caption="Total Target" numFmtId="0" hierarchy="55" level="32767"/>
    <cacheField name="[Measures].[Total Revenue]" caption="Total Revenue" numFmtId="0" hierarchy="45" level="32767"/>
    <cacheField name="[Measures].[COGS]" caption="COGS" numFmtId="0" hierarchy="46" level="32767"/>
    <cacheField name="[Measures].[Profit Margin]" caption="Profit Margin" numFmtId="0" hierarchy="47" level="32767"/>
    <cacheField name="[Measures].[Refund Rate]" caption="Refund Rate" numFmtId="0" hierarchy="51" level="32767"/>
    <cacheField name="[Date_table].[Month Name].[Month Name]" caption="Month Name" numFmtId="0" hierarchy="11" level="1">
      <sharedItems containsSemiMixedTypes="0" containsNonDate="0" containsString="0"/>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9"/>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6"/>
      </fieldsUsage>
    </cacheHierarchy>
    <cacheHierarchy uniqueName="[Measures].[Profit Margin]" caption="Profit Margin" measure="1" displayFolder="" measureGroup="Calculations" count="0" oneField="1">
      <fieldsUsage count="1">
        <fieldUsage x="7"/>
      </fieldsUsage>
    </cacheHierarchy>
    <cacheHierarchy uniqueName="[Measures].[% Profit Margin]" caption="% Profit Margin" measure="1" displayFolder="" measureGroup="Calculations" count="0"/>
    <cacheHierarchy uniqueName="[Measures].[# Transactions]" caption="# Transactions" measure="1" displayFolder="" measureGroup="Calculations" count="0" oneField="1">
      <fieldsUsage count="1">
        <fieldUsage x="0"/>
      </fieldsUsage>
    </cacheHierarchy>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8"/>
      </fieldsUsage>
    </cacheHierarchy>
    <cacheHierarchy uniqueName="[Measures].[# Products]" caption="# Products" measure="1" displayFolder="" measureGroup="Calculations" count="0" oneField="1">
      <fieldsUsage count="1">
        <fieldUsage x="1"/>
      </fieldsUsage>
    </cacheHierarchy>
    <cacheHierarchy uniqueName="[Measures].[Qty Sold]" caption="Qty Sold" measure="1" displayFolder="" measureGroup="Calculations" count="0" oneField="1">
      <fieldsUsage count="1">
        <fieldUsage x="2"/>
      </fieldsUsage>
    </cacheHierarchy>
    <cacheHierarchy uniqueName="[Measures].[Qty Returned]" caption="Qty Returned" measure="1" displayFolder="" measureGroup="Calculations" count="0" oneField="1">
      <fieldsUsage count="1">
        <fieldUsage x="3"/>
      </fieldsUsage>
    </cacheHierarchy>
    <cacheHierarchy uniqueName="[Measures].[Total Target]" caption="Total Target" measure="1" displayFolder="" measureGroup="Calculations" count="0" oneField="1">
      <fieldsUsage count="1">
        <fieldUsage x="4"/>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9.686646412039" backgroundQuery="1" createdVersion="8" refreshedVersion="8" minRefreshableVersion="3" recordCount="0" supportSubquery="1" supportAdvancedDrill="1" xr:uid="{F9BE4CCD-A552-4692-9D63-8893939D5342}">
  <cacheSource type="external" connectionId="9"/>
  <cacheFields count="3">
    <cacheField name="[Dim_Sales_Persons].[Store Name].[Store Name]" caption="Store Name" numFmtId="0" hierarchy="25" level="1">
      <sharedItems count="10">
        <s v="Barron-Fleming"/>
        <s v="Berg-Trujillo"/>
        <s v="Lee-Myers"/>
        <s v="Lopez"/>
        <s v="Martinez"/>
        <s v="Miller"/>
        <s v="Myers-Lopez"/>
        <s v="Novak PLC"/>
        <s v="Thomas"/>
        <s v="Valdez"/>
      </sharedItems>
    </cacheField>
    <cacheField name="[Measures].[Total Revenue]" caption="Total Revenue" numFmtId="0" hierarchy="45" level="32767"/>
    <cacheField name="[Date_table].[Month Name].[Month Name]" caption="Month Name" numFmtId="0" hierarchy="11" level="1">
      <sharedItems count="1">
        <s v="Sep"/>
      </sharedItems>
    </cacheField>
  </cacheFields>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2"/>
      </fieldsUsage>
    </cacheHierarchy>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fieldsUsage count="2">
        <fieldUsage x="-1"/>
        <fieldUsage x="0"/>
      </fieldsUsage>
    </cacheHierarchy>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dimensions count="9">
    <dimension name="Calculations" uniqueName="[Calculations]" caption="Calculations"/>
    <dimension name="Date" uniqueName="[Date]" caption="Date"/>
    <dimension name="Date_table" uniqueName="[Date_table]" caption="Date_table"/>
    <dimension name="Dim_Customers" uniqueName="[Dim_Customers]" caption="Dim_Customers"/>
    <dimension name="Dim_Sales_Persons" uniqueName="[Dim_Sales_Persons]" caption="Dim_Sales_Persons"/>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8">
    <measureGroup name="Calculations" caption="Calculations"/>
    <measureGroup name="Date" caption="Date"/>
    <measureGroup name="Date_table" caption="Date_table"/>
    <measureGroup name="Dim_Customers" caption="Dim_Customers"/>
    <measureGroup name="Dim_Sales_Persons" caption="Dim_Sales_Persons"/>
    <measureGroup name="fact_table" caption="fact_table"/>
    <measureGroup name="monthly_store_targets" caption="monthly_store_targets"/>
    <measureGroup name="Products_table" caption="Products_table"/>
  </measureGroups>
  <maps count="14">
    <map measureGroup="0" dimension="0"/>
    <map measureGroup="1" dimension="1"/>
    <map measureGroup="2" dimension="2"/>
    <map measureGroup="3" dimension="3"/>
    <map measureGroup="4" dimension="4"/>
    <map measureGroup="5" dimension="2"/>
    <map measureGroup="5" dimension="3"/>
    <map measureGroup="5" dimension="4"/>
    <map measureGroup="5" dimension="5"/>
    <map measureGroup="5" dimension="8"/>
    <map measureGroup="6" dimension="2"/>
    <map measureGroup="6" dimension="4"/>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779982523149" backgroundQuery="1" createdVersion="3" refreshedVersion="8" minRefreshableVersion="3" recordCount="0" supportSubquery="1" supportAdvancedDrill="1" xr:uid="{5E5CECBB-B7E2-48DE-AE75-391B29D4DF3D}">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2"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9822673"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780006250003" backgroundQuery="1" createdVersion="3" refreshedVersion="8" minRefreshableVersion="3" recordCount="0" supportSubquery="1" supportAdvancedDrill="1" xr:uid="{D87207B1-B0E5-4CCA-9107-5ABB5D8A827C}">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0727280"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780057291668" backgroundQuery="1" createdVersion="3" refreshedVersion="8" minRefreshableVersion="3" recordCount="0" supportSubquery="1" supportAdvancedDrill="1" xr:uid="{1AF53DD5-B740-4EA3-93EB-D59C0B5BB3D7}">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8165732"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 karanam" refreshedDate="45508.912188888891" backgroundQuery="1" createdVersion="3" refreshedVersion="8" minRefreshableVersion="3" recordCount="0" supportSubquery="1" supportAdvancedDrill="1" xr:uid="{1BDAF715-1ECF-4AC9-B8CA-C91545AAB724}">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Week Day]" caption="Week Day" attribute="1" defaultMemberUniqueName="[Date].[Week Day].[All]" allUniqueName="[Date].[Week Day].[All]" dimensionUniqueName="[Date]" displayFolder="" count="0" memberValueDatatype="130" unbalanced="0"/>
    <cacheHierarchy uniqueName="[Date].[Week Number]" caption="Week Number" attribute="1" defaultMemberUniqueName="[Date].[Week Number].[All]" allUniqueName="[Date].[Week Number].[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Year]" caption="Year" attribute="1" defaultMemberUniqueName="[Date_table].[Year].[All]" allUniqueName="[Date_table].[Year].[All]" dimensionUniqueName="[Date_table]" displayFolder="" count="0" memberValueDatatype="20" unbalanced="0"/>
    <cacheHierarchy uniqueName="[Date_table].[Week Day]" caption="Week Day" attribute="1" defaultMemberUniqueName="[Date_table].[Week Day].[All]" allUniqueName="[Date_table].[Week Day].[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20" unbalanced="0"/>
    <cacheHierarchy uniqueName="[Date_table].[Week Type]" caption="Week Type" attribute="1" defaultMemberUniqueName="[Date_table].[Week Type].[All]" allUniqueName="[Date_table].[Week Typ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_Persons].[Sales Person ID]" caption="Sales Person ID" attribute="1" defaultMemberUniqueName="[Dim_Sales_Persons].[Sales Person ID].[All]" allUniqueName="[Dim_Sales_Persons].[Sales Person ID].[All]" dimensionUniqueName="[Dim_Sales_Persons]" displayFolder="" count="0" memberValueDatatype="20" unbalanced="0"/>
    <cacheHierarchy uniqueName="[Dim_Sales_Persons].[Full Name]" caption="Full Name" attribute="1" defaultMemberUniqueName="[Dim_Sales_Persons].[Full Name].[All]" allUniqueName="[Dim_Sales_Persons].[Full Name].[All]" dimensionUniqueName="[Dim_Sales_Persons]" displayFolder="" count="0" memberValueDatatype="130" unbalanced="0"/>
    <cacheHierarchy uniqueName="[Dim_Sales_Persons].[Store Name]" caption="Store Name" attribute="1" defaultMemberUniqueName="[Dim_Sales_Persons].[Store Name].[All]" allUniqueName="[Dim_Sales_Persons].[Store Name].[All]" dimensionUniqueName="[Dim_Sales_Persons]" displayFolder="" count="0" memberValueDatatype="130" unbalanced="0"/>
    <cacheHierarchy uniqueName="[Dim_Sales_Persons].[Customer Age]" caption="Customer Age" attribute="1" defaultMemberUniqueName="[Dim_Sales_Persons].[Customer Age].[All]" allUniqueName="[Dim_Sales_Persons].[Customer Age].[All]" dimensionUniqueName="[Dim_Sales_Person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Monthly Target]" caption="Sum of Monthly Target" measure="1" displayFolder="" measureGroup="monthly_store_targets" count="0">
      <extLst>
        <ext xmlns:x15="http://schemas.microsoft.com/office/spreadsheetml/2010/11/main" uri="{B97F6D7D-B522-45F9-BDA1-12C45D357490}">
          <x15:cacheHierarchy aggregatedColumn="36"/>
        </ext>
      </extLst>
    </cacheHierarchy>
    <cacheHierarchy uniqueName="[Measures].[Sum of Customer Age]" caption="Sum of Customer Age" measure="1" displayFolder="" measureGroup="Dim_Customers" count="0">
      <extLst>
        <ext xmlns:x15="http://schemas.microsoft.com/office/spreadsheetml/2010/11/main" uri="{B97F6D7D-B522-45F9-BDA1-12C45D357490}">
          <x15:cacheHierarchy aggregatedColumn="21"/>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Sold]" caption="Qty Sold" measure="1" displayFolder="" measureGroup="Calculations" count="0"/>
    <cacheHierarchy uniqueName="[Measures].[Qty Returned]" caption="Qty Returne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Calculations]" caption="__XL_Count Calculations" measure="1" displayFolder="" measureGroup="Calculations" count="0" hidden="1"/>
    <cacheHierarchy uniqueName="[Measures].[__XL_Count Date]" caption="__XL_Count Date" measure="1" displayFolder="" measureGroup="Date" count="0" hidden="1"/>
    <cacheHierarchy uniqueName="[Measures].[__XL_Count Date_table]" caption="__XL_Count Date_table" measure="1" displayFolder="" measureGroup="Date_table" count="0" hidden="1"/>
    <cacheHierarchy uniqueName="[Measures].[__XL_Count Dim_Sales_Persons]" caption="__XL_Count Dim_Sales_Persons" measure="1" displayFolder="" measureGroup="Dim_Sales_Persons" count="0" hidden="1"/>
    <cacheHierarchy uniqueName="[Measures].[__XL_Count Products_table]" caption="__XL_Count Products_table" measure="1" displayFolder="" measureGroup="Product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62720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A29B82-DBE8-47A8-9B2A-8B6701A07B6C}" name="Category" cacheId="1656" applyNumberFormats="0" applyBorderFormats="0" applyFontFormats="0" applyPatternFormats="0" applyAlignmentFormats="0" applyWidthHeightFormats="1" dataCaption="Values" tag="20a40ff1-1794-4ada-b682-ddf60678056f" updatedVersion="8" minRefreshableVersion="3" useAutoFormatting="1" subtotalHiddenItems="1" rowGrandTotals="0" colGrandTotals="0" itemPrintTitles="1" createdVersion="8" indent="0" compact="0" compactData="0" multipleFieldFilters="0" chartFormat="4">
  <location ref="BE3:BF11" firstHeaderRow="1"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efaultSubtotal="0" defaultAttributeDrillState="1">
      <items count="8">
        <item x="0"/>
        <item x="1"/>
        <item x="2"/>
        <item x="3"/>
        <item x="4"/>
        <item x="5"/>
        <item x="6"/>
        <item x="7"/>
      </items>
    </pivotField>
    <pivotField compact="0" allDrilled="1" outline="0" subtotalTop="0" showAll="0" dataSourceSort="1" defaultSubtotal="0" defaultAttributeDrillState="1"/>
  </pivotFields>
  <rowFields count="1">
    <field x="4"/>
  </rowFields>
  <rowItems count="8">
    <i>
      <x/>
    </i>
    <i>
      <x v="1"/>
    </i>
    <i>
      <x v="2"/>
    </i>
    <i>
      <x v="3"/>
    </i>
    <i>
      <x v="4"/>
    </i>
    <i>
      <x v="5"/>
    </i>
    <i>
      <x v="6"/>
    </i>
    <i>
      <x v="7"/>
    </i>
  </rowItems>
  <colItems count="1">
    <i/>
  </colItems>
  <dataFields count="1">
    <dataField fld="3" subtotal="count" baseField="0" baseItem="0" numFmtId="178"/>
  </dataFields>
  <formats count="1">
    <format dxfId="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47">
      <autoFilter ref="A1">
        <filterColumn colId="0">
          <top10 top="0" val="5" filterVal="5"/>
        </filterColumn>
      </autoFilter>
    </filter>
    <filter fld="1" type="count" id="3" iMeasureHier="47">
      <autoFilter ref="A1">
        <filterColumn colId="0">
          <top10 val="5" filterVal="5"/>
        </filterColumn>
      </autoFilter>
    </filter>
    <filter fld="2" type="count" id="4" iMeasureHier="47">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91C63-8494-4232-B1CE-03DB21FE3FCF}" name="All Products" cacheId="1647" applyNumberFormats="0" applyBorderFormats="0" applyFontFormats="0" applyPatternFormats="0" applyAlignmentFormats="0" applyWidthHeightFormats="1" dataCaption="Values" tag="2c426b4d-0e43-45e3-8ca7-614a5cf8709e" updatedVersion="8" minRefreshableVersion="3" useAutoFormatting="1" subtotalHiddenItems="1" rowGrandTotals="0" colGrandTotals="0" itemPrintTitles="1" createdVersion="8" indent="0" compact="0" compactData="0" multipleFieldFilters="0">
  <location ref="AZ8:BB108" firstHeaderRow="0"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3" subtotal="count" baseField="0" baseItem="0"/>
    <dataField fld="4" subtotal="count" baseField="0" baseItem="0"/>
  </dataFields>
  <formats count="1">
    <format dxfId="26">
      <pivotArea outline="0" collapsedLevelsAreSubtotals="1" fieldPosition="0"/>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3" iMeasureHier="47">
      <autoFilter ref="A1">
        <filterColumn colId="0">
          <top10 val="5" filterVal="5"/>
        </filterColumn>
      </autoFilter>
    </filter>
  </filters>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Sales_Persons]"/>
        <x15:activeTabTopLevelEntity name="[Calculations]"/>
        <x15:activeTabTopLevelEntity name="[Dim_Customer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64EE10-B6B9-46EA-9C38-DAE4DF60A3A4}" name="Top-5 products" cacheId="1680" applyNumberFormats="0" applyBorderFormats="0" applyFontFormats="0" applyPatternFormats="0" applyAlignmentFormats="0" applyWidthHeightFormats="1" dataCaption="Values" tag="31e4128e-6cdf-4f9a-b304-74c99a901e2c" updatedVersion="8" minRefreshableVersion="3" useAutoFormatting="1" subtotalHiddenItems="1" rowGrandTotals="0" colGrandTotals="0" itemPrintTitles="1" createdVersion="8" indent="0" compact="0" compactData="0" multipleFieldFilters="0">
  <location ref="AU8:AV1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5">
    <i>
      <x v="1"/>
    </i>
    <i>
      <x v="2"/>
    </i>
    <i>
      <x v="4"/>
    </i>
    <i>
      <x v="3"/>
    </i>
    <i>
      <x/>
    </i>
  </rowItems>
  <colItems count="1">
    <i/>
  </colItems>
  <dataFields count="1">
    <dataField fld="3" subtotal="count" baseField="0" baseItem="0" numFmtId="168"/>
  </dataFields>
  <formats count="1">
    <format dxfId="27">
      <pivotArea outline="0" collapsedLevelsAreSubtotals="1" fieldPosition="0"/>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47">
      <autoFilter ref="A1">
        <filterColumn colId="0">
          <top10 top="0" val="5" filterVal="5"/>
        </filterColumn>
      </autoFilter>
    </filter>
    <filter fld="1" type="count" id="3" iMeasureHier="47">
      <autoFilter ref="A1">
        <filterColumn colId="0">
          <top10 val="5" filterVal="5"/>
        </filterColumn>
      </autoFilter>
    </filter>
    <filter fld="2" type="count" id="4" iMeasureHier="47">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DA9646-D2A3-41BE-B798-24F9E3B187B4}" name="Product KPI" cacheId="1665" applyNumberFormats="0" applyBorderFormats="0" applyFontFormats="0" applyPatternFormats="0" applyAlignmentFormats="0" applyWidthHeightFormats="1" dataCaption="Values" tag="6839d081-3966-415f-a2c7-69b2d36a7906" updatedVersion="8" minRefreshableVersion="3" useAutoFormatting="1" subtotalHiddenItems="1" rowGrandTotals="0" colGrandTotals="0" itemPrintTitles="1" createdVersion="8" indent="0" compact="0" compactData="0" multipleFieldFilters="0">
  <location ref="AQ28:AS29" firstHeaderRow="0" firstDataRow="1" firstDataCol="0"/>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4" subtotal="count" baseField="0" baseItem="0"/>
    <dataField fld="2" subtotal="count" baseField="0" baseItem="0"/>
    <dataField fld="3" subtotal="count" baseField="0" baseItem="0" numFmtId="10"/>
  </dataFields>
  <formats count="1">
    <format dxfId="28">
      <pivotArea outline="0" fieldPosition="0">
        <references count="1">
          <reference field="4294967294" count="1" selected="0">
            <x v="2"/>
          </reference>
        </references>
      </pivotArea>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3" iMeasureHier="4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F840AE-1C5B-441A-8A8D-065ED72C3033}" name="PivotTable25" cacheId="1158" applyNumberFormats="0" applyBorderFormats="0" applyFontFormats="0" applyPatternFormats="0" applyAlignmentFormats="0" applyWidthHeightFormats="1" dataCaption="Values" tag="ad4b3f35-bb56-464b-b090-c7fa1a530e87" updatedVersion="8" minRefreshableVersion="3" useAutoFormatting="1" subtotalHiddenItems="1" rowGrandTotals="0" colGrandTotals="0" itemPrintTitles="1" createdVersion="8" indent="0" compact="0" compactData="0" multipleFieldFilters="0" chartFormat="3">
  <location ref="AQ7:AS24" firstHeaderRow="1" firstDataRow="1" firstDataCol="0"/>
  <pivotFields count="2">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s>
  <formats count="1">
    <format dxfId="3">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447DB7-C114-4297-98E9-81B6E0617A35}" name="Profit weekday" cacheId="1674" applyNumberFormats="0" applyBorderFormats="0" applyFontFormats="0" applyPatternFormats="0" applyAlignmentFormats="0" applyWidthHeightFormats="1" dataCaption="Values" tag="7053af1d-cb1b-4a3d-9980-addc562cd209" updatedVersion="8" minRefreshableVersion="3" useAutoFormatting="1" subtotalHiddenItems="1" rowGrandTotals="0" colGrandTotals="0" itemPrintTitles="1" createdVersion="8" indent="0" compact="0" compactData="0" multipleFieldFilters="0" chartFormat="3">
  <location ref="AM2:AN9"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fld="2" subtotal="count" baseField="0" baseItem="0" numFmtId="168"/>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Sales_Persons]"/>
        <x15:activeTabTopLevelEntity name="[Calculations]"/>
        <x15:activeTabTopLevelEntity name="[Dim_Customer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723D2C-35DE-443F-8B35-93754915D42B}" name="Profit by month" cacheId="1641" applyNumberFormats="0" applyBorderFormats="0" applyFontFormats="0" applyPatternFormats="0" applyAlignmentFormats="0" applyWidthHeightFormats="1" dataCaption="Values" tag="1559b020-4208-40d0-9840-950a4c0891b7" updatedVersion="8" minRefreshableVersion="3" useAutoFormatting="1" subtotalHiddenItems="1" rowGrandTotals="0" colGrandTotals="0" itemPrintTitles="1" createdVersion="8" indent="0" compact="0" compactData="0" multipleFieldFilters="0">
  <location ref="AE2:AF14"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3"/>
  </rowFields>
  <rowItems count="12">
    <i>
      <x/>
    </i>
    <i>
      <x v="1"/>
    </i>
    <i>
      <x v="2"/>
    </i>
    <i>
      <x v="3"/>
    </i>
    <i>
      <x v="4"/>
    </i>
    <i>
      <x v="5"/>
    </i>
    <i>
      <x v="6"/>
    </i>
    <i>
      <x v="7"/>
    </i>
    <i>
      <x v="8"/>
    </i>
    <i>
      <x v="9"/>
    </i>
    <i>
      <x v="10"/>
    </i>
    <i>
      <x v="11"/>
    </i>
  </rowItems>
  <colItems count="1">
    <i/>
  </colItems>
  <dataFields count="1">
    <dataField fld="2" subtotal="count" baseField="0" baseItem="0"/>
  </dataFields>
  <pivotHierarchies count="69">
    <pivotHierarchy dragToData="1"/>
    <pivotHierarchy dragToData="1"/>
    <pivotHierarchy dragToData="1"/>
    <pivotHierarchy multipleItemSelectionAllowed="1" dragToData="1">
      <members count="1" level="1">
        <member name="[Date].[Month].&amp;[Apr]"/>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F34BED-CBFA-4791-82B6-2389760CC546}" name="Profit by MOM" cacheId="1638" applyNumberFormats="0" applyBorderFormats="0" applyFontFormats="0" applyPatternFormats="0" applyAlignmentFormats="0" applyWidthHeightFormats="1" dataCaption="Values" tag="4f0664d1-09ab-4cb5-bf38-6e4ad42b937d" updatedVersion="8" minRefreshableVersion="3" useAutoFormatting="1" subtotalHiddenItems="1" rowGrandTotals="0" colGrandTotals="0" itemPrintTitles="1" createdVersion="8" indent="0" compact="0" compactData="0" multipleFieldFilters="0">
  <location ref="AA2:AB14"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3"/>
  </rowFields>
  <rowItems count="12">
    <i>
      <x/>
    </i>
    <i>
      <x v="1"/>
    </i>
    <i>
      <x v="2"/>
    </i>
    <i>
      <x v="3"/>
    </i>
    <i>
      <x v="4"/>
    </i>
    <i>
      <x v="5"/>
    </i>
    <i>
      <x v="6"/>
    </i>
    <i>
      <x v="7"/>
    </i>
    <i>
      <x v="8"/>
    </i>
    <i>
      <x v="9"/>
    </i>
    <i>
      <x v="10"/>
    </i>
    <i>
      <x v="11"/>
    </i>
  </rowItems>
  <colItems count="1">
    <i/>
  </colItems>
  <dataFields count="1">
    <dataField fld="2" subtotal="count" showDataAs="percentDiff" baseField="3" baseItem="1048828" numFmtId="169"/>
  </dataFields>
  <formats count="1">
    <format dxfId="5">
      <pivotArea outline="0" collapsedLevelsAreSubtotals="1" fieldPosition="0"/>
    </format>
  </formats>
  <pivotHierarchies count="69">
    <pivotHierarchy dragToData="1"/>
    <pivotHierarchy dragToData="1"/>
    <pivotHierarchy dragToData="1"/>
    <pivotHierarchy multipleItemSelectionAllowed="1" dragToData="1">
      <members count="1" level="1">
        <member name="[Date].[Month].&amp;[Apr]"/>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DF90DE-7058-40C8-9F86-FFEDC94FFCD4}" name="Customer gender" cacheId="1662" applyNumberFormats="0" applyBorderFormats="0" applyFontFormats="0" applyPatternFormats="0" applyAlignmentFormats="0" applyWidthHeightFormats="1" dataCaption="Values" tag="08080cab-e1af-456f-9aa0-3bf911027908" updatedVersion="8" minRefreshableVersion="3" useAutoFormatting="1" subtotalHiddenItems="1" rowGrandTotals="0" colGrandTotals="0" itemPrintTitles="1" createdVersion="8" indent="0" compact="0" compactData="0" multipleFieldFilters="0">
  <location ref="W15:X17"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fld="2" subtotal="count" showDataAs="percentOfTotal" baseField="0" baseItem="0" numFmtId="1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29C6E4-BD5B-4DB6-9313-F027F7DEBF18}" name="Product KPI-2" cacheId="1668" applyNumberFormats="0" applyBorderFormats="0" applyFontFormats="0" applyPatternFormats="0" applyAlignmentFormats="0" applyWidthHeightFormats="1" dataCaption="Values" tag="ec8bce61-a269-467d-86c9-3700b937412b" updatedVersion="8" minRefreshableVersion="3" useAutoFormatting="1" subtotalHiddenItems="1" rowGrandTotals="0" colGrandTotals="0" itemPrintTitles="1" createdVersion="8" indent="0" compact="0" compactData="0" multipleFieldFilters="0">
  <location ref="W11:X12" firstHeaderRow="0" firstDataRow="1" firstDataCol="0"/>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2" subtotal="average" baseField="0" baseItem="0" numFmtId="1"/>
    <dataField fld="3" subtotal="count" baseField="0" baseItem="0"/>
  </dataFields>
  <formats count="1">
    <format dxfId="30">
      <pivotArea outline="0" fieldPosition="0">
        <references count="1">
          <reference field="4294967294" count="1" selected="0">
            <x v="0"/>
          </reference>
        </references>
      </pivotArea>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8115E7-D5CF-4AF7-B55F-91166AB2B504}" name="Customer Agegroup" cacheId="1659" applyNumberFormats="0" applyBorderFormats="0" applyFontFormats="0" applyPatternFormats="0" applyAlignmentFormats="0" applyWidthHeightFormats="1" dataCaption="Values" tag="c376eaa7-14bf-4c78-8b9a-9dd29a9f31da" updatedVersion="8" minRefreshableVersion="3" useAutoFormatting="1" subtotalHiddenItems="1" rowGrandTotals="0" colGrandTotals="0" itemPrintTitles="1" createdVersion="8" indent="0" compact="0" compactData="0" multipleFieldFilters="0" chartFormat="3">
  <location ref="W2:X7"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5">
    <i>
      <x/>
    </i>
    <i>
      <x v="1"/>
    </i>
    <i>
      <x v="2"/>
    </i>
    <i>
      <x v="3"/>
    </i>
    <i>
      <x v="4"/>
    </i>
  </rowItems>
  <colItems count="1">
    <i/>
  </colItems>
  <dataFields count="1">
    <dataField fld="1" subtotal="count" baseField="0" baseItem="0" numFmtId="168"/>
  </dataFields>
  <formats count="1">
    <format dxfId="2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2" type="count" id="4" iMeasureHier="47">
      <autoFilter ref="A1">
        <filterColumn colId="0">
          <top10 top="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8C96FD-978A-41F8-B198-888691182A56}" name="Product KPI-3" cacheId="1671" applyNumberFormats="0" applyBorderFormats="0" applyFontFormats="0" applyPatternFormats="0" applyAlignmentFormats="0" applyWidthHeightFormats="1" dataCaption="Values" tag="db29f74f-70e2-4c40-aa51-c08cb6ba4da7" updatedVersion="8" minRefreshableVersion="3" useAutoFormatting="1" subtotalHiddenItems="1" rowGrandTotals="0" colGrandTotals="0" itemPrintTitles="1" createdVersion="8" indent="0" compact="0" compactData="0" multipleFieldFilters="0">
  <location ref="O6:T7"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7" subtotal="count" baseField="0" baseItem="0"/>
    <dataField fld="6" subtotal="count" baseField="0" baseItem="0" numFmtId="170"/>
    <dataField fld="5" subtotal="count" baseField="0" baseItem="0" numFmtId="170"/>
    <dataField fld="3" subtotal="count" baseField="0" baseItem="0"/>
    <dataField fld="4" subtotal="count" baseField="0" baseItem="0" numFmtId="170"/>
  </dataFields>
  <formats count="2">
    <format dxfId="32">
      <pivotArea outline="0" fieldPosition="0">
        <references count="1">
          <reference field="4294967294" count="2" selected="0">
            <x v="2"/>
            <x v="3"/>
          </reference>
        </references>
      </pivotArea>
    </format>
    <format dxfId="31">
      <pivotArea outline="0" fieldPosition="0">
        <references count="1">
          <reference field="4294967294" count="1" selected="0">
            <x v="5"/>
          </reference>
        </references>
      </pivotArea>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4" iMeasureHier="47">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E20545-4114-4A94-AE2E-BA261756A9A0}" name="Bottom location" cacheId="1653" applyNumberFormats="0" applyBorderFormats="0" applyFontFormats="0" applyPatternFormats="0" applyAlignmentFormats="0" applyWidthHeightFormats="1" dataCaption="Values" tag="7139bf6d-1dd2-453e-874a-9d4bc0e04737" updatedVersion="8" minRefreshableVersion="3" useAutoFormatting="1" subtotalHiddenItems="1" rowGrandTotals="0" colGrandTotals="0" itemPrintTitles="1" createdVersion="8" indent="0" compact="0" compactData="0" multipleFieldFilters="0">
  <location ref="L6:M11"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47">
      <autoFilter ref="A1">
        <filterColumn colId="0">
          <top10 top="0" val="5" filterVal="5"/>
        </filterColumn>
      </autoFilter>
    </filter>
    <filter fld="0" type="count" id="2" iMeasureHier="47">
      <autoFilter ref="A1">
        <filterColumn colId="0">
          <top10 top="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6AC1E6-4A27-4559-B749-D6FE0B5F516A}" name="Top location" cacheId="1677" applyNumberFormats="0" applyBorderFormats="0" applyFontFormats="0" applyPatternFormats="0" applyAlignmentFormats="0" applyWidthHeightFormats="1" dataCaption="Values" tag="b6b3d8cc-ef64-4f52-b922-f655e46fd332" updatedVersion="8" minRefreshableVersion="3" useAutoFormatting="1" subtotalHiddenItems="1" rowGrandTotals="0" colGrandTotals="0" itemPrintTitles="1" createdVersion="8" indent="0" compact="0" compactData="0" multipleFieldFilters="0">
  <location ref="I6:J11"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2" type="count" id="3" iMeasureHier="47">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Sales_Persons]"/>
        <x15:activeTabTopLevelEntity name="[Calculation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DCD88F-70B6-4D8B-8E42-E1A57C224BCD}" name="Bottom customer" cacheId="1650" applyNumberFormats="0" applyBorderFormats="0" applyFontFormats="0" applyPatternFormats="0" applyAlignmentFormats="0" applyWidthHeightFormats="1" dataCaption="Values" tag="e6cc7d73-d53d-4483-a45a-a6d559376ca8" updatedVersion="8" minRefreshableVersion="3" useAutoFormatting="1" subtotalHiddenItems="1" rowGrandTotals="0" colGrandTotals="0" itemPrintTitles="1" createdVersion="8" indent="0" compact="0" compactData="0" multipleFieldFilters="0">
  <location ref="F6:G11"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v="2"/>
    </i>
    <i>
      <x/>
    </i>
    <i>
      <x v="1"/>
    </i>
  </rowItems>
  <colItems count="1">
    <i/>
  </colItems>
  <dataFields count="1">
    <dataField fld="1"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7">
      <autoFilter ref="A1">
        <filterColumn colId="0">
          <top10 top="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8745841-BF71-41F0-88D1-F1FF15090A9C}" name="Top customer" cacheId="1644" applyNumberFormats="0" applyBorderFormats="0" applyFontFormats="0" applyPatternFormats="0" applyAlignmentFormats="0" applyWidthHeightFormats="1" dataCaption="Values" tag="3381cf79-77a5-4a88-9e74-4752e096de40" updatedVersion="8" minRefreshableVersion="3" useAutoFormatting="1" subtotalHiddenItems="1" rowGrandTotals="0" colGrandTotals="0" itemPrintTitles="1" createdVersion="8" indent="0" compact="0" compactData="0" multipleFieldFilters="0">
  <location ref="B6:C11"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2"/>
    </i>
    <i>
      <x v="1"/>
    </i>
    <i>
      <x v="3"/>
    </i>
    <i>
      <x/>
    </i>
    <i>
      <x v="4"/>
    </i>
  </rowItems>
  <colItems count="1">
    <i/>
  </colItems>
  <dataFields count="1">
    <dataField fld="1"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_Person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13EF7E-F083-4F95-A8D1-7D7CCB461949}" name="KPI" cacheId="1704" applyNumberFormats="0" applyBorderFormats="0" applyFontFormats="0" applyPatternFormats="0" applyAlignmentFormats="0" applyWidthHeightFormats="1" dataCaption="Values" tag="0ca3bc8b-576a-4055-b00e-1f1cc69298d8" updatedVersion="8" minRefreshableVersion="3" useAutoFormatting="1" itemPrintTitles="1" createdVersion="8" indent="0" outline="1" outlineData="1" multipleFieldFilters="0">
  <location ref="A1:I2"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8" subtotal="count" baseField="0" baseItem="0"/>
    <dataField fld="7" subtotal="count" baseField="0" baseItem="0" numFmtId="165"/>
    <dataField fld="6" subtotal="count" baseField="0" baseItem="0" numFmtId="165"/>
    <dataField fld="0" subtotal="count" baseField="0" baseItem="0" numFmtId="167"/>
    <dataField fld="5" subtotal="count" baseField="0" baseItem="0" numFmtId="165"/>
    <dataField fld="1" subtotal="count" baseField="0" baseItem="0" numFmtId="167"/>
    <dataField fld="2" subtotal="count" baseField="0" baseItem="0" numFmtId="167"/>
    <dataField fld="3" subtotal="count" baseField="0" baseItem="0" numFmtId="167"/>
    <dataField fld="4" subtotal="count" baseField="0" baseItem="0" numFmtId="165"/>
  </dataFields>
  <formats count="8">
    <format dxfId="95">
      <pivotArea outline="0" collapsedLevelsAreSubtotals="1" fieldPosition="0">
        <references count="1">
          <reference field="4294967294" count="1" selected="0">
            <x v="4"/>
          </reference>
        </references>
      </pivotArea>
    </format>
    <format dxfId="94">
      <pivotArea outline="0" collapsedLevelsAreSubtotals="1" fieldPosition="0">
        <references count="1">
          <reference field="4294967294" count="1" selected="0">
            <x v="1"/>
          </reference>
        </references>
      </pivotArea>
    </format>
    <format dxfId="93">
      <pivotArea outline="0" collapsedLevelsAreSubtotals="1" fieldPosition="0">
        <references count="1">
          <reference field="4294967294" count="1" selected="0">
            <x v="8"/>
          </reference>
        </references>
      </pivotArea>
    </format>
    <format dxfId="92">
      <pivotArea outline="0" collapsedLevelsAreSubtotals="1" fieldPosition="0">
        <references count="1">
          <reference field="4294967294" count="1" selected="0">
            <x v="2"/>
          </reference>
        </references>
      </pivotArea>
    </format>
    <format dxfId="91">
      <pivotArea outline="0" collapsedLevelsAreSubtotals="1" fieldPosition="0">
        <references count="1">
          <reference field="4294967294" count="1" selected="0">
            <x v="3"/>
          </reference>
        </references>
      </pivotArea>
    </format>
    <format dxfId="90">
      <pivotArea outline="0" collapsedLevelsAreSubtotals="1" fieldPosition="0">
        <references count="1">
          <reference field="4294967294" count="1" selected="0">
            <x v="5"/>
          </reference>
        </references>
      </pivotArea>
    </format>
    <format dxfId="89">
      <pivotArea outline="0" collapsedLevelsAreSubtotals="1" fieldPosition="0">
        <references count="1">
          <reference field="4294967294" count="1" selected="0">
            <x v="7"/>
          </reference>
        </references>
      </pivotArea>
    </format>
    <format dxfId="88">
      <pivotArea outline="0" collapsedLevelsAreSubtotals="1" fieldPosition="0">
        <references count="1">
          <reference field="4294967294" count="1" selected="0">
            <x v="6"/>
          </reference>
        </references>
      </pivotArea>
    </format>
  </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0601C3C-36C9-45C7-8D92-C919221526DE}" name="sTORE_rEVENUE_TARGET" cacheId="1701" applyNumberFormats="0" applyBorderFormats="0" applyFontFormats="0" applyPatternFormats="0" applyAlignmentFormats="0" applyWidthHeightFormats="1" dataCaption="Values" tag="2d5715a7-e1b8-429d-8846-4a3b68ef2c80" updatedVersion="8" minRefreshableVersion="3" useAutoFormatting="1" itemPrintTitles="1" createdVersion="8" indent="0" compact="0" compactData="0" multipleFieldFilters="0">
  <location ref="N1:P12" firstHeaderRow="0" firstDataRow="1" firstDataCol="1"/>
  <pivotFields count="4">
    <pivotField dataField="1" compact="0" outline="0" subtotalTop="0" showAll="0" defaultSubtotal="0"/>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1">
    <i>
      <x v="5"/>
    </i>
    <i>
      <x v="7"/>
    </i>
    <i>
      <x/>
    </i>
    <i>
      <x v="2"/>
    </i>
    <i>
      <x v="8"/>
    </i>
    <i>
      <x v="4"/>
    </i>
    <i>
      <x v="9"/>
    </i>
    <i>
      <x v="6"/>
    </i>
    <i>
      <x v="1"/>
    </i>
    <i>
      <x v="3"/>
    </i>
    <i t="grand">
      <x/>
    </i>
  </rowItems>
  <colFields count="1">
    <field x="-2"/>
  </colFields>
  <colItems count="2">
    <i>
      <x/>
    </i>
    <i i="1">
      <x v="1"/>
    </i>
  </colItems>
  <dataFields count="2">
    <dataField fld="2" subtotal="count" baseField="0" baseItem="0"/>
    <dataField fld="0"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_Persons]"/>
        <x15:activeTabTopLevelEntity name="[Dat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E147E1-A8B6-4A92-A67C-8203649A6246}" name="PivotTable2" cacheId="1707" applyNumberFormats="0" applyBorderFormats="0" applyFontFormats="0" applyPatternFormats="0" applyAlignmentFormats="0" applyWidthHeightFormats="1" dataCaption="Values" tag="cc928ef3-c406-42dd-93e2-a5f6203cd3f9" updatedVersion="8" minRefreshableVersion="3" useAutoFormatting="1" itemPrintTitles="1" createdVersion="8" indent="0" compact="0" compactData="0" multipleFieldFilters="0">
  <location ref="R14:S16" firstHeaderRow="1" firstDataRow="1" firstDataCol="1"/>
  <pivotFields count="3">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1">
        <item s="1" x="0"/>
      </items>
    </pivotField>
  </pivotFields>
  <rowFields count="1">
    <field x="2"/>
  </rowFields>
  <rowItems count="2">
    <i>
      <x/>
    </i>
    <i t="grand">
      <x/>
    </i>
  </rowItems>
  <colItems count="1">
    <i/>
  </colItems>
  <dataFields count="1">
    <dataField fld="1" subtotal="count" baseField="0" baseItem="0"/>
  </dataField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im_Sales_Persons]"/>
        <x15:activeTabTopLevelEntity name="[Dat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809197E-F81C-4C54-BEBF-356325FCA90E}" name="PivotTable7" cacheId="1698" applyNumberFormats="0" applyBorderFormats="0" applyFontFormats="0" applyPatternFormats="0" applyAlignmentFormats="0" applyWidthHeightFormats="1" dataCaption="Values" tag="16b77a4f-bc3a-4969-afd5-ea29cfb69668" updatedVersion="8" minRefreshableVersion="3" useAutoFormatting="1" subtotalHiddenItems="1" rowGrandTotals="0" colGrandTotals="0" itemPrintTitles="1" createdVersion="8" indent="0" compact="0" compactData="0" multipleFieldFilters="0" chartFormat="1">
  <location ref="AH4:AJ11" firstHeaderRow="0" firstDataRow="1" firstDataCol="1"/>
  <pivotFields count="4">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name="Total Revenue" fld="1" subtotal="count" baseField="0" baseItem="0">
      <extLst>
        <ext xmlns:x14="http://schemas.microsoft.com/office/spreadsheetml/2009/9/main" uri="{E15A36E0-9728-4e99-A89B-3F7291B0FE68}">
          <x14:dataField sourceField="1" uniqueName="[__Xl2].[Measures].[Total Revenue]"/>
        </ext>
      </extLst>
    </dataField>
    <dataField name="Total Revenue2" fld="3" subtotal="count" showDataAs="percentDiff" baseField="2" baseItem="1048828" numFmtId="174">
      <extLst>
        <ext xmlns:x14="http://schemas.microsoft.com/office/spreadsheetml/2009/9/main" uri="{E15A36E0-9728-4e99-A89B-3F7291B0FE68}">
          <x14:dataField sourceField="1"/>
        </ext>
      </extLst>
    </dataField>
  </dataFields>
  <formats count="9">
    <format dxfId="35">
      <pivotArea outline="0" collapsedLevelsAreSubtotals="1" fieldPosition="0"/>
    </format>
    <format dxfId="36">
      <pivotArea type="all" dataOnly="0" outline="0" fieldPosition="0"/>
    </format>
    <format dxfId="37">
      <pivotArea outline="0" collapsedLevelsAreSubtotals="1" fieldPosition="0"/>
    </format>
    <format dxfId="38">
      <pivotArea type="all" dataOnly="0" outline="0" fieldPosition="0"/>
    </format>
    <format dxfId="39">
      <pivotArea outline="0" collapsedLevelsAreSubtotals="1" fieldPosition="0"/>
    </format>
    <format dxfId="40">
      <pivotArea type="all" dataOnly="0" outline="0" fieldPosition="0"/>
    </format>
    <format dxfId="41">
      <pivotArea outline="0" collapsedLevelsAreSubtotals="1" fieldPosition="0"/>
    </format>
    <format dxfId="34">
      <pivotArea outline="0" fieldPosition="0">
        <references count="1">
          <reference field="4294967294" count="1">
            <x v="1"/>
          </reference>
        </references>
      </pivotArea>
    </format>
    <format dxfId="33">
      <pivotArea outline="0" fieldPosition="0">
        <references count="1">
          <reference field="4294967294" count="1" selected="0">
            <x v="1"/>
          </reference>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_table]"/>
        <x15:activeTabTopLevelEntity name="[Calculations]"/>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469E6AE-4256-4150-AD96-927A3D11D46D}" name="PivotTable4" cacheId="1695" applyNumberFormats="0" applyBorderFormats="0" applyFontFormats="0" applyPatternFormats="0" applyAlignmentFormats="0" applyWidthHeightFormats="1" dataCaption="Values" tag="16b77a4f-bc3a-4969-afd5-ea29cfb69668" updatedVersion="8" minRefreshableVersion="3" useAutoFormatting="1" subtotalHiddenItems="1" rowGrandTotals="0" colGrandTotals="0" itemPrintTitles="1" createdVersion="8" indent="0" compact="0" compactData="0" multipleFieldFilters="0" chartFormat="1">
  <location ref="AB4:AD8" firstHeaderRow="0" firstDataRow="1" firstDataCol="1"/>
  <pivotFields count="4">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Total Revenue2" fld="2" subtotal="count" baseField="0" baseItem="0">
      <extLst>
        <ext xmlns:x14="http://schemas.microsoft.com/office/spreadsheetml/2009/9/main" uri="{E15A36E0-9728-4e99-A89B-3F7291B0FE68}">
          <x14:dataField sourceField="2" uniqueName="[__Xl2].[Measures].[Total Revenue]"/>
        </ext>
      </extLst>
    </dataField>
    <dataField fld="3" subtotal="count" showDataAs="percentDiff" baseField="1" baseItem="1048828" numFmtId="174">
      <extLst>
        <ext xmlns:x14="http://schemas.microsoft.com/office/spreadsheetml/2009/9/main" uri="{E15A36E0-9728-4e99-A89B-3F7291B0FE68}">
          <x14:dataField sourceField="2"/>
        </ext>
      </extLst>
    </dataField>
  </dataFields>
  <formats count="9">
    <format dxfId="44">
      <pivotArea outline="0" collapsedLevelsAreSubtotals="1" fieldPosition="0"/>
    </format>
    <format dxfId="45">
      <pivotArea type="all" dataOnly="0" outline="0" fieldPosition="0"/>
    </format>
    <format dxfId="46">
      <pivotArea outline="0" collapsedLevelsAreSubtotals="1" fieldPosition="0"/>
    </format>
    <format dxfId="47">
      <pivotArea type="all" dataOnly="0" outline="0" fieldPosition="0"/>
    </format>
    <format dxfId="48">
      <pivotArea outline="0" collapsedLevelsAreSubtotals="1" fieldPosition="0"/>
    </format>
    <format dxfId="49">
      <pivotArea type="all" dataOnly="0" outline="0" fieldPosition="0"/>
    </format>
    <format dxfId="50">
      <pivotArea outline="0" collapsedLevelsAreSubtotals="1" fieldPosition="0"/>
    </format>
    <format dxfId="43">
      <pivotArea outline="0" fieldPosition="0">
        <references count="1">
          <reference field="4294967294" count="1">
            <x v="1"/>
          </reference>
        </references>
      </pivotArea>
    </format>
    <format dxfId="42">
      <pivotArea outline="0" fieldPosition="0">
        <references count="1">
          <reference field="4294967294" count="1" selected="0">
            <x v="1"/>
          </reference>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49E8F89-0B77-498C-9915-90C1B81E469A}" name="PivotTable2" cacheId="1692" applyNumberFormats="0" applyBorderFormats="0" applyFontFormats="0" applyPatternFormats="0" applyAlignmentFormats="0" applyWidthHeightFormats="1" dataCaption="Values" tag="16b77a4f-bc3a-4969-afd5-ea29cfb69668" updatedVersion="8" minRefreshableVersion="3" useAutoFormatting="1" subtotalHiddenItems="1" rowGrandTotals="0" colGrandTotals="0" itemPrintTitles="1" createdVersion="8" indent="0" compact="0" compactData="0" multipleFieldFilters="0" chartFormat="1">
  <location ref="W7:Y9"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name="Total Revenue2" fld="0" subtotal="count" baseField="0" baseItem="0">
      <extLst>
        <ext xmlns:x14="http://schemas.microsoft.com/office/spreadsheetml/2009/9/main" uri="{E15A36E0-9728-4e99-A89B-3F7291B0FE68}">
          <x14:dataField sourceField="0" uniqueName="[__Xl2].[Measures].[Total Revenue]"/>
        </ext>
      </extLst>
    </dataField>
    <dataField fld="3" subtotal="count" showDataAs="percentOfTotal" baseField="0" baseItem="0" numFmtId="10">
      <extLst>
        <ext xmlns:x14="http://schemas.microsoft.com/office/spreadsheetml/2009/9/main" uri="{E15A36E0-9728-4e99-A89B-3F7291B0FE68}">
          <x14:dataField sourceField="0"/>
        </ext>
      </extLst>
    </dataField>
  </dataFields>
  <formats count="11">
    <format dxfId="52">
      <pivotArea outline="0" collapsedLevelsAreSubtotals="1" fieldPosition="0"/>
    </format>
    <format dxfId="53">
      <pivotArea type="all" dataOnly="0" outline="0" fieldPosition="0"/>
    </format>
    <format dxfId="54">
      <pivotArea outline="0" collapsedLevelsAreSubtotals="1" fieldPosition="0"/>
    </format>
    <format dxfId="55">
      <pivotArea dataOnly="0" labelOnly="1" outline="0" fieldPosition="0">
        <references count="1">
          <reference field="4294967294" count="1">
            <x v="1"/>
          </reference>
        </references>
      </pivotArea>
    </format>
    <format dxfId="56">
      <pivotArea type="all" dataOnly="0" outline="0" fieldPosition="0"/>
    </format>
    <format dxfId="57">
      <pivotArea outline="0" collapsedLevelsAreSubtotals="1" fieldPosition="0"/>
    </format>
    <format dxfId="58">
      <pivotArea dataOnly="0" labelOnly="1" outline="0" fieldPosition="0">
        <references count="1">
          <reference field="4294967294" count="1">
            <x v="1"/>
          </reference>
        </references>
      </pivotArea>
    </format>
    <format dxfId="59">
      <pivotArea type="all" dataOnly="0" outline="0" fieldPosition="0"/>
    </format>
    <format dxfId="60">
      <pivotArea outline="0" collapsedLevelsAreSubtotals="1" fieldPosition="0"/>
    </format>
    <format dxfId="61">
      <pivotArea dataOnly="0" labelOnly="1" outline="0" fieldPosition="0">
        <references count="1">
          <reference field="4294967294" count="1">
            <x v="1"/>
          </reference>
        </references>
      </pivotArea>
    </format>
    <format dxfId="51">
      <pivotArea outline="0" fieldPosition="0">
        <references count="1">
          <reference field="4294967294" count="1">
            <x v="1"/>
          </reference>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3BF243C-0D1C-41DF-A480-A1AD6F37641E}" name="PivotTable3" cacheId="1686" applyNumberFormats="0" applyBorderFormats="0" applyFontFormats="0" applyPatternFormats="0" applyAlignmentFormats="0" applyWidthHeightFormats="1" dataCaption="Values" tag="16b77a4f-bc3a-4969-afd5-ea29cfb69668" updatedVersion="8" minRefreshableVersion="3" useAutoFormatting="1" rowGrandTotals="0" colGrandTotals="0" itemPrintTitles="1" createdVersion="8" indent="0" compact="0" compactData="0" multipleFieldFilters="0" chartFormat="1">
  <location ref="C7:E19"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fld="1" subtotal="count" baseField="0" baseItem="0"/>
  </dataFields>
  <formats count="16">
    <format dxfId="77">
      <pivotArea outline="0" collapsedLevelsAreSubtotals="1" fieldPosition="0"/>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outline="0" fieldPosition="0">
        <references count="1">
          <reference field="4294967294" count="2">
            <x v="0"/>
            <x v="1"/>
          </reference>
        </references>
      </pivotArea>
    </format>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outline="0" fieldPosition="0">
        <references count="1">
          <reference field="4294967294" count="2">
            <x v="0"/>
            <x v="1"/>
          </reference>
        </references>
      </pivotArea>
    </format>
    <format dxfId="66">
      <pivotArea type="all" dataOnly="0" outline="0" fieldPosition="0"/>
    </format>
    <format dxfId="65">
      <pivotArea outline="0" collapsedLevelsAreSubtotals="1" fieldPosition="0"/>
    </format>
    <format dxfId="64">
      <pivotArea field="0" type="button" dataOnly="0" labelOnly="1" outline="0" axis="axisRow" fieldPosition="0"/>
    </format>
    <format dxfId="63">
      <pivotArea dataOnly="0" labelOnly="1" fieldPosition="0">
        <references count="1">
          <reference field="0" count="0"/>
        </references>
      </pivotArea>
    </format>
    <format dxfId="62">
      <pivotArea dataOnly="0" labelOnly="1" outline="0" fieldPosition="0">
        <references count="1">
          <reference field="4294967294" count="2">
            <x v="0"/>
            <x v="1"/>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73AE469-E23B-4A3F-A983-9F48627FCAE9}" name="PivotTable1" cacheId="1689" applyNumberFormats="0" applyBorderFormats="0" applyFontFormats="0" applyPatternFormats="0" applyAlignmentFormats="0" applyWidthHeightFormats="1" dataCaption="Values" tag="16b77a4f-bc3a-4969-afd5-ea29cfb69668" updatedVersion="8" minRefreshableVersion="3" useAutoFormatting="1" rowGrandTotals="0" colGrandTotals="0" itemPrintTitles="1" createdVersion="8" indent="0" compact="0" compactData="0" multipleFieldFilters="0" chartFormat="1">
  <location ref="R7:S8"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10">
    <format dxfId="87">
      <pivotArea outline="0" collapsedLevelsAreSubtotals="1" fieldPosition="0"/>
    </format>
    <format dxfId="86">
      <pivotArea type="all" dataOnly="0" outline="0" fieldPosition="0"/>
    </format>
    <format dxfId="85">
      <pivotArea outline="0" collapsedLevelsAreSubtotals="1" fieldPosition="0"/>
    </format>
    <format dxfId="84">
      <pivotArea dataOnly="0" labelOnly="1" outline="0" fieldPosition="0">
        <references count="1">
          <reference field="4294967294" count="2">
            <x v="0"/>
            <x v="1"/>
          </reference>
        </references>
      </pivotArea>
    </format>
    <format dxfId="83">
      <pivotArea type="all" dataOnly="0" outline="0" fieldPosition="0"/>
    </format>
    <format dxfId="82">
      <pivotArea outline="0" collapsedLevelsAreSubtotals="1" fieldPosition="0"/>
    </format>
    <format dxfId="81">
      <pivotArea dataOnly="0" labelOnly="1" outline="0" fieldPosition="0">
        <references count="1">
          <reference field="4294967294" count="2">
            <x v="0"/>
            <x v="1"/>
          </reference>
        </references>
      </pivotArea>
    </format>
    <format dxfId="80">
      <pivotArea type="all" dataOnly="0" outline="0" fieldPosition="0"/>
    </format>
    <format dxfId="79">
      <pivotArea outline="0" collapsedLevelsAreSubtotals="1" fieldPosition="0"/>
    </format>
    <format dxfId="78">
      <pivotArea dataOnly="0" labelOnly="1" outline="0" fieldPosition="0">
        <references count="1">
          <reference field="4294967294" count="2">
            <x v="0"/>
            <x v="1"/>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activeTabTopLevelEntity name="[Dim_Sales_Pers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F907292-BD2A-45FE-B17D-9AF84409B7F8}" sourceName="[Date_table].[Month Name]">
  <pivotTables>
    <pivotTable tabId="2" name="sTORE_rEVENUE_TARGET"/>
    <pivotTable tabId="2" name="KPI"/>
    <pivotTable tabId="2" name="PivotTable2"/>
  </pivotTables>
  <data>
    <olap pivotCacheId="1070727280">
      <levels count="2">
        <level uniqueName="[Date_table].[Month Name].[(All)]" sourceCaption="(All)" count="0"/>
        <level uniqueName="[Date_table].[Month Name].[Month Name]" sourceCaption="Month Name" count="12">
          <ranges>
            <range startItem="0">
              <i n="[Date_table].[Month Name].&amp;[Jan]" c="Jan"/>
              <i n="[Date_table].[Month Name].&amp;[Feb]" c="Feb"/>
              <i n="[Date_table].[Month Name].&amp;[Mar]" c="Mar"/>
              <i n="[Date_table].[Month Name].&amp;[Apr]" c="Apr"/>
              <i n="[Date_table].[Month Name].&amp;[May]" c="May"/>
              <i n="[Date_table].[Month Name].&amp;[Jun]" c="Jun"/>
              <i n="[Date_table].[Month Name].&amp;[Jul]" c="Jul"/>
              <i n="[Date_table].[Month Name].&amp;[Aug]" c="Aug"/>
              <i n="[Date_table].[Month Name].&amp;[Sep]" c="Sep"/>
              <i n="[Date_table].[Month Name].&amp;[Oct]" c="Oct"/>
              <i n="[Date_table].[Month Name].&amp;[Nov]" c="Nov"/>
              <i n="[Date_table].[Month Name].&amp;[Dec]" c="Dec"/>
            </range>
          </ranges>
        </level>
      </levels>
      <selections count="1">
        <selection n="[Date_table].[Month Name].&amp;[Sep]"/>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F45B248-A249-4CB9-9BC6-B47918E9C749}" sourceName="[Dim_Sales_Persons].[Store Name]">
  <pivotTables>
    <pivotTable tabId="1" name="PivotTable3"/>
    <pivotTable tabId="1" name="PivotTable1"/>
    <pivotTable tabId="1" name="PivotTable2"/>
    <pivotTable tabId="1" name="PivotTable4"/>
    <pivotTable tabId="1" name="PivotTable7"/>
  </pivotTables>
  <data>
    <olap pivotCacheId="589822673">
      <levels count="2">
        <level uniqueName="[Dim_Sales_Persons].[Store Name].[(All)]" sourceCaption="(All)" count="0"/>
        <level uniqueName="[Dim_Sales_Persons].[Store Name].[Store Name]" sourceCaption="Store Name" count="10">
          <ranges>
            <range startItem="0">
              <i n="[Dim_Sales_Persons].[Store Name].&amp;[Barron-Fleming]" c="Barron-Fleming"/>
              <i n="[Dim_Sales_Persons].[Store Name].&amp;[Berg-Trujillo]" c="Berg-Trujillo"/>
              <i n="[Dim_Sales_Persons].[Store Name].&amp;[Lee-Myers]" c="Lee-Myers"/>
              <i n="[Dim_Sales_Persons].[Store Name].&amp;[Lopez]" c="Lopez"/>
              <i n="[Dim_Sales_Persons].[Store Name].&amp;[Martinez]" c="Martinez"/>
              <i n="[Dim_Sales_Persons].[Store Name].&amp;[Miller]" c="Miller"/>
              <i n="[Dim_Sales_Persons].[Store Name].&amp;[Myers-Lopez]" c="Myers-Lopez"/>
              <i n="[Dim_Sales_Persons].[Store Name].&amp;[Novak PLC]" c="Novak PLC"/>
              <i n="[Dim_Sales_Persons].[Store Name].&amp;[Thomas]" c="Thomas"/>
              <i n="[Dim_Sales_Persons].[Store Name].&amp;[Valdez]" c="Valdez"/>
            </range>
          </ranges>
        </level>
      </levels>
      <selections count="1">
        <selection n="[Dim_Sales_Persons].[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84F1BABA-4B3B-45C0-9B03-754200B66BD1}" sourceName="[Date_table].[Month Name]">
  <pivotTables>
    <pivotTable tabId="8" name="Customer gender"/>
    <pivotTable tabId="8" name="Profit by MOM"/>
    <pivotTable tabId="8" name="Profit by month"/>
    <pivotTable tabId="8" name="Profit weekday"/>
    <pivotTable tabId="8" name="PivotTable25"/>
  </pivotTables>
  <data>
    <olap pivotCacheId="1898165732">
      <levels count="2">
        <level uniqueName="[Date_table].[Month Name].[(All)]" sourceCaption="(All)" count="0"/>
        <level uniqueName="[Date_table].[Month Name].[Month Name]" sourceCaption="Month Name" count="12">
          <ranges>
            <range startItem="0">
              <i n="[Date_table].[Month Name].&amp;[Jan]" c="Jan"/>
              <i n="[Date_table].[Month Name].&amp;[Feb]" c="Feb"/>
              <i n="[Date_table].[Month Name].&amp;[Mar]" c="Mar"/>
              <i n="[Date_table].[Month Name].&amp;[Apr]" c="Apr"/>
              <i n="[Date_table].[Month Name].&amp;[May]" c="May"/>
              <i n="[Date_table].[Month Name].&amp;[Jun]" c="Jun"/>
              <i n="[Date_table].[Month Name].&amp;[Jul]" c="Jul"/>
              <i n="[Date_table].[Month Name].&amp;[Aug]" c="Aug"/>
              <i n="[Date_table].[Month Name].&amp;[Sep]" c="Sep"/>
              <i n="[Date_table].[Month Name].&amp;[Oct]" c="Oct"/>
              <i n="[Date_table].[Month Name].&amp;[Nov]" c="Nov"/>
              <i n="[Date_table].[Month Name].&amp;[Dec]" c="Dec"/>
            </range>
          </ranges>
        </level>
      </levels>
      <selections count="1">
        <selection n="[Date_table].[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7BCB5B3-23D3-484A-805B-93CADAAD481F}" sourceName="[Date].[Month]">
  <pivotTables>
    <pivotTable tabId="8" name="Top customer"/>
    <pivotTable tabId="8" name="All Products"/>
    <pivotTable tabId="8" name="Bottom customer"/>
    <pivotTable tabId="8" name="Bottom location"/>
    <pivotTable tabId="8" name="Category"/>
    <pivotTable tabId="8" name="Customer Agegroup"/>
    <pivotTable tabId="8" name="Customer gender"/>
    <pivotTable tabId="8" name="Product KPI"/>
    <pivotTable tabId="8" name="Product KPI-2"/>
    <pivotTable tabId="8" name="Product KPI-3"/>
    <pivotTable tabId="8" name="Profit weekday"/>
    <pivotTable tabId="8" name="Top location"/>
    <pivotTable tabId="8" name="Top-5 products"/>
    <pivotTable tabId="2" name="KPI"/>
  </pivotTables>
  <data>
    <olap pivotCacheId="646272064">
      <levels count="2">
        <level uniqueName="[Date].[Month].[(All)]" sourceCaption="(All)" count="0"/>
        <level uniqueName="[Date].[Month].[Month]" sourceCaption="Month" count="12">
          <ranges>
            <range startItem="0">
              <i n="[Date].[Month].&amp;[Apr]" c="Apr"/>
              <i n="[Date].[Month].&amp;[Aug]" c="Aug"/>
              <i n="[Date].[Month].&amp;[Dec]" c="Dec"/>
              <i n="[Date].[Month].&amp;[Feb]" c="Feb"/>
              <i n="[Date].[Month].&amp;[Jan]" c="Jan"/>
              <i n="[Date].[Month].&amp;[Jul]" c="Jul"/>
              <i n="[Date].[Month].&amp;[Jun]" c="Jun"/>
              <i n="[Date].[Month].&amp;[Mar]" c="Mar"/>
              <i n="[Date].[Month].&amp;[May]" c="May"/>
              <i n="[Date].[Month].&amp;[Nov]" c="Nov"/>
              <i n="[Date].[Month].&amp;[Oct]" c="Oct"/>
              <i n="[Date].[Month].&amp;[Sep]" c="Sep"/>
            </range>
          </ranges>
        </level>
      </levels>
      <selections count="1">
        <selection n="[Date].[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BC0574-D8D0-4F2A-9333-1EEA8F473EC8}" sourceName="[Products_table].[Category]">
  <pivotTables>
    <pivotTable tabId="8" name="Top customer"/>
    <pivotTable tabId="8" name="Bottom customer"/>
    <pivotTable tabId="8" name="Bottom location"/>
    <pivotTable tabId="8" name="Customer Agegroup"/>
    <pivotTable tabId="8" name="Customer gender"/>
    <pivotTable tabId="8" name="Product KPI"/>
    <pivotTable tabId="8" name="Product KPI-2"/>
    <pivotTable tabId="8" name="Product KPI-3"/>
    <pivotTable tabId="8" name="Profit by MOM"/>
    <pivotTable tabId="8" name="Profit by month"/>
    <pivotTable tabId="8" name="Profit weekday"/>
    <pivotTable tabId="8" name="Top location"/>
  </pivotTables>
  <data>
    <olap pivotCacheId="646272064">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067E336-90DF-426E-B8E7-B421BDEBA1FA}" cache="Slicer_Month" caption="Month" columnCount="2" level="1" rowHeight="251883"/>
  <slicer name="Category" xr10:uid="{45F327AA-1EE9-48C3-A3AC-F3B59F231B16}" cache="Slicer_Category" caption="Catego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F4234E69-2C3D-4A0B-9DA3-0E834DB7012A}" cache="Slicer_Month_Name1" caption="Month Name"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371F6728-70E8-41CA-8175-0A968B6FA97E}" cache="Slicer_Month_Name" caption="Filter by Month " columnCount="3" level="1" style="SlicerStyleLight1 2 2" rowHeight="360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B6D213B9-E336-4D46-9FC9-7437742032F3}" cache="Slicer_Store_Name" caption="Store Nam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8.png"/></Relationships>
</file>

<file path=xl/webextensions/webextension1.xml><?xml version="1.0" encoding="utf-8"?>
<we:webextension xmlns:we="http://schemas.microsoft.com/office/webextensions/webextension/2010/11" id="{13ED79E6-AA86-4221-B970-07535ACAA47A}">
  <we:reference id="wa200004689" version="1.0.0.0" store="en-US" storeType="OMEX"/>
  <we:alternateReferences>
    <we:reference id="wa200004689" version="1.0.0.0" store="wa200004689" storeType="OMEX"/>
  </we:alternateReferences>
  <we:properties>
    <we:property name="SourceData" value="{&quot;range&quot;:&quot;'Calculations-1'!R1:T11&quot;,&quot;worksheetId&quot;:&quot;{6FEBA49E-97E5-4179-81AC-C1DC47E7F06E}&quot;}"/>
    <we:property name="ZBILicenseSettings" value="{&quot;userInfo&quot;:{&quot;name&quot;:&quot;jaya karanam&quot;,&quot;email&quot;:&quot;jayakaranam@yahoo.in&quot;,&quot;userId&quot;:&quot;00000000-0000-0000-7b48-b4c860dd1b4e&quot;,&quot;organizationId&quot;:&quot;9188040d-6c67-4c5b-b112-36a304b66dad&quot;,&quot;isViewer&quot;:false,&quot;lastDisplayedOverlay&quot;:&quot;Mon, 29 Jul 2024 03:18:03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 Var&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5,&quot;titleFontColor&quot;:&quot;#777B78&quot;,&quot;titleText&quot;:&quot;     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previousYear&quot;,&quot;chartSort&quot;:2,&quot;categorySort&quot;:2,&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A05B9DF8-F207-45D5-A022-6EE897746505}"/>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81C8B-645C-4DEE-8158-B24813A7FA08}">
  <sheetPr codeName="Sheet1"/>
  <dimension ref="A1:A12"/>
  <sheetViews>
    <sheetView showGridLines="0" zoomScale="69" zoomScaleNormal="69" workbookViewId="0">
      <selection activeCell="D35" sqref="D35"/>
    </sheetView>
  </sheetViews>
  <sheetFormatPr defaultRowHeight="14.5"/>
  <cols>
    <col min="1" max="16384" width="8.7265625" style="2"/>
  </cols>
  <sheetData>
    <row r="1" spans="1:1" ht="11.5" customHeight="1"/>
    <row r="2" spans="1:1" ht="7.5" customHeight="1"/>
    <row r="3" spans="1:1" ht="6" customHeight="1"/>
    <row r="4" spans="1:1" ht="6.5" customHeight="1"/>
    <row r="12" spans="1:1">
      <c r="A12" s="2" t="s">
        <v>101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Option Button 1">
              <controlPr defaultSize="0" autoFill="0" autoLine="0" autoPict="0">
                <anchor moveWithCells="1">
                  <from>
                    <xdr:col>8</xdr:col>
                    <xdr:colOff>311150</xdr:colOff>
                    <xdr:row>10</xdr:row>
                    <xdr:rowOff>69850</xdr:rowOff>
                  </from>
                  <to>
                    <xdr:col>8</xdr:col>
                    <xdr:colOff>482600</xdr:colOff>
                    <xdr:row>11</xdr:row>
                    <xdr:rowOff>88900</xdr:rowOff>
                  </to>
                </anchor>
              </controlPr>
            </control>
          </mc:Choice>
        </mc:AlternateContent>
        <mc:AlternateContent xmlns:mc="http://schemas.openxmlformats.org/markup-compatibility/2006">
          <mc:Choice Requires="x14">
            <control shapeId="7170" r:id="rId4" name="Option Button 2">
              <controlPr defaultSize="0" autoFill="0" autoLine="0" autoPict="0">
                <anchor moveWithCells="1">
                  <from>
                    <xdr:col>10</xdr:col>
                    <xdr:colOff>76200</xdr:colOff>
                    <xdr:row>10</xdr:row>
                    <xdr:rowOff>57150</xdr:rowOff>
                  </from>
                  <to>
                    <xdr:col>10</xdr:col>
                    <xdr:colOff>254000</xdr:colOff>
                    <xdr:row>11</xdr:row>
                    <xdr:rowOff>76200</xdr:rowOff>
                  </to>
                </anchor>
              </controlPr>
            </control>
          </mc:Choice>
        </mc:AlternateContent>
        <mc:AlternateContent xmlns:mc="http://schemas.openxmlformats.org/markup-compatibility/2006">
          <mc:Choice Requires="x14">
            <control shapeId="7171" r:id="rId5" name="Drop Down 3">
              <controlPr defaultSize="0" autoLine="0" autoPict="0">
                <anchor moveWithCells="1">
                  <from>
                    <xdr:col>11</xdr:col>
                    <xdr:colOff>241300</xdr:colOff>
                    <xdr:row>10</xdr:row>
                    <xdr:rowOff>57150</xdr:rowOff>
                  </from>
                  <to>
                    <xdr:col>12</xdr:col>
                    <xdr:colOff>209550</xdr:colOff>
                    <xdr:row>11</xdr:row>
                    <xdr:rowOff>82550</xdr:rowOff>
                  </to>
                </anchor>
              </controlPr>
            </control>
          </mc:Choice>
        </mc:AlternateContent>
        <mc:AlternateContent xmlns:mc="http://schemas.openxmlformats.org/markup-compatibility/2006">
          <mc:Choice Requires="x14">
            <control shapeId="7233" r:id="rId6" name="Option Button 24">
              <controlPr defaultSize="0" autoFill="0" autoLine="0" autoPict="0">
                <anchor moveWithCells="1">
                  <from>
                    <xdr:col>13</xdr:col>
                    <xdr:colOff>450850</xdr:colOff>
                    <xdr:row>15</xdr:row>
                    <xdr:rowOff>69850</xdr:rowOff>
                  </from>
                  <to>
                    <xdr:col>14</xdr:col>
                    <xdr:colOff>63500</xdr:colOff>
                    <xdr:row>16</xdr:row>
                    <xdr:rowOff>63500</xdr:rowOff>
                  </to>
                </anchor>
              </controlPr>
            </control>
          </mc:Choice>
        </mc:AlternateContent>
        <mc:AlternateContent xmlns:mc="http://schemas.openxmlformats.org/markup-compatibility/2006">
          <mc:Choice Requires="x14">
            <control shapeId="7234" r:id="rId7" name="Option Button 25">
              <controlPr defaultSize="0" autoFill="0" autoLine="0" autoPict="0">
                <anchor moveWithCells="1">
                  <from>
                    <xdr:col>15</xdr:col>
                    <xdr:colOff>203200</xdr:colOff>
                    <xdr:row>15</xdr:row>
                    <xdr:rowOff>63500</xdr:rowOff>
                  </from>
                  <to>
                    <xdr:col>15</xdr:col>
                    <xdr:colOff>412750</xdr:colOff>
                    <xdr:row>16</xdr:row>
                    <xdr:rowOff>50800</xdr:rowOff>
                  </to>
                </anchor>
              </controlPr>
            </control>
          </mc:Choice>
        </mc:AlternateContent>
        <mc:AlternateContent xmlns:mc="http://schemas.openxmlformats.org/markup-compatibility/2006">
          <mc:Choice Requires="x14">
            <control shapeId="7237" r:id="rId8" name="Group Box 26">
              <controlPr defaultSize="0" autoFill="0" autoPict="0">
                <anchor moveWithCells="1">
                  <from>
                    <xdr:col>13</xdr:col>
                    <xdr:colOff>31750</xdr:colOff>
                    <xdr:row>15</xdr:row>
                    <xdr:rowOff>19050</xdr:rowOff>
                  </from>
                  <to>
                    <xdr:col>15</xdr:col>
                    <xdr:colOff>431800</xdr:colOff>
                    <xdr:row>17</xdr:row>
                    <xdr:rowOff>12700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19EBF-8900-4B57-8222-68888A9D6877}">
  <sheetPr codeName="Sheet2"/>
  <dimension ref="B1:BF108"/>
  <sheetViews>
    <sheetView zoomScale="48" zoomScaleNormal="48" workbookViewId="0">
      <selection activeCell="B8" sqref="B8"/>
    </sheetView>
  </sheetViews>
  <sheetFormatPr defaultRowHeight="14.5"/>
  <cols>
    <col min="2" max="2" width="20.90625" bestFit="1" customWidth="1"/>
    <col min="3" max="3" width="14.6328125" bestFit="1" customWidth="1"/>
    <col min="4" max="4" width="11.6328125" bestFit="1" customWidth="1"/>
    <col min="6" max="6" width="18.6328125" bestFit="1" customWidth="1"/>
    <col min="7" max="7" width="14.6328125" bestFit="1" customWidth="1"/>
    <col min="8" max="8" width="9.90625" customWidth="1"/>
    <col min="9" max="9" width="14.90625" bestFit="1" customWidth="1"/>
    <col min="10" max="10" width="14.6328125" bestFit="1" customWidth="1"/>
    <col min="11" max="11" width="11.36328125" bestFit="1" customWidth="1"/>
    <col min="12" max="12" width="14.90625" bestFit="1" customWidth="1"/>
    <col min="13" max="13" width="14.6328125" bestFit="1" customWidth="1"/>
    <col min="15" max="15" width="14.453125" bestFit="1" customWidth="1"/>
    <col min="16" max="16" width="17.1796875" bestFit="1" customWidth="1"/>
    <col min="17" max="17" width="14.6328125" bestFit="1" customWidth="1"/>
    <col min="18" max="18" width="16.1796875" bestFit="1" customWidth="1"/>
    <col min="19" max="19" width="11.81640625" bestFit="1" customWidth="1"/>
    <col min="20" max="20" width="7.08984375" bestFit="1" customWidth="1"/>
    <col min="21" max="21" width="3.81640625" style="47" customWidth="1"/>
    <col min="23" max="23" width="29.26953125" bestFit="1" customWidth="1"/>
    <col min="24" max="24" width="26.453125" bestFit="1" customWidth="1"/>
    <col min="25" max="25" width="12.453125" customWidth="1"/>
    <col min="27" max="27" width="19" bestFit="1" customWidth="1"/>
    <col min="28" max="28" width="14.6328125" bestFit="1" customWidth="1"/>
    <col min="31" max="31" width="19" bestFit="1" customWidth="1"/>
    <col min="32" max="32" width="14.6328125" bestFit="1" customWidth="1"/>
    <col min="39" max="39" width="16" bestFit="1" customWidth="1"/>
    <col min="40" max="40" width="14.6328125" bestFit="1" customWidth="1"/>
    <col min="41" max="41" width="2.26953125" style="47" customWidth="1"/>
    <col min="43" max="43" width="13.7265625" bestFit="1" customWidth="1"/>
    <col min="44" max="44" width="12.36328125" bestFit="1" customWidth="1"/>
    <col min="45" max="46" width="13.36328125" bestFit="1" customWidth="1"/>
    <col min="47" max="47" width="20.7265625" bestFit="1" customWidth="1"/>
    <col min="48" max="48" width="14.6328125" bestFit="1" customWidth="1"/>
    <col min="49" max="50" width="14.6328125" customWidth="1"/>
    <col min="51" max="51" width="13.36328125" bestFit="1" customWidth="1"/>
    <col min="52" max="52" width="21.08984375" bestFit="1" customWidth="1"/>
    <col min="53" max="53" width="9.7265625" bestFit="1" customWidth="1"/>
    <col min="54" max="54" width="14.6328125" bestFit="1" customWidth="1"/>
    <col min="57" max="57" width="19.1796875" bestFit="1" customWidth="1"/>
    <col min="58" max="58" width="14.6328125" bestFit="1" customWidth="1"/>
  </cols>
  <sheetData>
    <row r="1" spans="2:58" ht="15" thickBot="1"/>
    <row r="2" spans="2:58">
      <c r="B2" t="s">
        <v>65</v>
      </c>
      <c r="C2" s="38">
        <v>2</v>
      </c>
      <c r="E2" s="40" t="s">
        <v>67</v>
      </c>
      <c r="W2" s="4" t="s">
        <v>102</v>
      </c>
      <c r="X2" t="s">
        <v>21</v>
      </c>
      <c r="AA2" s="4" t="s">
        <v>18</v>
      </c>
      <c r="AB2" t="s">
        <v>21</v>
      </c>
      <c r="AE2" s="4" t="s">
        <v>18</v>
      </c>
      <c r="AF2" t="s">
        <v>21</v>
      </c>
      <c r="AH2" t="str">
        <f>AE2</f>
        <v>Month Name</v>
      </c>
      <c r="AI2" t="str">
        <f>AF2</f>
        <v>Profit Margin</v>
      </c>
      <c r="AJ2" t="s">
        <v>118</v>
      </c>
      <c r="AM2" s="4" t="s">
        <v>55</v>
      </c>
      <c r="AN2" t="s">
        <v>21</v>
      </c>
    </row>
    <row r="3" spans="2:58" ht="15" thickBot="1">
      <c r="B3" t="s">
        <v>66</v>
      </c>
      <c r="C3" s="39">
        <v>2</v>
      </c>
      <c r="E3" s="40" t="s">
        <v>68</v>
      </c>
      <c r="W3" t="s">
        <v>103</v>
      </c>
      <c r="X3" s="23">
        <v>77466.27</v>
      </c>
      <c r="AA3" t="s">
        <v>28</v>
      </c>
      <c r="AB3" s="55"/>
      <c r="AE3" t="s">
        <v>28</v>
      </c>
      <c r="AF3" s="1">
        <v>177715.38000000006</v>
      </c>
      <c r="AH3" t="str">
        <f t="shared" ref="AH3:AH14" si="0">AE3</f>
        <v>Jan</v>
      </c>
      <c r="AI3" s="5">
        <f t="shared" ref="AI3:AI14" si="1">AF3</f>
        <v>177715.38000000006</v>
      </c>
      <c r="AJ3" s="5">
        <f t="shared" ref="AJ3:AJ14" si="2">AI3</f>
        <v>177715.38000000006</v>
      </c>
      <c r="AM3" t="s">
        <v>56</v>
      </c>
      <c r="AN3" s="23">
        <v>342889.85000000324</v>
      </c>
      <c r="AQ3" t="s">
        <v>119</v>
      </c>
      <c r="BE3" s="4" t="s">
        <v>222</v>
      </c>
      <c r="BF3" t="s">
        <v>21</v>
      </c>
    </row>
    <row r="4" spans="2:58">
      <c r="W4" t="s">
        <v>104</v>
      </c>
      <c r="X4" s="23">
        <v>404975.14999999909</v>
      </c>
      <c r="AA4" t="s">
        <v>17</v>
      </c>
      <c r="AB4" s="55">
        <v>2.3177510016281769E-4</v>
      </c>
      <c r="AE4" t="s">
        <v>17</v>
      </c>
      <c r="AF4" s="1">
        <v>177756.57000000004</v>
      </c>
      <c r="AH4" t="str">
        <f t="shared" si="0"/>
        <v>Feb</v>
      </c>
      <c r="AI4" s="5">
        <f t="shared" si="1"/>
        <v>177756.57000000004</v>
      </c>
      <c r="AJ4" s="5">
        <f t="shared" si="2"/>
        <v>177756.57000000004</v>
      </c>
      <c r="AM4" t="s">
        <v>57</v>
      </c>
      <c r="AN4" s="23">
        <v>324340.81999999884</v>
      </c>
      <c r="AQ4" t="s">
        <v>22</v>
      </c>
      <c r="BE4" t="s">
        <v>223</v>
      </c>
      <c r="BF4" s="64">
        <v>86449.160000000033</v>
      </c>
    </row>
    <row r="5" spans="2:58">
      <c r="B5" t="s">
        <v>80</v>
      </c>
      <c r="F5" t="s">
        <v>81</v>
      </c>
      <c r="I5" t="s">
        <v>82</v>
      </c>
      <c r="L5" t="s">
        <v>93</v>
      </c>
      <c r="W5" t="s">
        <v>105</v>
      </c>
      <c r="X5" s="23">
        <v>421763.69999999844</v>
      </c>
      <c r="AA5" t="s">
        <v>29</v>
      </c>
      <c r="AB5" s="55">
        <v>0.1505390208643167</v>
      </c>
      <c r="AE5" t="s">
        <v>29</v>
      </c>
      <c r="AF5" s="1">
        <v>204515.86999999941</v>
      </c>
      <c r="AH5" t="str">
        <f t="shared" si="0"/>
        <v>Mar</v>
      </c>
      <c r="AI5" s="5">
        <f t="shared" si="1"/>
        <v>204515.86999999941</v>
      </c>
      <c r="AJ5" s="5">
        <f t="shared" si="2"/>
        <v>204515.86999999941</v>
      </c>
      <c r="AM5" t="s">
        <v>58</v>
      </c>
      <c r="AN5" s="23">
        <v>324189.0599999979</v>
      </c>
      <c r="AU5" s="62" t="s">
        <v>65</v>
      </c>
      <c r="AV5" s="63">
        <v>2</v>
      </c>
      <c r="AX5" t="str">
        <f>_xlfn.TEXTJOIN(" ",,IF(AV5=1,"Top-5 Profitable Products","Quantity Contributing to Profit"))</f>
        <v>Quantity Contributing to Profit</v>
      </c>
      <c r="BE5" t="s">
        <v>224</v>
      </c>
      <c r="BF5" s="64">
        <v>142236.05999999901</v>
      </c>
    </row>
    <row r="6" spans="2:58">
      <c r="B6" s="4" t="s">
        <v>79</v>
      </c>
      <c r="C6" t="s">
        <v>21</v>
      </c>
      <c r="F6" s="4" t="s">
        <v>79</v>
      </c>
      <c r="G6" t="s">
        <v>21</v>
      </c>
      <c r="I6" s="4" t="s">
        <v>68</v>
      </c>
      <c r="J6" t="s">
        <v>21</v>
      </c>
      <c r="L6" s="4" t="s">
        <v>68</v>
      </c>
      <c r="M6" t="s">
        <v>21</v>
      </c>
      <c r="O6" t="s">
        <v>97</v>
      </c>
      <c r="P6" t="s">
        <v>100</v>
      </c>
      <c r="Q6" t="s">
        <v>21</v>
      </c>
      <c r="R6" t="s">
        <v>19</v>
      </c>
      <c r="S6" t="s">
        <v>98</v>
      </c>
      <c r="T6" t="s">
        <v>20</v>
      </c>
      <c r="W6" t="s">
        <v>106</v>
      </c>
      <c r="X6" s="23">
        <v>478685.83000000147</v>
      </c>
      <c r="AA6" t="s">
        <v>30</v>
      </c>
      <c r="AB6" s="55">
        <v>-5.6420218147370485E-2</v>
      </c>
      <c r="AE6" t="s">
        <v>30</v>
      </c>
      <c r="AF6" s="1">
        <v>192977.04000000018</v>
      </c>
      <c r="AH6" t="str">
        <f t="shared" si="0"/>
        <v>Apr</v>
      </c>
      <c r="AI6" s="5">
        <f t="shared" si="1"/>
        <v>192977.04000000018</v>
      </c>
      <c r="AJ6" s="5">
        <f t="shared" si="2"/>
        <v>192977.04000000018</v>
      </c>
      <c r="AM6" t="s">
        <v>59</v>
      </c>
      <c r="AN6" s="23">
        <v>340665.27999999869</v>
      </c>
      <c r="BE6" t="s">
        <v>225</v>
      </c>
      <c r="BF6" s="64">
        <v>174072.76000000042</v>
      </c>
    </row>
    <row r="7" spans="2:58">
      <c r="B7" t="s">
        <v>71</v>
      </c>
      <c r="C7" s="1">
        <v>244047.22000000015</v>
      </c>
      <c r="F7" t="s">
        <v>77</v>
      </c>
      <c r="G7" s="1">
        <v>220347.2</v>
      </c>
      <c r="I7" t="s">
        <v>91</v>
      </c>
      <c r="J7" s="1">
        <v>134907.56</v>
      </c>
      <c r="L7" t="s">
        <v>89</v>
      </c>
      <c r="M7" s="1">
        <v>86589.619999999952</v>
      </c>
      <c r="O7" s="45">
        <v>600</v>
      </c>
      <c r="P7" s="6">
        <v>0.42180878047126164</v>
      </c>
      <c r="Q7" s="46">
        <v>2297512.0600000275</v>
      </c>
      <c r="R7" s="46">
        <v>5446809.4700000202</v>
      </c>
      <c r="S7" s="45">
        <v>20</v>
      </c>
      <c r="T7" s="46">
        <v>3149297.4099999927</v>
      </c>
      <c r="W7" t="s">
        <v>107</v>
      </c>
      <c r="X7" s="23">
        <v>914621.10999999498</v>
      </c>
      <c r="AA7" t="s">
        <v>31</v>
      </c>
      <c r="AB7" s="55">
        <v>6.5633766586948014E-2</v>
      </c>
      <c r="AE7" t="s">
        <v>31</v>
      </c>
      <c r="AF7" s="1">
        <v>205642.85000000033</v>
      </c>
      <c r="AH7" t="str">
        <f t="shared" si="0"/>
        <v>May</v>
      </c>
      <c r="AI7" s="5">
        <f t="shared" si="1"/>
        <v>205642.85000000033</v>
      </c>
      <c r="AJ7" s="5">
        <f t="shared" si="2"/>
        <v>205642.85000000033</v>
      </c>
      <c r="AM7" t="s">
        <v>60</v>
      </c>
      <c r="AN7" s="23">
        <v>319564.96000000124</v>
      </c>
      <c r="AQ7" s="41"/>
      <c r="AR7" s="42"/>
      <c r="AS7" s="43"/>
      <c r="BE7" t="s">
        <v>226</v>
      </c>
      <c r="BF7" s="64">
        <v>52455.239999999467</v>
      </c>
    </row>
    <row r="8" spans="2:58">
      <c r="B8" t="s">
        <v>70</v>
      </c>
      <c r="C8" s="1">
        <v>234064.97000000003</v>
      </c>
      <c r="F8" t="s">
        <v>76</v>
      </c>
      <c r="G8" s="1">
        <v>222222.81000000011</v>
      </c>
      <c r="I8" t="s">
        <v>83</v>
      </c>
      <c r="J8" s="1">
        <v>132555.79000000024</v>
      </c>
      <c r="L8" t="s">
        <v>86</v>
      </c>
      <c r="M8" s="1">
        <v>91811.079999999856</v>
      </c>
      <c r="AA8" t="s">
        <v>32</v>
      </c>
      <c r="AB8" s="55">
        <v>-4.9371519603039399E-2</v>
      </c>
      <c r="AE8" t="s">
        <v>32</v>
      </c>
      <c r="AF8" s="1">
        <v>195489.95000000042</v>
      </c>
      <c r="AH8" t="str">
        <f t="shared" si="0"/>
        <v>Jun</v>
      </c>
      <c r="AI8" s="5">
        <f t="shared" si="1"/>
        <v>195489.95000000042</v>
      </c>
      <c r="AJ8" s="5">
        <f t="shared" si="2"/>
        <v>195489.95000000042</v>
      </c>
      <c r="AM8" t="s">
        <v>61</v>
      </c>
      <c r="AN8" s="23">
        <v>332458.74000000069</v>
      </c>
      <c r="AQ8" s="56"/>
      <c r="AR8" s="57"/>
      <c r="AS8" s="58"/>
      <c r="AU8" s="4" t="s">
        <v>120</v>
      </c>
      <c r="AV8" t="s">
        <v>21</v>
      </c>
      <c r="AW8" t="s">
        <v>221</v>
      </c>
      <c r="AZ8" s="4" t="s">
        <v>120</v>
      </c>
      <c r="BA8" t="s">
        <v>3</v>
      </c>
      <c r="BB8" t="s">
        <v>21</v>
      </c>
      <c r="BE8" t="s">
        <v>227</v>
      </c>
      <c r="BF8" s="64">
        <v>718216.26999999932</v>
      </c>
    </row>
    <row r="9" spans="2:58">
      <c r="B9" t="s">
        <v>72</v>
      </c>
      <c r="C9" s="1">
        <v>232514.72999999981</v>
      </c>
      <c r="F9" t="s">
        <v>75</v>
      </c>
      <c r="G9" s="1">
        <v>224238.48999999987</v>
      </c>
      <c r="I9" t="s">
        <v>87</v>
      </c>
      <c r="J9" s="1">
        <v>132061.01999999973</v>
      </c>
      <c r="L9" t="s">
        <v>92</v>
      </c>
      <c r="M9" s="1">
        <v>96221.15</v>
      </c>
      <c r="AA9" t="s">
        <v>33</v>
      </c>
      <c r="AB9" s="55">
        <v>-6.5234862457123372E-2</v>
      </c>
      <c r="AE9" t="s">
        <v>33</v>
      </c>
      <c r="AF9" s="1">
        <v>182737.19000000047</v>
      </c>
      <c r="AH9" t="str">
        <f t="shared" si="0"/>
        <v>Jul</v>
      </c>
      <c r="AI9" s="5">
        <f t="shared" si="1"/>
        <v>182737.19000000047</v>
      </c>
      <c r="AJ9" s="5">
        <f t="shared" si="2"/>
        <v>182737.19000000047</v>
      </c>
      <c r="AM9" t="s">
        <v>62</v>
      </c>
      <c r="AN9" s="23">
        <v>313403.34999999951</v>
      </c>
      <c r="AQ9" s="56"/>
      <c r="AR9" s="57"/>
      <c r="AS9" s="58"/>
      <c r="AU9" t="s">
        <v>132</v>
      </c>
      <c r="AV9" s="23">
        <v>95024.850000000035</v>
      </c>
      <c r="AW9" s="23">
        <f>_xlfn.XLOOKUP(AU9,$AZ$9:$AZ$108,$BA$9:$BA$108,0,0)</f>
        <v>6861</v>
      </c>
      <c r="AX9" s="23"/>
      <c r="AZ9" t="s">
        <v>121</v>
      </c>
      <c r="BA9" s="23">
        <v>5352</v>
      </c>
      <c r="BB9" s="23">
        <v>32486.640000000032</v>
      </c>
      <c r="BE9" t="s">
        <v>228</v>
      </c>
      <c r="BF9" s="64">
        <v>417457.830000002</v>
      </c>
    </row>
    <row r="10" spans="2:58">
      <c r="B10" t="s">
        <v>69</v>
      </c>
      <c r="C10" s="1">
        <v>232285.45000000007</v>
      </c>
      <c r="F10" t="s">
        <v>73</v>
      </c>
      <c r="G10" s="1">
        <v>227834.8899999999</v>
      </c>
      <c r="I10" t="s">
        <v>90</v>
      </c>
      <c r="J10" s="1">
        <v>131335.97000000015</v>
      </c>
      <c r="L10" t="s">
        <v>85</v>
      </c>
      <c r="M10" s="1">
        <v>101212.63000000015</v>
      </c>
      <c r="X10" t="s">
        <v>109</v>
      </c>
      <c r="Y10" t="s">
        <v>110</v>
      </c>
      <c r="AA10" t="s">
        <v>34</v>
      </c>
      <c r="AB10" s="55">
        <v>0.14152658251995495</v>
      </c>
      <c r="AE10" t="s">
        <v>34</v>
      </c>
      <c r="AF10" s="1">
        <v>208599.36000000022</v>
      </c>
      <c r="AH10" t="str">
        <f t="shared" si="0"/>
        <v>Aug</v>
      </c>
      <c r="AI10" s="5">
        <f t="shared" si="1"/>
        <v>208599.36000000022</v>
      </c>
      <c r="AJ10" s="5">
        <f t="shared" si="2"/>
        <v>208599.36000000022</v>
      </c>
      <c r="AQ10" s="56"/>
      <c r="AR10" s="57"/>
      <c r="AS10" s="58"/>
      <c r="AU10" t="s">
        <v>139</v>
      </c>
      <c r="AV10" s="23">
        <v>84506.489999999932</v>
      </c>
      <c r="AW10" s="23">
        <f t="shared" ref="AW10:AW13" si="3">_xlfn.XLOOKUP(AU10,$AZ$9:$AZ$108,$BA$9:$BA$108,0,0)</f>
        <v>6137</v>
      </c>
      <c r="AX10" s="23"/>
      <c r="AZ10" t="s">
        <v>122</v>
      </c>
      <c r="BA10" s="23">
        <v>6080</v>
      </c>
      <c r="BB10" s="23">
        <v>45964.799999999974</v>
      </c>
      <c r="BE10" t="s">
        <v>229</v>
      </c>
      <c r="BF10" s="64">
        <v>367414.25000000041</v>
      </c>
    </row>
    <row r="11" spans="2:58">
      <c r="B11" t="s">
        <v>78</v>
      </c>
      <c r="C11" s="1">
        <v>231329.08000000007</v>
      </c>
      <c r="F11" t="s">
        <v>74</v>
      </c>
      <c r="G11" s="1">
        <v>228627.21999999997</v>
      </c>
      <c r="I11" t="s">
        <v>88</v>
      </c>
      <c r="J11" s="1">
        <v>128176.22000000032</v>
      </c>
      <c r="L11" t="s">
        <v>84</v>
      </c>
      <c r="M11" s="1">
        <v>104453.84999999986</v>
      </c>
      <c r="W11" t="s">
        <v>108</v>
      </c>
      <c r="X11" t="s">
        <v>111</v>
      </c>
      <c r="AA11" t="s">
        <v>35</v>
      </c>
      <c r="AB11" s="55">
        <v>-8.8756456395647707E-2</v>
      </c>
      <c r="AE11" t="s">
        <v>35</v>
      </c>
      <c r="AF11" s="1">
        <v>190084.82000000018</v>
      </c>
      <c r="AH11" t="str">
        <f t="shared" si="0"/>
        <v>Sep</v>
      </c>
      <c r="AI11" s="5">
        <f t="shared" si="1"/>
        <v>190084.82000000018</v>
      </c>
      <c r="AJ11" s="5">
        <f t="shared" si="2"/>
        <v>190084.82000000018</v>
      </c>
      <c r="AQ11" s="56"/>
      <c r="AR11" s="57"/>
      <c r="AS11" s="58"/>
      <c r="AU11" t="s">
        <v>179</v>
      </c>
      <c r="AV11" s="23">
        <v>83284.599999999977</v>
      </c>
      <c r="AW11" s="23">
        <f t="shared" si="3"/>
        <v>6262</v>
      </c>
      <c r="AX11" s="23"/>
      <c r="AZ11" t="s">
        <v>123</v>
      </c>
      <c r="BA11" s="23">
        <v>6209</v>
      </c>
      <c r="BB11" s="23">
        <v>48243.930000000008</v>
      </c>
      <c r="BE11" t="s">
        <v>230</v>
      </c>
      <c r="BF11" s="64">
        <v>339210.49000000255</v>
      </c>
    </row>
    <row r="12" spans="2:58">
      <c r="W12" s="48">
        <v>45.473333333333336</v>
      </c>
      <c r="X12" s="48">
        <v>45.473333333333336</v>
      </c>
      <c r="AA12" t="s">
        <v>36</v>
      </c>
      <c r="AB12" s="55">
        <v>1.5750863219877269E-3</v>
      </c>
      <c r="AE12" t="s">
        <v>36</v>
      </c>
      <c r="AF12" s="1">
        <v>190384.21999999968</v>
      </c>
      <c r="AH12" t="str">
        <f t="shared" si="0"/>
        <v>Oct</v>
      </c>
      <c r="AI12" s="5">
        <f t="shared" si="1"/>
        <v>190384.21999999968</v>
      </c>
      <c r="AJ12" s="5">
        <f t="shared" si="2"/>
        <v>190384.21999999968</v>
      </c>
      <c r="AQ12" s="56"/>
      <c r="AR12" s="57"/>
      <c r="AS12" s="58"/>
      <c r="AU12" t="s">
        <v>148</v>
      </c>
      <c r="AV12" s="23">
        <v>82987.239999999991</v>
      </c>
      <c r="AW12" s="23">
        <f t="shared" si="3"/>
        <v>6671</v>
      </c>
      <c r="AX12" s="23"/>
      <c r="AZ12" t="s">
        <v>124</v>
      </c>
      <c r="BA12" s="23">
        <v>5529</v>
      </c>
      <c r="BB12" s="23">
        <v>51917.31</v>
      </c>
    </row>
    <row r="13" spans="2:58">
      <c r="AA13" t="s">
        <v>37</v>
      </c>
      <c r="AB13" s="55">
        <v>9.8171476606608472E-3</v>
      </c>
      <c r="AE13" t="s">
        <v>37</v>
      </c>
      <c r="AF13" s="1">
        <v>192253.24999999942</v>
      </c>
      <c r="AH13" t="str">
        <f t="shared" si="0"/>
        <v>Nov</v>
      </c>
      <c r="AI13" s="5">
        <f t="shared" si="1"/>
        <v>192253.24999999942</v>
      </c>
      <c r="AJ13" s="5">
        <f t="shared" si="2"/>
        <v>192253.24999999942</v>
      </c>
      <c r="AQ13" s="56"/>
      <c r="AR13" s="57"/>
      <c r="AS13" s="58"/>
      <c r="AU13" t="s">
        <v>129</v>
      </c>
      <c r="AV13" s="23">
        <v>78081.849999999962</v>
      </c>
      <c r="AW13" s="23">
        <f t="shared" si="3"/>
        <v>6545</v>
      </c>
      <c r="AX13" s="23"/>
      <c r="AZ13" t="s">
        <v>125</v>
      </c>
      <c r="BA13" s="23">
        <v>6931</v>
      </c>
      <c r="BB13" s="23">
        <v>4089.289999999979</v>
      </c>
    </row>
    <row r="14" spans="2:58">
      <c r="AA14" t="s">
        <v>38</v>
      </c>
      <c r="AB14" s="55">
        <v>-6.7086980324126341E-2</v>
      </c>
      <c r="AE14" t="s">
        <v>38</v>
      </c>
      <c r="AF14" s="1">
        <v>179355.56000000011</v>
      </c>
      <c r="AH14" t="str">
        <f t="shared" si="0"/>
        <v>Dec</v>
      </c>
      <c r="AI14" s="5">
        <f t="shared" si="1"/>
        <v>179355.56000000011</v>
      </c>
      <c r="AJ14" s="5">
        <f t="shared" si="2"/>
        <v>179355.56000000011</v>
      </c>
      <c r="AQ14" s="56"/>
      <c r="AR14" s="57"/>
      <c r="AS14" s="58"/>
      <c r="AZ14" t="s">
        <v>126</v>
      </c>
      <c r="BA14" s="23">
        <v>6349</v>
      </c>
      <c r="BB14" s="23">
        <v>18856.529999999948</v>
      </c>
    </row>
    <row r="15" spans="2:58">
      <c r="C15" t="s">
        <v>94</v>
      </c>
      <c r="G15" t="s">
        <v>95</v>
      </c>
      <c r="J15" t="s">
        <v>96</v>
      </c>
      <c r="M15" t="s">
        <v>99</v>
      </c>
      <c r="W15" s="4" t="s">
        <v>112</v>
      </c>
      <c r="X15" t="s">
        <v>21</v>
      </c>
      <c r="AQ15" s="56"/>
      <c r="AR15" s="57"/>
      <c r="AS15" s="58"/>
      <c r="AZ15" t="s">
        <v>127</v>
      </c>
      <c r="BA15" s="23">
        <v>5840</v>
      </c>
      <c r="BB15" s="23">
        <v>53319.199999999997</v>
      </c>
    </row>
    <row r="16" spans="2:58">
      <c r="M16" t="str">
        <f>_xlfn.TEXTJOIN("",,IF(C2=1,"Top-5 Profitable","Least-5 Profitable "),IF(C3=1,"Customers","Location"))</f>
        <v>Least-5 Profitable Location</v>
      </c>
      <c r="W16" t="s">
        <v>113</v>
      </c>
      <c r="X16" s="24">
        <v>0.48527656041986861</v>
      </c>
      <c r="AQ16" s="56"/>
      <c r="AR16" s="57"/>
      <c r="AS16" s="58"/>
      <c r="AU16" t="str">
        <f>AU8</f>
        <v>Product Name</v>
      </c>
      <c r="AV16" t="str">
        <f>IF($AV$5=1,AV8,AW8)</f>
        <v>Quantity</v>
      </c>
      <c r="AZ16" t="s">
        <v>128</v>
      </c>
      <c r="BA16" s="23">
        <v>5522</v>
      </c>
      <c r="BB16" s="23">
        <v>11872.29999999993</v>
      </c>
    </row>
    <row r="17" spans="3:54">
      <c r="C17" t="str">
        <f>IF($C$2=1,B6,F6)</f>
        <v>Full Name</v>
      </c>
      <c r="D17" t="str">
        <f>IF($C$2=1,C6,G6)</f>
        <v>Profit Margin</v>
      </c>
      <c r="G17" t="str">
        <f>IF($C$2=1,I6,L6)</f>
        <v>Location</v>
      </c>
      <c r="H17" t="str">
        <f>IF($C$2=1,J6,M6)</f>
        <v>Profit Margin</v>
      </c>
      <c r="J17" t="str">
        <f>IF($C$3=1,C17,G17)</f>
        <v>Location</v>
      </c>
      <c r="K17" t="str">
        <f>IF($C$3=1,D17,H17)</f>
        <v>Profit Margin</v>
      </c>
      <c r="M17" t="str">
        <f>_xlfn.TEXTJOIN(" ",,IF(C3=1,"Customers overtime","Total Sales Location"))</f>
        <v>Total Sales Location</v>
      </c>
      <c r="W17" t="s">
        <v>114</v>
      </c>
      <c r="X17" s="24">
        <v>0.51472343958010647</v>
      </c>
      <c r="AQ17" s="56"/>
      <c r="AR17" s="57"/>
      <c r="AS17" s="58"/>
      <c r="AU17" t="str">
        <f t="shared" ref="AU17:AU21" si="4">AU9</f>
        <v>Begin Brew</v>
      </c>
      <c r="AV17" s="44">
        <f t="shared" ref="AV17:AV21" si="5">IF($AV$5=1,AV9,AW9)</f>
        <v>6861</v>
      </c>
      <c r="AZ17" t="s">
        <v>129</v>
      </c>
      <c r="BA17" s="23">
        <v>6545</v>
      </c>
      <c r="BB17" s="23">
        <v>78081.849999999962</v>
      </c>
    </row>
    <row r="18" spans="3:54">
      <c r="C18" t="str">
        <f t="shared" ref="C18:D22" si="6">IF($C$2=1,B7,F7)</f>
        <v>Tammy Monroe</v>
      </c>
      <c r="D18" s="1">
        <f t="shared" si="6"/>
        <v>220347.2</v>
      </c>
      <c r="G18" t="str">
        <f t="shared" ref="G18:H22" si="7">IF($C$2=1,I7,L7)</f>
        <v>New York</v>
      </c>
      <c r="H18" s="1">
        <f t="shared" si="7"/>
        <v>86589.619999999952</v>
      </c>
      <c r="J18" t="str">
        <f t="shared" ref="J18:J22" si="8">IF($C$3=1,C18,G18)</f>
        <v>New York</v>
      </c>
      <c r="K18" s="44">
        <f t="shared" ref="K18:K22" si="9">IF($C$3=1,D18,H18)</f>
        <v>86589.619999999952</v>
      </c>
      <c r="M18">
        <f>IF(C3=1,O7,S7)</f>
        <v>20</v>
      </c>
      <c r="AQ18" s="56"/>
      <c r="AR18" s="57"/>
      <c r="AS18" s="58"/>
      <c r="AU18" t="str">
        <f t="shared" si="4"/>
        <v>Common Splash</v>
      </c>
      <c r="AV18" s="44">
        <f t="shared" si="5"/>
        <v>6137</v>
      </c>
      <c r="AZ18" t="s">
        <v>130</v>
      </c>
      <c r="BA18" s="23">
        <v>5379</v>
      </c>
      <c r="BB18" s="23">
        <v>2366.7600000000239</v>
      </c>
    </row>
    <row r="19" spans="3:54">
      <c r="C19" t="str">
        <f t="shared" si="6"/>
        <v>Seth Adams</v>
      </c>
      <c r="D19" s="1">
        <f t="shared" si="6"/>
        <v>222222.81000000011</v>
      </c>
      <c r="G19" t="str">
        <f t="shared" ref="G19:H19" si="10">IF($C$2=1,I8,L8)</f>
        <v>Maryland</v>
      </c>
      <c r="H19" s="1">
        <f t="shared" si="7"/>
        <v>91811.079999999856</v>
      </c>
      <c r="J19" t="str">
        <f t="shared" si="8"/>
        <v>Maryland</v>
      </c>
      <c r="K19" s="44">
        <f t="shared" si="9"/>
        <v>91811.079999999856</v>
      </c>
      <c r="AQ19" s="56"/>
      <c r="AR19" s="57"/>
      <c r="AS19" s="58"/>
      <c r="AU19" t="str">
        <f t="shared" si="4"/>
        <v>Onto Dew</v>
      </c>
      <c r="AV19" s="44">
        <f t="shared" si="5"/>
        <v>6262</v>
      </c>
      <c r="AZ19" t="s">
        <v>131</v>
      </c>
      <c r="BA19" s="23">
        <v>5339</v>
      </c>
      <c r="BB19" s="23">
        <v>-10037.319999999978</v>
      </c>
    </row>
    <row r="20" spans="3:54">
      <c r="C20" t="str">
        <f t="shared" si="6"/>
        <v>Kimberly Mcdonald</v>
      </c>
      <c r="D20" s="1">
        <f t="shared" si="6"/>
        <v>224238.48999999987</v>
      </c>
      <c r="G20" t="str">
        <f t="shared" ref="G20:H20" si="11">IF($C$2=1,I9,L9)</f>
        <v>Wisconsin</v>
      </c>
      <c r="H20" s="1">
        <f t="shared" si="7"/>
        <v>96221.15</v>
      </c>
      <c r="J20" t="str">
        <f t="shared" si="8"/>
        <v>Wisconsin</v>
      </c>
      <c r="K20" s="44">
        <f t="shared" si="9"/>
        <v>96221.15</v>
      </c>
      <c r="AQ20" s="56"/>
      <c r="AR20" s="57"/>
      <c r="AS20" s="58"/>
      <c r="AU20" t="str">
        <f t="shared" si="4"/>
        <v>Eight Brew</v>
      </c>
      <c r="AV20" s="44">
        <f t="shared" si="5"/>
        <v>6671</v>
      </c>
      <c r="AZ20" t="s">
        <v>132</v>
      </c>
      <c r="BA20" s="23">
        <v>6861</v>
      </c>
      <c r="BB20" s="23">
        <v>95024.850000000035</v>
      </c>
    </row>
    <row r="21" spans="3:54">
      <c r="C21" t="str">
        <f t="shared" si="6"/>
        <v>Kelsey Beard</v>
      </c>
      <c r="D21" s="1">
        <f t="shared" si="6"/>
        <v>227834.8899999999</v>
      </c>
      <c r="G21" t="str">
        <f t="shared" ref="G21:H21" si="12">IF($C$2=1,I10,L10)</f>
        <v>Indiana</v>
      </c>
      <c r="H21" s="1">
        <f t="shared" si="7"/>
        <v>101212.63000000015</v>
      </c>
      <c r="J21" t="str">
        <f t="shared" si="8"/>
        <v>Indiana</v>
      </c>
      <c r="K21" s="44">
        <f t="shared" si="9"/>
        <v>101212.63000000015</v>
      </c>
      <c r="AQ21" s="56"/>
      <c r="AR21" s="57"/>
      <c r="AS21" s="58"/>
      <c r="AU21" t="str">
        <f t="shared" si="4"/>
        <v>Attorney Mist</v>
      </c>
      <c r="AV21" s="44">
        <f t="shared" si="5"/>
        <v>6545</v>
      </c>
      <c r="AZ21" t="s">
        <v>133</v>
      </c>
      <c r="BA21" s="23">
        <v>6621</v>
      </c>
      <c r="BB21" s="23">
        <v>38203.169999999984</v>
      </c>
    </row>
    <row r="22" spans="3:54">
      <c r="C22" t="str">
        <f t="shared" si="6"/>
        <v>Kelsey Zimmerman</v>
      </c>
      <c r="D22" s="1">
        <f t="shared" si="6"/>
        <v>228627.21999999997</v>
      </c>
      <c r="G22" t="str">
        <f t="shared" ref="G22:H22" si="13">IF($C$2=1,I11,L11)</f>
        <v>Florida</v>
      </c>
      <c r="H22" s="1">
        <f t="shared" si="7"/>
        <v>104453.84999999986</v>
      </c>
      <c r="J22" t="str">
        <f t="shared" si="8"/>
        <v>Florida</v>
      </c>
      <c r="K22" s="44">
        <f t="shared" si="9"/>
        <v>104453.84999999986</v>
      </c>
      <c r="AQ22" s="56"/>
      <c r="AR22" s="57"/>
      <c r="AS22" s="58"/>
      <c r="AZ22" t="s">
        <v>134</v>
      </c>
      <c r="BA22" s="23">
        <v>6475</v>
      </c>
      <c r="BB22" s="23">
        <v>53613.000000000022</v>
      </c>
    </row>
    <row r="23" spans="3:54">
      <c r="AQ23" s="56"/>
      <c r="AR23" s="57"/>
      <c r="AS23" s="58"/>
      <c r="AZ23" t="s">
        <v>135</v>
      </c>
      <c r="BA23" s="23">
        <v>6776</v>
      </c>
      <c r="BB23" s="23">
        <v>-29069.040000000001</v>
      </c>
    </row>
    <row r="24" spans="3:54">
      <c r="AQ24" s="59"/>
      <c r="AR24" s="60"/>
      <c r="AS24" s="61"/>
      <c r="AZ24" t="s">
        <v>136</v>
      </c>
      <c r="BA24" s="23">
        <v>5586</v>
      </c>
      <c r="BB24" s="23">
        <v>44743.859999999971</v>
      </c>
    </row>
    <row r="25" spans="3:54">
      <c r="AZ25" t="s">
        <v>137</v>
      </c>
      <c r="BA25" s="23">
        <v>6568</v>
      </c>
      <c r="BB25" s="23">
        <v>-9326.5600000000122</v>
      </c>
    </row>
    <row r="26" spans="3:54">
      <c r="AZ26" t="s">
        <v>138</v>
      </c>
      <c r="BA26" s="23">
        <v>5220</v>
      </c>
      <c r="BB26" s="23">
        <v>-2557.7999999999956</v>
      </c>
    </row>
    <row r="27" spans="3:54">
      <c r="AZ27" t="s">
        <v>139</v>
      </c>
      <c r="BA27" s="23">
        <v>6137</v>
      </c>
      <c r="BB27" s="23">
        <v>84506.489999999932</v>
      </c>
    </row>
    <row r="28" spans="3:54">
      <c r="AQ28" t="s">
        <v>22</v>
      </c>
      <c r="AR28" t="s">
        <v>1</v>
      </c>
      <c r="AS28" t="s">
        <v>119</v>
      </c>
      <c r="AZ28" t="s">
        <v>140</v>
      </c>
      <c r="BA28" s="23">
        <v>6157</v>
      </c>
      <c r="BB28" s="23">
        <v>5787.580000000009</v>
      </c>
    </row>
    <row r="29" spans="3:54">
      <c r="AQ29" s="6">
        <v>8.0468669303389667E-2</v>
      </c>
      <c r="AR29" s="45">
        <v>100</v>
      </c>
      <c r="AS29" s="24">
        <v>8.0280723519668459E-2</v>
      </c>
      <c r="AZ29" t="s">
        <v>141</v>
      </c>
      <c r="BA29" s="23">
        <v>6815</v>
      </c>
      <c r="BB29" s="23">
        <v>-14038.900000000009</v>
      </c>
    </row>
    <row r="30" spans="3:54">
      <c r="AZ30" t="s">
        <v>142</v>
      </c>
      <c r="BA30" s="23">
        <v>6526</v>
      </c>
      <c r="BB30" s="23">
        <v>18729.619999999988</v>
      </c>
    </row>
    <row r="31" spans="3:54">
      <c r="AZ31" t="s">
        <v>143</v>
      </c>
      <c r="BA31" s="23">
        <v>5503</v>
      </c>
      <c r="BB31" s="23">
        <v>31367.100000000009</v>
      </c>
    </row>
    <row r="32" spans="3:54">
      <c r="AZ32" t="s">
        <v>144</v>
      </c>
      <c r="BA32" s="23">
        <v>5908</v>
      </c>
      <c r="BB32" s="23">
        <v>13233.920000000009</v>
      </c>
    </row>
    <row r="33" spans="52:54">
      <c r="AZ33" t="s">
        <v>145</v>
      </c>
      <c r="BA33" s="23">
        <v>5775</v>
      </c>
      <c r="BB33" s="23">
        <v>34303.500000000022</v>
      </c>
    </row>
    <row r="34" spans="52:54">
      <c r="AZ34" t="s">
        <v>146</v>
      </c>
      <c r="BA34" s="23">
        <v>5822</v>
      </c>
      <c r="BB34" s="23">
        <v>31380.58</v>
      </c>
    </row>
    <row r="35" spans="52:54">
      <c r="AZ35" t="s">
        <v>147</v>
      </c>
      <c r="BA35" s="23">
        <v>5728</v>
      </c>
      <c r="BB35" s="23">
        <v>-1947.5200000000059</v>
      </c>
    </row>
    <row r="36" spans="52:54">
      <c r="AZ36" t="s">
        <v>148</v>
      </c>
      <c r="BA36" s="23">
        <v>6671</v>
      </c>
      <c r="BB36" s="23">
        <v>82987.239999999991</v>
      </c>
    </row>
    <row r="37" spans="52:54">
      <c r="AZ37" t="s">
        <v>149</v>
      </c>
      <c r="BA37" s="23">
        <v>6230</v>
      </c>
      <c r="BB37" s="23">
        <v>39498.199999999997</v>
      </c>
    </row>
    <row r="38" spans="52:54">
      <c r="AZ38" t="s">
        <v>150</v>
      </c>
      <c r="BA38" s="23">
        <v>5817</v>
      </c>
      <c r="BB38" s="23">
        <v>50200.709999999963</v>
      </c>
    </row>
    <row r="39" spans="52:54">
      <c r="AZ39" t="s">
        <v>151</v>
      </c>
      <c r="BA39" s="23">
        <v>6202</v>
      </c>
      <c r="BB39" s="23">
        <v>43165.919999999984</v>
      </c>
    </row>
    <row r="40" spans="52:54">
      <c r="AZ40" t="s">
        <v>152</v>
      </c>
      <c r="BA40" s="23">
        <v>5252</v>
      </c>
      <c r="BB40" s="23">
        <v>13602.679999999986</v>
      </c>
    </row>
    <row r="41" spans="52:54">
      <c r="AZ41" t="s">
        <v>153</v>
      </c>
      <c r="BA41" s="23">
        <v>6681</v>
      </c>
      <c r="BB41" s="23">
        <v>2004.299999999952</v>
      </c>
    </row>
    <row r="42" spans="52:54">
      <c r="AZ42" t="s">
        <v>154</v>
      </c>
      <c r="BA42" s="23">
        <v>5107</v>
      </c>
      <c r="BB42" s="23">
        <v>13022.850000000009</v>
      </c>
    </row>
    <row r="43" spans="52:54">
      <c r="AZ43" t="s">
        <v>155</v>
      </c>
      <c r="BA43" s="23">
        <v>6325</v>
      </c>
      <c r="BB43" s="23">
        <v>16381.75</v>
      </c>
    </row>
    <row r="44" spans="52:54">
      <c r="AZ44" t="s">
        <v>156</v>
      </c>
      <c r="BA44" s="23">
        <v>6263</v>
      </c>
      <c r="BB44" s="23">
        <v>43903.63</v>
      </c>
    </row>
    <row r="45" spans="52:54">
      <c r="AZ45" t="s">
        <v>157</v>
      </c>
      <c r="BA45" s="23">
        <v>6992</v>
      </c>
      <c r="BB45" s="23">
        <v>10907.520000000008</v>
      </c>
    </row>
    <row r="46" spans="52:54">
      <c r="AZ46" t="s">
        <v>158</v>
      </c>
      <c r="BA46" s="23">
        <v>6033</v>
      </c>
      <c r="BB46" s="23">
        <v>28777.41</v>
      </c>
    </row>
    <row r="47" spans="52:54">
      <c r="AZ47" t="s">
        <v>159</v>
      </c>
      <c r="BA47" s="23">
        <v>5819</v>
      </c>
      <c r="BB47" s="23">
        <v>-1571.1300000000556</v>
      </c>
    </row>
    <row r="48" spans="52:54">
      <c r="AZ48" t="s">
        <v>160</v>
      </c>
      <c r="BA48" s="23">
        <v>6194</v>
      </c>
      <c r="BB48" s="23">
        <v>-21740.939999999981</v>
      </c>
    </row>
    <row r="49" spans="52:54">
      <c r="AZ49" t="s">
        <v>161</v>
      </c>
      <c r="BA49" s="23">
        <v>6943</v>
      </c>
      <c r="BB49" s="23">
        <v>6318.1299999999919</v>
      </c>
    </row>
    <row r="50" spans="52:54">
      <c r="AZ50" t="s">
        <v>162</v>
      </c>
      <c r="BA50" s="23">
        <v>5915</v>
      </c>
      <c r="BB50" s="23">
        <v>-13781.949999999986</v>
      </c>
    </row>
    <row r="51" spans="52:54">
      <c r="AZ51" t="s">
        <v>163</v>
      </c>
      <c r="BA51" s="23">
        <v>5760</v>
      </c>
      <c r="BB51" s="23">
        <v>-8467.2000000000335</v>
      </c>
    </row>
    <row r="52" spans="52:54">
      <c r="AZ52" t="s">
        <v>164</v>
      </c>
      <c r="BA52" s="23">
        <v>6761</v>
      </c>
      <c r="BB52" s="23">
        <v>24069.160000000011</v>
      </c>
    </row>
    <row r="53" spans="52:54">
      <c r="AZ53" t="s">
        <v>165</v>
      </c>
      <c r="BA53" s="23">
        <v>6749</v>
      </c>
      <c r="BB53" s="23">
        <v>15387.719999999994</v>
      </c>
    </row>
    <row r="54" spans="52:54">
      <c r="AZ54" t="s">
        <v>166</v>
      </c>
      <c r="BA54" s="23">
        <v>6577</v>
      </c>
      <c r="BB54" s="23">
        <v>11575.520000000019</v>
      </c>
    </row>
    <row r="55" spans="52:54">
      <c r="AZ55" t="s">
        <v>167</v>
      </c>
      <c r="BA55" s="23">
        <v>6127</v>
      </c>
      <c r="BB55" s="23">
        <v>12376.54</v>
      </c>
    </row>
    <row r="56" spans="52:54">
      <c r="AZ56" t="s">
        <v>168</v>
      </c>
      <c r="BA56" s="23">
        <v>5875</v>
      </c>
      <c r="BB56" s="23">
        <v>2761.2499999999782</v>
      </c>
    </row>
    <row r="57" spans="52:54">
      <c r="AZ57" t="s">
        <v>169</v>
      </c>
      <c r="BA57" s="23">
        <v>6063</v>
      </c>
      <c r="BB57" s="23">
        <v>63904.020000000055</v>
      </c>
    </row>
    <row r="58" spans="52:54">
      <c r="AZ58" t="s">
        <v>170</v>
      </c>
      <c r="BA58" s="23">
        <v>5558</v>
      </c>
      <c r="BB58" s="23">
        <v>43574.720000000016</v>
      </c>
    </row>
    <row r="59" spans="52:54">
      <c r="AZ59" t="s">
        <v>171</v>
      </c>
      <c r="BA59" s="23">
        <v>5888</v>
      </c>
      <c r="BB59" s="23">
        <v>31736.320000000058</v>
      </c>
    </row>
    <row r="60" spans="52:54">
      <c r="AZ60" t="s">
        <v>172</v>
      </c>
      <c r="BA60" s="23">
        <v>5857</v>
      </c>
      <c r="BB60" s="23">
        <v>-1112.8299999999945</v>
      </c>
    </row>
    <row r="61" spans="52:54">
      <c r="AZ61" t="s">
        <v>173</v>
      </c>
      <c r="BA61" s="23">
        <v>6290</v>
      </c>
      <c r="BB61" s="23">
        <v>36733.600000000057</v>
      </c>
    </row>
    <row r="62" spans="52:54">
      <c r="AZ62" t="s">
        <v>174</v>
      </c>
      <c r="BA62" s="23">
        <v>5928</v>
      </c>
      <c r="BB62" s="23">
        <v>-18969.600000000046</v>
      </c>
    </row>
    <row r="63" spans="52:54">
      <c r="AZ63" t="s">
        <v>175</v>
      </c>
      <c r="BA63" s="23">
        <v>5795</v>
      </c>
      <c r="BB63" s="23">
        <v>42187.60000000002</v>
      </c>
    </row>
    <row r="64" spans="52:54">
      <c r="AZ64" t="s">
        <v>176</v>
      </c>
      <c r="BA64" s="23">
        <v>4891</v>
      </c>
      <c r="BB64" s="23">
        <v>11787.310000000005</v>
      </c>
    </row>
    <row r="65" spans="52:54">
      <c r="AZ65" t="s">
        <v>177</v>
      </c>
      <c r="BA65" s="23">
        <v>6860</v>
      </c>
      <c r="BB65" s="23">
        <v>26067.999999999978</v>
      </c>
    </row>
    <row r="66" spans="52:54">
      <c r="AZ66" t="s">
        <v>178</v>
      </c>
      <c r="BA66" s="23">
        <v>6333</v>
      </c>
      <c r="BB66" s="23">
        <v>8106.2399999999907</v>
      </c>
    </row>
    <row r="67" spans="52:54">
      <c r="AZ67" t="s">
        <v>179</v>
      </c>
      <c r="BA67" s="23">
        <v>6262</v>
      </c>
      <c r="BB67" s="23">
        <v>83284.599999999977</v>
      </c>
    </row>
    <row r="68" spans="52:54">
      <c r="AZ68" t="s">
        <v>180</v>
      </c>
      <c r="BA68" s="23">
        <v>6938</v>
      </c>
      <c r="BB68" s="23">
        <v>51479.960000000043</v>
      </c>
    </row>
    <row r="69" spans="52:54">
      <c r="AZ69" t="s">
        <v>181</v>
      </c>
      <c r="BA69" s="23">
        <v>5234</v>
      </c>
      <c r="BB69" s="23">
        <v>10467.999999999993</v>
      </c>
    </row>
    <row r="70" spans="52:54">
      <c r="AZ70" t="s">
        <v>182</v>
      </c>
      <c r="BA70" s="23">
        <v>5385</v>
      </c>
      <c r="BB70" s="23">
        <v>25255.650000000016</v>
      </c>
    </row>
    <row r="71" spans="52:54">
      <c r="AZ71" t="s">
        <v>183</v>
      </c>
      <c r="BA71" s="23">
        <v>6024</v>
      </c>
      <c r="BB71" s="23">
        <v>9939.5999999999913</v>
      </c>
    </row>
    <row r="72" spans="52:54">
      <c r="AZ72" t="s">
        <v>184</v>
      </c>
      <c r="BA72" s="23">
        <v>5809</v>
      </c>
      <c r="BB72" s="23">
        <v>38978.390000000021</v>
      </c>
    </row>
    <row r="73" spans="52:54">
      <c r="AZ73" t="s">
        <v>185</v>
      </c>
      <c r="BA73" s="23">
        <v>5180</v>
      </c>
      <c r="BB73" s="23">
        <v>-7303.8000000000393</v>
      </c>
    </row>
    <row r="74" spans="52:54">
      <c r="AZ74" t="s">
        <v>186</v>
      </c>
      <c r="BA74" s="23">
        <v>6161</v>
      </c>
      <c r="BB74" s="23">
        <v>26923.569999999989</v>
      </c>
    </row>
    <row r="75" spans="52:54">
      <c r="AZ75" t="s">
        <v>187</v>
      </c>
      <c r="BA75" s="23">
        <v>7041</v>
      </c>
      <c r="BB75" s="23">
        <v>28375.229999999974</v>
      </c>
    </row>
    <row r="76" spans="52:54">
      <c r="AZ76" t="s">
        <v>188</v>
      </c>
      <c r="BA76" s="23">
        <v>5486</v>
      </c>
      <c r="BB76" s="23">
        <v>24412.700000000026</v>
      </c>
    </row>
    <row r="77" spans="52:54">
      <c r="AZ77" t="s">
        <v>189</v>
      </c>
      <c r="BA77" s="23">
        <v>5622</v>
      </c>
      <c r="BB77" s="23">
        <v>4272.7199999999975</v>
      </c>
    </row>
    <row r="78" spans="52:54">
      <c r="AZ78" t="s">
        <v>190</v>
      </c>
      <c r="BA78" s="23">
        <v>7458</v>
      </c>
      <c r="BB78" s="23">
        <v>-16258.440000000002</v>
      </c>
    </row>
    <row r="79" spans="52:54">
      <c r="AZ79" t="s">
        <v>191</v>
      </c>
      <c r="BA79" s="23">
        <v>5310</v>
      </c>
      <c r="BB79" s="23">
        <v>8442.900000000016</v>
      </c>
    </row>
    <row r="80" spans="52:54">
      <c r="AZ80" t="s">
        <v>192</v>
      </c>
      <c r="BA80" s="23">
        <v>6478</v>
      </c>
      <c r="BB80" s="23">
        <v>23774.260000000002</v>
      </c>
    </row>
    <row r="81" spans="52:54">
      <c r="AZ81" t="s">
        <v>193</v>
      </c>
      <c r="BA81" s="23">
        <v>5867</v>
      </c>
      <c r="BB81" s="23">
        <v>58611.329999999973</v>
      </c>
    </row>
    <row r="82" spans="52:54">
      <c r="AZ82" t="s">
        <v>194</v>
      </c>
      <c r="BA82" s="23">
        <v>5762</v>
      </c>
      <c r="BB82" s="23">
        <v>-1094.7799999999843</v>
      </c>
    </row>
    <row r="83" spans="52:54">
      <c r="AZ83" t="s">
        <v>195</v>
      </c>
      <c r="BA83" s="23">
        <v>5950</v>
      </c>
      <c r="BB83" s="23">
        <v>18444.999999999993</v>
      </c>
    </row>
    <row r="84" spans="52:54">
      <c r="AZ84" t="s">
        <v>196</v>
      </c>
      <c r="BA84" s="23">
        <v>5163</v>
      </c>
      <c r="BB84" s="23">
        <v>63091.859999999986</v>
      </c>
    </row>
    <row r="85" spans="52:54">
      <c r="AZ85" t="s">
        <v>197</v>
      </c>
      <c r="BA85" s="23">
        <v>5969</v>
      </c>
      <c r="BB85" s="23">
        <v>29725.620000000014</v>
      </c>
    </row>
    <row r="86" spans="52:54">
      <c r="AZ86" t="s">
        <v>198</v>
      </c>
      <c r="BA86" s="23">
        <v>5400</v>
      </c>
      <c r="BB86" s="23">
        <v>47952.000000000015</v>
      </c>
    </row>
    <row r="87" spans="52:54">
      <c r="AZ87" t="s">
        <v>199</v>
      </c>
      <c r="BA87" s="23">
        <v>6221</v>
      </c>
      <c r="BB87" s="23">
        <v>56300.05</v>
      </c>
    </row>
    <row r="88" spans="52:54">
      <c r="AZ88" t="s">
        <v>200</v>
      </c>
      <c r="BA88" s="23">
        <v>6554</v>
      </c>
      <c r="BB88" s="23">
        <v>22807.919999999976</v>
      </c>
    </row>
    <row r="89" spans="52:54">
      <c r="AZ89" t="s">
        <v>201</v>
      </c>
      <c r="BA89" s="23">
        <v>6438</v>
      </c>
      <c r="BB89" s="23">
        <v>56525.640000000014</v>
      </c>
    </row>
    <row r="90" spans="52:54">
      <c r="AZ90" t="s">
        <v>202</v>
      </c>
      <c r="BA90" s="23">
        <v>5862</v>
      </c>
      <c r="BB90" s="23">
        <v>32065.139999999952</v>
      </c>
    </row>
    <row r="91" spans="52:54">
      <c r="AZ91" t="s">
        <v>203</v>
      </c>
      <c r="BA91" s="23">
        <v>5709</v>
      </c>
      <c r="BB91" s="23">
        <v>685.07999999998719</v>
      </c>
    </row>
    <row r="92" spans="52:54">
      <c r="AZ92" t="s">
        <v>204</v>
      </c>
      <c r="BA92" s="23">
        <v>7666</v>
      </c>
      <c r="BB92" s="23">
        <v>-50135.640000000021</v>
      </c>
    </row>
    <row r="93" spans="52:54">
      <c r="AZ93" t="s">
        <v>205</v>
      </c>
      <c r="BA93" s="23">
        <v>5853</v>
      </c>
      <c r="BB93" s="23">
        <v>-25109.370000000024</v>
      </c>
    </row>
    <row r="94" spans="52:54">
      <c r="AZ94" t="s">
        <v>206</v>
      </c>
      <c r="BA94" s="23">
        <v>6646</v>
      </c>
      <c r="BB94" s="23">
        <v>2791.3200000000033</v>
      </c>
    </row>
    <row r="95" spans="52:54">
      <c r="AZ95" t="s">
        <v>207</v>
      </c>
      <c r="BA95" s="23">
        <v>5637</v>
      </c>
      <c r="BB95" s="23">
        <v>-39515.370000000003</v>
      </c>
    </row>
    <row r="96" spans="52:54">
      <c r="AZ96" t="s">
        <v>208</v>
      </c>
      <c r="BA96" s="23">
        <v>5713</v>
      </c>
      <c r="BB96" s="23">
        <v>27251.010000000009</v>
      </c>
    </row>
    <row r="97" spans="52:54">
      <c r="AZ97" t="s">
        <v>209</v>
      </c>
      <c r="BA97" s="23">
        <v>5438</v>
      </c>
      <c r="BB97" s="23">
        <v>21262.580000000013</v>
      </c>
    </row>
    <row r="98" spans="52:54">
      <c r="AZ98" t="s">
        <v>210</v>
      </c>
      <c r="BA98" s="23">
        <v>5384</v>
      </c>
      <c r="BB98" s="23">
        <v>16798.080000000002</v>
      </c>
    </row>
    <row r="99" spans="52:54">
      <c r="AZ99" t="s">
        <v>211</v>
      </c>
      <c r="BA99" s="23">
        <v>5839</v>
      </c>
      <c r="BB99" s="23">
        <v>74447.250000000029</v>
      </c>
    </row>
    <row r="100" spans="52:54">
      <c r="AZ100" t="s">
        <v>212</v>
      </c>
      <c r="BA100" s="23">
        <v>6255</v>
      </c>
      <c r="BB100" s="23">
        <v>74371.949999999953</v>
      </c>
    </row>
    <row r="101" spans="52:54">
      <c r="AZ101" t="s">
        <v>213</v>
      </c>
      <c r="BA101" s="23">
        <v>6099</v>
      </c>
      <c r="BB101" s="23">
        <v>-60.990000000012515</v>
      </c>
    </row>
    <row r="102" spans="52:54">
      <c r="AZ102" t="s">
        <v>214</v>
      </c>
      <c r="BA102" s="23">
        <v>5930</v>
      </c>
      <c r="BB102" s="23">
        <v>26684.99999999996</v>
      </c>
    </row>
    <row r="103" spans="52:54">
      <c r="AZ103" t="s">
        <v>215</v>
      </c>
      <c r="BA103" s="23">
        <v>6378</v>
      </c>
      <c r="BB103" s="23">
        <v>46112.94</v>
      </c>
    </row>
    <row r="104" spans="52:54">
      <c r="AZ104" t="s">
        <v>216</v>
      </c>
      <c r="BA104" s="23">
        <v>6030</v>
      </c>
      <c r="BB104" s="23">
        <v>-1748.7000000000335</v>
      </c>
    </row>
    <row r="105" spans="52:54">
      <c r="AZ105" t="s">
        <v>217</v>
      </c>
      <c r="BA105" s="23">
        <v>6191</v>
      </c>
      <c r="BB105" s="23">
        <v>-4890.8900000000067</v>
      </c>
    </row>
    <row r="106" spans="52:54">
      <c r="AZ106" t="s">
        <v>218</v>
      </c>
      <c r="BA106" s="23">
        <v>5934</v>
      </c>
      <c r="BB106" s="23">
        <v>54830.159999999974</v>
      </c>
    </row>
    <row r="107" spans="52:54">
      <c r="AZ107" t="s">
        <v>219</v>
      </c>
      <c r="BA107" s="23">
        <v>6332</v>
      </c>
      <c r="BB107" s="23">
        <v>21655.43999999993</v>
      </c>
    </row>
    <row r="108" spans="52:54">
      <c r="AZ108" t="s">
        <v>220</v>
      </c>
      <c r="BA108" s="23">
        <v>6231</v>
      </c>
      <c r="BB108" s="23">
        <v>9097.2600000000093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54E2B-71E8-45A4-ACC2-95EB146F72D3}">
  <sheetPr codeName="Sheet3"/>
  <dimension ref="B2:O16"/>
  <sheetViews>
    <sheetView showGridLines="0" topLeftCell="G1" zoomScale="60" zoomScaleNormal="60" workbookViewId="0">
      <selection activeCell="A41" sqref="A41"/>
    </sheetView>
  </sheetViews>
  <sheetFormatPr defaultRowHeight="14.5"/>
  <cols>
    <col min="2" max="11" width="1.90625" customWidth="1"/>
    <col min="15" max="15" width="11.7265625" customWidth="1"/>
  </cols>
  <sheetData>
    <row r="2" spans="2:15" ht="18.5">
      <c r="N2" t="s">
        <v>114</v>
      </c>
      <c r="O2" s="50">
        <f>GETPIVOTDATA("[Measures].[Profit Margin]",'Analysis-3'!$W$15,"[Dim_Customers].[Gender]","[Dim_Customers].[Gender].&amp;[Male]")</f>
        <v>0.51472343958010647</v>
      </c>
    </row>
    <row r="3" spans="2:15">
      <c r="N3" t="s">
        <v>113</v>
      </c>
      <c r="O3" s="49">
        <f>GETPIVOTDATA("[Measures].[Profit Margin]",'Analysis-3'!$W$15,"[Dim_Customers].[Gender]","[Dim_Customers].[Gender].&amp;[Female]")</f>
        <v>0.48527656041986861</v>
      </c>
    </row>
    <row r="5" spans="2:15">
      <c r="N5" t="s">
        <v>115</v>
      </c>
    </row>
    <row r="6" spans="2:15" ht="16">
      <c r="N6" s="51" t="s">
        <v>117</v>
      </c>
    </row>
    <row r="7" spans="2:15" ht="11" customHeight="1">
      <c r="B7" s="54" t="str" cm="1">
        <f t="array" ref="B7:K16">IF(_xlfn._xlws.SORT(_xlfn.SEQUENCE(10,10),,-1)/100 &gt;O2,N6,N7)</f>
        <v xml:space="preserve">■ </v>
      </c>
      <c r="C7" s="54" t="str">
        <v xml:space="preserve">■ </v>
      </c>
      <c r="D7" s="54" t="str">
        <v xml:space="preserve">■ </v>
      </c>
      <c r="E7" s="54" t="str">
        <v xml:space="preserve">■ </v>
      </c>
      <c r="F7" s="54" t="str">
        <v xml:space="preserve">■ </v>
      </c>
      <c r="G7" s="54" t="str">
        <v xml:space="preserve">■ </v>
      </c>
      <c r="H7" s="54" t="str">
        <v xml:space="preserve">■ </v>
      </c>
      <c r="I7" s="54" t="str">
        <v xml:space="preserve">■ </v>
      </c>
      <c r="J7" s="54" t="str">
        <v xml:space="preserve">■ </v>
      </c>
      <c r="K7" s="54" t="str">
        <v xml:space="preserve">■ </v>
      </c>
      <c r="N7" s="52" t="s">
        <v>116</v>
      </c>
    </row>
    <row r="8" spans="2:15" ht="11" customHeight="1">
      <c r="B8" s="54" t="str">
        <v xml:space="preserve">■ </v>
      </c>
      <c r="C8" s="54" t="str">
        <v xml:space="preserve">■ </v>
      </c>
      <c r="D8" s="54" t="str">
        <v xml:space="preserve">■ </v>
      </c>
      <c r="E8" s="54" t="str">
        <v xml:space="preserve">■ </v>
      </c>
      <c r="F8" s="54" t="str">
        <v xml:space="preserve">■ </v>
      </c>
      <c r="G8" s="54" t="str">
        <v xml:space="preserve">■ </v>
      </c>
      <c r="H8" s="54" t="str">
        <v xml:space="preserve">■ </v>
      </c>
      <c r="I8" s="54" t="str">
        <v xml:space="preserve">■ </v>
      </c>
      <c r="J8" s="54" t="str">
        <v xml:space="preserve">■ </v>
      </c>
      <c r="K8" s="54" t="str">
        <v xml:space="preserve">■ </v>
      </c>
    </row>
    <row r="9" spans="2:15" ht="11" customHeight="1">
      <c r="B9" s="54" t="str">
        <v xml:space="preserve">■ </v>
      </c>
      <c r="C9" s="54" t="str">
        <v xml:space="preserve">■ </v>
      </c>
      <c r="D9" s="54" t="str">
        <v xml:space="preserve">■ </v>
      </c>
      <c r="E9" s="54" t="str">
        <v xml:space="preserve">■ </v>
      </c>
      <c r="F9" s="54" t="str">
        <v xml:space="preserve">■ </v>
      </c>
      <c r="G9" s="54" t="str">
        <v xml:space="preserve">■ </v>
      </c>
      <c r="H9" s="54" t="str">
        <v xml:space="preserve">■ </v>
      </c>
      <c r="I9" s="54" t="str">
        <v xml:space="preserve">■ </v>
      </c>
      <c r="J9" s="54" t="str">
        <v xml:space="preserve">■ </v>
      </c>
      <c r="K9" s="54" t="str">
        <v xml:space="preserve">■ </v>
      </c>
    </row>
    <row r="10" spans="2:15" ht="11" customHeight="1">
      <c r="B10" s="54" t="str">
        <v xml:space="preserve">■ </v>
      </c>
      <c r="C10" s="54" t="str">
        <v xml:space="preserve">■ </v>
      </c>
      <c r="D10" s="54" t="str">
        <v xml:space="preserve">■ </v>
      </c>
      <c r="E10" s="54" t="str">
        <v xml:space="preserve">■ </v>
      </c>
      <c r="F10" s="54" t="str">
        <v xml:space="preserve">■ </v>
      </c>
      <c r="G10" s="54" t="str">
        <v xml:space="preserve">■ </v>
      </c>
      <c r="H10" s="54" t="str">
        <v xml:space="preserve">■ </v>
      </c>
      <c r="I10" s="54" t="str">
        <v xml:space="preserve">■ </v>
      </c>
      <c r="J10" s="54" t="str">
        <v xml:space="preserve">■ </v>
      </c>
      <c r="K10" s="54" t="str">
        <v xml:space="preserve">■ </v>
      </c>
    </row>
    <row r="11" spans="2:15" ht="11" customHeight="1">
      <c r="B11" s="53" t="str">
        <v>●</v>
      </c>
      <c r="C11" s="53" t="str">
        <v xml:space="preserve">■ </v>
      </c>
      <c r="D11" s="53" t="str">
        <v xml:space="preserve">■ </v>
      </c>
      <c r="E11" s="54" t="str">
        <v xml:space="preserve">■ </v>
      </c>
      <c r="F11" s="54" t="str">
        <v xml:space="preserve">■ </v>
      </c>
      <c r="G11" s="54" t="str">
        <v xml:space="preserve">■ </v>
      </c>
      <c r="H11" s="54" t="str">
        <v xml:space="preserve">■ </v>
      </c>
      <c r="I11" s="54" t="str">
        <v xml:space="preserve">■ </v>
      </c>
      <c r="J11" s="54" t="str">
        <v xml:space="preserve">■ </v>
      </c>
      <c r="K11" s="54" t="str">
        <v xml:space="preserve">■ </v>
      </c>
    </row>
    <row r="12" spans="2:15" ht="11" customHeight="1">
      <c r="B12" s="53" t="str">
        <v>●</v>
      </c>
      <c r="C12" s="53" t="str">
        <v>●</v>
      </c>
      <c r="D12" s="53" t="str">
        <v>●</v>
      </c>
      <c r="E12" s="53" t="str">
        <v>●</v>
      </c>
      <c r="F12" s="53" t="str">
        <v>●</v>
      </c>
      <c r="G12" s="53" t="str">
        <v>●</v>
      </c>
      <c r="H12" s="53" t="str">
        <v>●</v>
      </c>
      <c r="I12" s="53" t="str">
        <v>●</v>
      </c>
      <c r="J12" s="53" t="str">
        <v>●</v>
      </c>
      <c r="K12" s="53" t="str">
        <v>●</v>
      </c>
    </row>
    <row r="13" spans="2:15" ht="11" customHeight="1">
      <c r="B13" s="53" t="str">
        <v>●</v>
      </c>
      <c r="C13" s="53" t="str">
        <v>●</v>
      </c>
      <c r="D13" s="53" t="str">
        <v>●</v>
      </c>
      <c r="E13" s="53" t="str">
        <v>●</v>
      </c>
      <c r="F13" s="53" t="str">
        <v>●</v>
      </c>
      <c r="G13" s="53" t="str">
        <v>●</v>
      </c>
      <c r="H13" s="53" t="str">
        <v>●</v>
      </c>
      <c r="I13" s="53" t="str">
        <v>●</v>
      </c>
      <c r="J13" s="53" t="str">
        <v>●</v>
      </c>
      <c r="K13" s="53" t="str">
        <v>●</v>
      </c>
    </row>
    <row r="14" spans="2:15" ht="11" customHeight="1">
      <c r="B14" s="53" t="str">
        <v>●</v>
      </c>
      <c r="C14" s="53" t="str">
        <v>●</v>
      </c>
      <c r="D14" s="53" t="str">
        <v>●</v>
      </c>
      <c r="E14" s="53" t="str">
        <v>●</v>
      </c>
      <c r="F14" s="53" t="str">
        <v>●</v>
      </c>
      <c r="G14" s="53" t="str">
        <v>●</v>
      </c>
      <c r="H14" s="53" t="str">
        <v>●</v>
      </c>
      <c r="I14" s="53" t="str">
        <v>●</v>
      </c>
      <c r="J14" s="53" t="str">
        <v>●</v>
      </c>
      <c r="K14" s="53" t="str">
        <v>●</v>
      </c>
    </row>
    <row r="15" spans="2:15" ht="11" customHeight="1">
      <c r="B15" s="53" t="str">
        <v>●</v>
      </c>
      <c r="C15" s="53" t="str">
        <v>●</v>
      </c>
      <c r="D15" s="53" t="str">
        <v>●</v>
      </c>
      <c r="E15" s="53" t="str">
        <v>●</v>
      </c>
      <c r="F15" s="53" t="str">
        <v>●</v>
      </c>
      <c r="G15" s="53" t="str">
        <v>●</v>
      </c>
      <c r="H15" s="53" t="str">
        <v>●</v>
      </c>
      <c r="I15" s="53" t="str">
        <v>●</v>
      </c>
      <c r="J15" s="53" t="str">
        <v>●</v>
      </c>
      <c r="K15" s="53" t="str">
        <v>●</v>
      </c>
    </row>
    <row r="16" spans="2:15" ht="11" customHeight="1">
      <c r="B16" s="53" t="str">
        <v>●</v>
      </c>
      <c r="C16" s="53" t="str">
        <v>●</v>
      </c>
      <c r="D16" s="53" t="str">
        <v>●</v>
      </c>
      <c r="E16" s="53" t="str">
        <v>●</v>
      </c>
      <c r="F16" s="53" t="str">
        <v>●</v>
      </c>
      <c r="G16" s="53" t="str">
        <v>●</v>
      </c>
      <c r="H16" s="53" t="str">
        <v>●</v>
      </c>
      <c r="I16" s="53" t="str">
        <v>●</v>
      </c>
      <c r="J16" s="53" t="str">
        <v>●</v>
      </c>
      <c r="K16" s="53" t="str">
        <v>●</v>
      </c>
    </row>
  </sheetData>
  <conditionalFormatting sqref="B7:K16">
    <cfRule type="expression" dxfId="23" priority="1">
      <formula>B7&lt;&gt;$N$7</formula>
    </cfRule>
    <cfRule type="expression" dxfId="22" priority="2">
      <formula>B7&lt;&gt;$N$6</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BA49E-97E5-4179-81AC-C1DC47E7F06E}">
  <sheetPr codeName="Sheet4"/>
  <dimension ref="A1:T16"/>
  <sheetViews>
    <sheetView topLeftCell="C1" zoomScale="64" zoomScaleNormal="64" workbookViewId="0">
      <selection activeCell="D10" sqref="D10"/>
    </sheetView>
  </sheetViews>
  <sheetFormatPr defaultRowHeight="14.5"/>
  <cols>
    <col min="1" max="1" width="11.08984375" bestFit="1" customWidth="1"/>
    <col min="2" max="2" width="11.453125" bestFit="1" customWidth="1"/>
    <col min="3" max="3" width="7.453125" bestFit="1" customWidth="1"/>
    <col min="4" max="4" width="13" bestFit="1" customWidth="1"/>
    <col min="5" max="5" width="12.54296875" bestFit="1" customWidth="1"/>
    <col min="6" max="6" width="9.6328125" bestFit="1" customWidth="1"/>
    <col min="7" max="7" width="7.7265625" bestFit="1" customWidth="1"/>
    <col min="8" max="8" width="11.7265625" bestFit="1" customWidth="1"/>
    <col min="9" max="9" width="10.36328125" bestFit="1" customWidth="1"/>
    <col min="10" max="10" width="11.7265625" bestFit="1" customWidth="1"/>
    <col min="11" max="11" width="10.36328125" bestFit="1" customWidth="1"/>
    <col min="13" max="13" width="1.6328125" style="3" customWidth="1"/>
    <col min="14" max="14" width="14.1796875" bestFit="1" customWidth="1"/>
    <col min="15" max="15" width="12.54296875" bestFit="1" customWidth="1"/>
    <col min="16" max="17" width="10.36328125" bestFit="1" customWidth="1"/>
    <col min="18" max="18" width="14.7265625" bestFit="1" customWidth="1"/>
    <col min="19" max="19" width="12.54296875" bestFit="1" customWidth="1"/>
    <col min="20" max="23" width="10.36328125" bestFit="1" customWidth="1"/>
  </cols>
  <sheetData>
    <row r="1" spans="1:20">
      <c r="A1" t="s">
        <v>22</v>
      </c>
      <c r="B1" t="s">
        <v>21</v>
      </c>
      <c r="C1" t="s">
        <v>20</v>
      </c>
      <c r="D1" t="s">
        <v>0</v>
      </c>
      <c r="E1" t="s">
        <v>19</v>
      </c>
      <c r="F1" t="s">
        <v>1</v>
      </c>
      <c r="G1" t="s">
        <v>3</v>
      </c>
      <c r="H1" t="s">
        <v>2</v>
      </c>
      <c r="I1" t="s">
        <v>4</v>
      </c>
      <c r="N1" s="4" t="s">
        <v>16</v>
      </c>
      <c r="O1" t="s">
        <v>19</v>
      </c>
      <c r="P1" t="s">
        <v>4</v>
      </c>
      <c r="R1" t="str">
        <f>N1</f>
        <v>Store Name</v>
      </c>
      <c r="S1" t="str">
        <f t="shared" ref="S1:T1" si="0">O1</f>
        <v>Total Revenue</v>
      </c>
      <c r="T1" t="str">
        <f t="shared" si="0"/>
        <v>Total Target</v>
      </c>
    </row>
    <row r="2" spans="1:20">
      <c r="A2" s="6">
        <v>8.2200972503099171E-2</v>
      </c>
      <c r="B2" s="5">
        <v>190084.82000000018</v>
      </c>
      <c r="C2" s="5">
        <v>253362.6100000001</v>
      </c>
      <c r="D2" s="7">
        <v>1623</v>
      </c>
      <c r="E2" s="5">
        <v>443447.43000000028</v>
      </c>
      <c r="F2" s="7">
        <v>100</v>
      </c>
      <c r="G2" s="7">
        <v>49212</v>
      </c>
      <c r="H2" s="7">
        <v>4040</v>
      </c>
      <c r="I2" s="5">
        <v>446912</v>
      </c>
      <c r="N2" t="s">
        <v>10</v>
      </c>
      <c r="O2" s="1">
        <v>54290.48000000001</v>
      </c>
      <c r="P2" s="1">
        <v>54604</v>
      </c>
      <c r="R2" t="str">
        <f t="shared" ref="R2:R11" si="1">N2</f>
        <v>Miller</v>
      </c>
      <c r="S2">
        <f t="shared" ref="S2:S11" si="2">O2</f>
        <v>54290.48000000001</v>
      </c>
      <c r="T2">
        <f t="shared" ref="T2:T11" si="3">P2</f>
        <v>54604</v>
      </c>
    </row>
    <row r="3" spans="1:20">
      <c r="N3" t="s">
        <v>12</v>
      </c>
      <c r="O3" s="1">
        <v>49285.889999999992</v>
      </c>
      <c r="P3" s="1">
        <v>69716</v>
      </c>
      <c r="R3" t="str">
        <f t="shared" si="1"/>
        <v>Novak PLC</v>
      </c>
      <c r="S3">
        <f t="shared" si="2"/>
        <v>49285.889999999992</v>
      </c>
      <c r="T3">
        <f t="shared" si="3"/>
        <v>69716</v>
      </c>
    </row>
    <row r="4" spans="1:20">
      <c r="N4" t="s">
        <v>5</v>
      </c>
      <c r="O4" s="1">
        <v>48516.549999999996</v>
      </c>
      <c r="P4" s="1">
        <v>32678</v>
      </c>
      <c r="R4" t="str">
        <f t="shared" si="1"/>
        <v>Barron-Fleming</v>
      </c>
      <c r="S4">
        <f t="shared" si="2"/>
        <v>48516.549999999996</v>
      </c>
      <c r="T4">
        <f t="shared" si="3"/>
        <v>32678</v>
      </c>
    </row>
    <row r="5" spans="1:20">
      <c r="C5" t="s">
        <v>23</v>
      </c>
      <c r="D5" t="s">
        <v>24</v>
      </c>
      <c r="F5" t="s">
        <v>26</v>
      </c>
      <c r="N5" t="s">
        <v>7</v>
      </c>
      <c r="O5" s="1">
        <v>46473.150000000009</v>
      </c>
      <c r="P5" s="1">
        <v>31909</v>
      </c>
      <c r="R5" t="str">
        <f t="shared" si="1"/>
        <v>Lee-Myers</v>
      </c>
      <c r="S5">
        <f t="shared" si="2"/>
        <v>46473.150000000009</v>
      </c>
      <c r="T5">
        <f t="shared" si="3"/>
        <v>31909</v>
      </c>
    </row>
    <row r="6" spans="1:20">
      <c r="C6">
        <f>GETPIVOTDATA("[Measures].[Total Revenue]",$A$1)</f>
        <v>443447.43000000028</v>
      </c>
      <c r="D6">
        <f>GETPIVOTDATA("[Measures].[Total Target]",$A$1)</f>
        <v>446912</v>
      </c>
      <c r="F6" s="8">
        <f>(C6-D6)/D6</f>
        <v>-7.7522420521259575E-3</v>
      </c>
      <c r="N6" t="s">
        <v>13</v>
      </c>
      <c r="O6" s="1">
        <v>45326.530000000006</v>
      </c>
      <c r="P6" s="1">
        <v>45680</v>
      </c>
      <c r="R6" t="str">
        <f t="shared" si="1"/>
        <v>Thomas</v>
      </c>
      <c r="S6">
        <f t="shared" si="2"/>
        <v>45326.530000000006</v>
      </c>
      <c r="T6">
        <f t="shared" si="3"/>
        <v>45680</v>
      </c>
    </row>
    <row r="7" spans="1:20">
      <c r="N7" t="s">
        <v>9</v>
      </c>
      <c r="O7" s="1">
        <v>43627.72</v>
      </c>
      <c r="P7" s="1">
        <v>56656</v>
      </c>
      <c r="R7" t="str">
        <f t="shared" si="1"/>
        <v>Martinez</v>
      </c>
      <c r="S7">
        <f t="shared" si="2"/>
        <v>43627.72</v>
      </c>
      <c r="T7">
        <f t="shared" si="3"/>
        <v>56656</v>
      </c>
    </row>
    <row r="8" spans="1:20">
      <c r="F8" s="9"/>
      <c r="N8" t="s">
        <v>14</v>
      </c>
      <c r="O8" s="1">
        <v>43417.560000000012</v>
      </c>
      <c r="P8" s="1">
        <v>35794</v>
      </c>
      <c r="R8" t="str">
        <f t="shared" si="1"/>
        <v>Valdez</v>
      </c>
      <c r="S8">
        <f t="shared" si="2"/>
        <v>43417.560000000012</v>
      </c>
      <c r="T8">
        <f t="shared" si="3"/>
        <v>35794</v>
      </c>
    </row>
    <row r="9" spans="1:20">
      <c r="D9" t="s">
        <v>25</v>
      </c>
      <c r="F9" s="10"/>
      <c r="N9" t="s">
        <v>11</v>
      </c>
      <c r="O9" s="1">
        <v>37631.01</v>
      </c>
      <c r="P9" s="1">
        <v>37827</v>
      </c>
      <c r="R9" t="str">
        <f t="shared" si="1"/>
        <v>Myers-Lopez</v>
      </c>
      <c r="S9">
        <f t="shared" si="2"/>
        <v>37631.01</v>
      </c>
      <c r="T9">
        <f t="shared" si="3"/>
        <v>37827</v>
      </c>
    </row>
    <row r="10" spans="1:20" ht="18.5">
      <c r="C10" s="8"/>
      <c r="D10" s="11" t="str">
        <f>IF((C6-D6)/D6&gt;0,"▲"&amp;TEXT((C6-D6)/D6,"+0.0%;-0.0%"),"▼"&amp;TEXT((C6-D6)/D6,"+0.0%;-0.0%"))</f>
        <v>▼-0.8%</v>
      </c>
      <c r="N10" t="s">
        <v>6</v>
      </c>
      <c r="O10" s="1">
        <v>37484.260000000009</v>
      </c>
      <c r="P10" s="1">
        <v>48154</v>
      </c>
      <c r="R10" t="str">
        <f t="shared" si="1"/>
        <v>Berg-Trujillo</v>
      </c>
      <c r="S10">
        <f t="shared" si="2"/>
        <v>37484.260000000009</v>
      </c>
      <c r="T10">
        <f t="shared" si="3"/>
        <v>48154</v>
      </c>
    </row>
    <row r="11" spans="1:20">
      <c r="N11" t="s">
        <v>8</v>
      </c>
      <c r="O11" s="1">
        <v>37394.280000000006</v>
      </c>
      <c r="P11" s="1">
        <v>33894</v>
      </c>
      <c r="R11" t="str">
        <f t="shared" si="1"/>
        <v>Lopez</v>
      </c>
      <c r="S11">
        <f t="shared" si="2"/>
        <v>37394.280000000006</v>
      </c>
      <c r="T11">
        <f t="shared" si="3"/>
        <v>33894</v>
      </c>
    </row>
    <row r="12" spans="1:20">
      <c r="N12" t="s">
        <v>15</v>
      </c>
      <c r="O12" s="1">
        <v>443447.43000000028</v>
      </c>
      <c r="P12" s="1">
        <v>446912</v>
      </c>
    </row>
    <row r="14" spans="1:20">
      <c r="R14" s="4" t="s">
        <v>18</v>
      </c>
      <c r="S14" t="s">
        <v>19</v>
      </c>
    </row>
    <row r="15" spans="1:20">
      <c r="E15" t="s">
        <v>27</v>
      </c>
      <c r="R15" t="s">
        <v>35</v>
      </c>
      <c r="S15" s="1">
        <v>443447.43000000028</v>
      </c>
    </row>
    <row r="16" spans="1:20">
      <c r="R16" t="s">
        <v>15</v>
      </c>
      <c r="S16" s="1">
        <v>443447.43000000028</v>
      </c>
    </row>
  </sheetData>
  <conditionalFormatting sqref="C10:D10">
    <cfRule type="expression" dxfId="21" priority="1">
      <formula>$F$6&gt;0</formula>
    </cfRule>
    <cfRule type="expression" dxfId="20" priority="2">
      <formula>$F$6&lt;0</formula>
    </cfRule>
  </conditionalFormatting>
  <conditionalFormatting sqref="F6">
    <cfRule type="expression" dxfId="19" priority="3">
      <formula>$F$6&gt;0</formula>
    </cfRule>
    <cfRule type="expression" dxfId="18" priority="4">
      <formula>$F$6&lt;0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A05B9DF8-F207-45D5-A022-6EE897746505}">
          <xm:f>'Calculations-1'!$R$1:$T$11</xm:f>
        </x15:webExtension>
      </x15:webExtens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C8520-10D2-488B-88E2-FB110BCD663F}">
  <sheetPr codeName="Sheet5"/>
  <dimension ref="P1:U4"/>
  <sheetViews>
    <sheetView showGridLines="0" topLeftCell="B1" zoomScale="63" zoomScaleNormal="63" workbookViewId="0">
      <selection activeCell="H1" sqref="H1"/>
    </sheetView>
  </sheetViews>
  <sheetFormatPr defaultRowHeight="14.5"/>
  <cols>
    <col min="1" max="16384" width="8.7265625" style="2"/>
  </cols>
  <sheetData>
    <row r="1" spans="16:21" ht="11.5" customHeight="1">
      <c r="P1" s="3"/>
      <c r="Q1" s="3"/>
      <c r="R1" s="3"/>
      <c r="S1" s="3"/>
      <c r="T1" s="3"/>
      <c r="U1" s="3"/>
    </row>
    <row r="2" spans="16:21" ht="7.5" customHeight="1">
      <c r="P2" s="3"/>
      <c r="Q2" s="3"/>
      <c r="R2" s="3"/>
      <c r="S2" s="3"/>
      <c r="T2" s="3"/>
      <c r="U2" s="3"/>
    </row>
    <row r="3" spans="16:21" ht="6" customHeight="1">
      <c r="P3" s="3"/>
      <c r="Q3" s="3"/>
      <c r="R3" s="3"/>
      <c r="S3" s="3"/>
      <c r="T3" s="3"/>
      <c r="U3" s="3"/>
    </row>
    <row r="4" spans="16:21" ht="6.5" customHeight="1">
      <c r="P4" s="3"/>
      <c r="Q4" s="3"/>
      <c r="R4" s="3"/>
      <c r="S4" s="3"/>
      <c r="T4" s="3"/>
      <c r="U4"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0C8EE-DA6F-4E42-9210-60817AB69820}">
  <sheetPr codeName="Sheet6"/>
  <dimension ref="I1:U38"/>
  <sheetViews>
    <sheetView showGridLines="0" tabSelected="1" zoomScale="70" zoomScaleNormal="70" workbookViewId="0">
      <selection activeCell="W15" sqref="W15"/>
    </sheetView>
  </sheetViews>
  <sheetFormatPr defaultRowHeight="14.5"/>
  <cols>
    <col min="1" max="16384" width="8.7265625" style="2"/>
  </cols>
  <sheetData>
    <row r="1" spans="16:21" ht="11.5" customHeight="1">
      <c r="P1" s="3"/>
      <c r="Q1" s="3"/>
      <c r="R1" s="3"/>
      <c r="S1" s="3"/>
      <c r="T1" s="3"/>
      <c r="U1" s="3"/>
    </row>
    <row r="2" spans="16:21" ht="7.5" customHeight="1">
      <c r="P2" s="3"/>
      <c r="Q2" s="3"/>
      <c r="R2" s="3"/>
      <c r="S2" s="3"/>
      <c r="T2" s="3"/>
      <c r="U2" s="3"/>
    </row>
    <row r="3" spans="16:21" ht="6" customHeight="1">
      <c r="P3" s="3"/>
      <c r="Q3" s="3"/>
      <c r="R3" s="3"/>
      <c r="S3" s="3"/>
      <c r="T3" s="3"/>
      <c r="U3" s="3"/>
    </row>
    <row r="4" spans="16:21" ht="6.5" customHeight="1">
      <c r="P4" s="3"/>
      <c r="Q4" s="3"/>
      <c r="R4" s="3"/>
      <c r="S4" s="3"/>
      <c r="T4" s="3"/>
      <c r="U4" s="3"/>
    </row>
    <row r="34" spans="9:17">
      <c r="Q34" s="2" t="s">
        <v>64</v>
      </c>
    </row>
    <row r="38" spans="9:17">
      <c r="I38" s="2" t="s">
        <v>63</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E8225-3758-4C0F-990F-BDD3130EB2B5}">
  <sheetPr codeName="Sheet7"/>
  <dimension ref="C4:AK25"/>
  <sheetViews>
    <sheetView topLeftCell="X1" zoomScale="46" zoomScaleNormal="46" workbookViewId="0">
      <selection activeCell="AH24" sqref="AH24"/>
    </sheetView>
  </sheetViews>
  <sheetFormatPr defaultRowHeight="14.5"/>
  <cols>
    <col min="3" max="3" width="18.26953125" bestFit="1" customWidth="1"/>
    <col min="4" max="4" width="12.36328125" bestFit="1" customWidth="1"/>
    <col min="5" max="5" width="15.08984375" bestFit="1" customWidth="1"/>
    <col min="16" max="16" width="3.1796875" style="19" customWidth="1"/>
    <col min="18" max="18" width="12.36328125" bestFit="1" customWidth="1"/>
    <col min="19" max="19" width="15.08984375" bestFit="1" customWidth="1"/>
    <col min="20" max="20" width="13.26953125" customWidth="1"/>
    <col min="21" max="21" width="2.26953125" customWidth="1"/>
    <col min="23" max="24" width="16.453125" bestFit="1" customWidth="1"/>
    <col min="25" max="25" width="15.08984375" bestFit="1" customWidth="1"/>
    <col min="26" max="26" width="8.7265625" customWidth="1"/>
    <col min="27" max="27" width="3" style="27" customWidth="1"/>
    <col min="28" max="28" width="13.54296875" bestFit="1" customWidth="1"/>
    <col min="29" max="29" width="16.453125" bestFit="1" customWidth="1"/>
    <col min="30" max="30" width="15.08984375" bestFit="1" customWidth="1"/>
    <col min="32" max="32" width="3.81640625" style="27" customWidth="1"/>
    <col min="34" max="34" width="15.7265625" bestFit="1" customWidth="1"/>
    <col min="35" max="35" width="15.08984375" bestFit="1" customWidth="1"/>
    <col min="36" max="36" width="16.453125" bestFit="1" customWidth="1"/>
  </cols>
  <sheetData>
    <row r="4" spans="3:37">
      <c r="AB4" s="12" t="s">
        <v>47</v>
      </c>
      <c r="AC4" s="13" t="s">
        <v>46</v>
      </c>
      <c r="AD4" s="13" t="s">
        <v>19</v>
      </c>
      <c r="AH4" s="12" t="s">
        <v>55</v>
      </c>
      <c r="AI4" s="13" t="s">
        <v>19</v>
      </c>
      <c r="AJ4" s="13" t="s">
        <v>46</v>
      </c>
    </row>
    <row r="5" spans="3:37">
      <c r="AB5" s="13" t="s">
        <v>48</v>
      </c>
      <c r="AC5" s="14">
        <v>1336248.3099999984</v>
      </c>
      <c r="AD5" s="37"/>
      <c r="AH5" s="13" t="s">
        <v>56</v>
      </c>
      <c r="AI5" s="14">
        <v>789470.8800000028</v>
      </c>
      <c r="AJ5" s="37"/>
    </row>
    <row r="6" spans="3:37">
      <c r="AB6" s="13" t="s">
        <v>49</v>
      </c>
      <c r="AC6" s="14">
        <v>1384874.5400000024</v>
      </c>
      <c r="AD6" s="37">
        <v>3.6390115247370451E-2</v>
      </c>
      <c r="AH6" s="13" t="s">
        <v>57</v>
      </c>
      <c r="AI6" s="14">
        <v>772166.82999999914</v>
      </c>
      <c r="AJ6" s="37">
        <v>-2.1918541187996184E-2</v>
      </c>
    </row>
    <row r="7" spans="3:37">
      <c r="C7" s="12" t="s">
        <v>18</v>
      </c>
      <c r="D7" s="13" t="s">
        <v>4</v>
      </c>
      <c r="E7" s="13" t="s">
        <v>19</v>
      </c>
      <c r="G7" s="15" t="str">
        <f>C7</f>
        <v>Month Name</v>
      </c>
      <c r="H7" s="15" t="str">
        <f t="shared" ref="H7:I7" si="0">D7</f>
        <v>Total Target</v>
      </c>
      <c r="I7" s="15" t="str">
        <f t="shared" si="0"/>
        <v>Total Revenue</v>
      </c>
      <c r="J7" s="15" t="s">
        <v>39</v>
      </c>
      <c r="L7" s="15" t="str">
        <f>G7</f>
        <v>Month Name</v>
      </c>
      <c r="M7" s="21" t="s">
        <v>42</v>
      </c>
      <c r="N7" s="22"/>
      <c r="O7" s="22"/>
      <c r="P7" s="18"/>
      <c r="R7" s="13" t="s">
        <v>4</v>
      </c>
      <c r="S7" s="13" t="s">
        <v>19</v>
      </c>
      <c r="T7" t="s">
        <v>42</v>
      </c>
      <c r="W7" s="12" t="s">
        <v>43</v>
      </c>
      <c r="X7" s="13" t="s">
        <v>46</v>
      </c>
      <c r="Y7" s="13" t="s">
        <v>19</v>
      </c>
      <c r="AB7" s="13" t="s">
        <v>50</v>
      </c>
      <c r="AC7" s="14">
        <v>1362939.5400000014</v>
      </c>
      <c r="AD7" s="37">
        <v>-1.5838979897775357E-2</v>
      </c>
      <c r="AH7" s="13" t="s">
        <v>58</v>
      </c>
      <c r="AI7" s="14">
        <v>774303.62999999756</v>
      </c>
      <c r="AJ7" s="37">
        <v>2.7672776361015393E-3</v>
      </c>
    </row>
    <row r="8" spans="3:37">
      <c r="C8" s="13" t="s">
        <v>28</v>
      </c>
      <c r="D8" s="14">
        <v>439042</v>
      </c>
      <c r="E8" s="14">
        <v>444162.52000000014</v>
      </c>
      <c r="G8" s="13" t="str">
        <f t="shared" ref="G8:G19" si="1">C8</f>
        <v>Jan</v>
      </c>
      <c r="H8" s="14">
        <f t="shared" ref="H8:H19" si="2">D8</f>
        <v>439042</v>
      </c>
      <c r="I8" s="14">
        <f t="shared" ref="I8:I19" si="3">E8</f>
        <v>444162.52000000014</v>
      </c>
      <c r="J8" s="17" t="str">
        <f t="shared" ref="J8:J19" si="4">IF(I8=Large_1,I8,IF(I8=Large_2,I8,""))</f>
        <v/>
      </c>
      <c r="L8" s="13" t="str">
        <f t="shared" ref="L8:L19" si="5">G8</f>
        <v>Jan</v>
      </c>
      <c r="M8" s="16">
        <f>(I8-H8)/H8</f>
        <v>1.1662938853230749E-2</v>
      </c>
      <c r="N8" s="23"/>
      <c r="R8" s="14">
        <v>5254990</v>
      </c>
      <c r="S8" s="14">
        <v>5446809.4700000202</v>
      </c>
      <c r="T8" s="24">
        <f>(GETPIVOTDATA("[Measures].[Total Revenue]",$R$7)-GETPIVOTDATA("[Measures].[Total Target]",$R$7))/GETPIVOTDATA("[Measures].[Total Target]",$R$7)</f>
        <v>3.6502347292767488E-2</v>
      </c>
      <c r="W8" s="13" t="s">
        <v>44</v>
      </c>
      <c r="X8" s="14">
        <v>3894278.1300000134</v>
      </c>
      <c r="Y8" s="26">
        <v>0.7149649995008911</v>
      </c>
      <c r="AB8" s="13" t="s">
        <v>51</v>
      </c>
      <c r="AC8" s="14">
        <v>1362747.0800000008</v>
      </c>
      <c r="AD8" s="37">
        <v>-1.4120949194904202E-4</v>
      </c>
      <c r="AH8" s="13" t="s">
        <v>59</v>
      </c>
      <c r="AI8" s="14">
        <v>795985.00999999966</v>
      </c>
      <c r="AJ8" s="37">
        <v>2.8001134387039057E-2</v>
      </c>
    </row>
    <row r="9" spans="3:37">
      <c r="C9" s="13" t="s">
        <v>17</v>
      </c>
      <c r="D9" s="14">
        <v>431279</v>
      </c>
      <c r="E9" s="14">
        <v>423741.52000000037</v>
      </c>
      <c r="G9" s="13" t="str">
        <f t="shared" si="1"/>
        <v>Feb</v>
      </c>
      <c r="H9" s="14">
        <f t="shared" si="2"/>
        <v>431279</v>
      </c>
      <c r="I9" s="14">
        <f t="shared" si="3"/>
        <v>423741.52000000037</v>
      </c>
      <c r="J9" s="14" t="str">
        <f t="shared" si="4"/>
        <v/>
      </c>
      <c r="L9" s="13" t="str">
        <f t="shared" si="5"/>
        <v>Feb</v>
      </c>
      <c r="M9" s="16">
        <f t="shared" ref="M9:M19" si="6">(I9-H9)/H9</f>
        <v>-1.7477039225187483E-2</v>
      </c>
      <c r="N9" s="23"/>
      <c r="O9" s="23"/>
      <c r="P9" s="20"/>
      <c r="W9" s="13" t="s">
        <v>45</v>
      </c>
      <c r="X9" s="14">
        <v>1552531.3400000015</v>
      </c>
      <c r="Y9" s="26">
        <v>0.2850350004991079</v>
      </c>
      <c r="AH9" s="13" t="s">
        <v>60</v>
      </c>
      <c r="AI9" s="14">
        <v>762351.78000000084</v>
      </c>
      <c r="AJ9" s="37">
        <v>-4.225359721284052E-2</v>
      </c>
    </row>
    <row r="10" spans="3:37" ht="16">
      <c r="C10" s="13" t="s">
        <v>29</v>
      </c>
      <c r="D10" s="14">
        <v>445591</v>
      </c>
      <c r="E10" s="14">
        <v>468344.26999999949</v>
      </c>
      <c r="G10" s="13" t="str">
        <f t="shared" si="1"/>
        <v>Mar</v>
      </c>
      <c r="H10" s="14">
        <f t="shared" si="2"/>
        <v>445591</v>
      </c>
      <c r="I10" s="14">
        <f t="shared" si="3"/>
        <v>468344.26999999949</v>
      </c>
      <c r="J10" s="14" t="str">
        <f t="shared" si="4"/>
        <v/>
      </c>
      <c r="L10" s="13" t="str">
        <f t="shared" si="5"/>
        <v>Mar</v>
      </c>
      <c r="M10" s="16">
        <f t="shared" si="6"/>
        <v>5.1063127397096203E-2</v>
      </c>
      <c r="N10" s="23"/>
      <c r="O10" s="23"/>
      <c r="P10" s="20"/>
      <c r="T10" s="25" t="str">
        <f>IF(T8&gt;0,"▲"&amp;TEXT(T8,"+0.0%;-0.0%"),"▼"&amp;TEXT(T8,"+0.0%;-0.0%"))</f>
        <v>▲+3.7%</v>
      </c>
      <c r="AH10" s="13" t="s">
        <v>61</v>
      </c>
      <c r="AI10" s="14">
        <v>786663.06000000041</v>
      </c>
      <c r="AJ10" s="37">
        <v>3.1889844869253843E-2</v>
      </c>
    </row>
    <row r="11" spans="3:37">
      <c r="C11" s="13" t="s">
        <v>30</v>
      </c>
      <c r="D11" s="14">
        <v>453071</v>
      </c>
      <c r="E11" s="14">
        <v>448652.76000000007</v>
      </c>
      <c r="G11" s="13" t="str">
        <f t="shared" si="1"/>
        <v>Apr</v>
      </c>
      <c r="H11" s="14">
        <f t="shared" si="2"/>
        <v>453071</v>
      </c>
      <c r="I11" s="14">
        <f t="shared" si="3"/>
        <v>448652.76000000007</v>
      </c>
      <c r="J11" s="14" t="str">
        <f t="shared" si="4"/>
        <v/>
      </c>
      <c r="L11" s="13" t="str">
        <f t="shared" si="5"/>
        <v>Apr</v>
      </c>
      <c r="M11" s="16">
        <f t="shared" si="6"/>
        <v>-9.7517607615581932E-3</v>
      </c>
      <c r="N11" s="23"/>
      <c r="O11" s="23"/>
      <c r="P11" s="20"/>
      <c r="AB11" t="s">
        <v>52</v>
      </c>
      <c r="AH11" s="13" t="s">
        <v>62</v>
      </c>
      <c r="AI11" s="14">
        <v>765868.27999999898</v>
      </c>
      <c r="AJ11" s="37">
        <v>-2.6434163566802556E-2</v>
      </c>
    </row>
    <row r="12" spans="3:37">
      <c r="C12" s="13" t="s">
        <v>31</v>
      </c>
      <c r="D12" s="14">
        <v>444167</v>
      </c>
      <c r="E12" s="14">
        <v>480720.64000000001</v>
      </c>
      <c r="G12" s="13" t="str">
        <f t="shared" si="1"/>
        <v>May</v>
      </c>
      <c r="H12" s="14">
        <f t="shared" si="2"/>
        <v>444167</v>
      </c>
      <c r="I12" s="14">
        <f t="shared" si="3"/>
        <v>480720.64000000001</v>
      </c>
      <c r="J12" s="14">
        <f t="shared" si="4"/>
        <v>480720.64000000001</v>
      </c>
      <c r="L12" s="13" t="str">
        <f t="shared" si="5"/>
        <v>May</v>
      </c>
      <c r="M12" s="16">
        <f t="shared" si="6"/>
        <v>8.2297063942165932E-2</v>
      </c>
      <c r="N12" s="23"/>
      <c r="O12" s="23"/>
      <c r="P12" s="20"/>
    </row>
    <row r="13" spans="3:37">
      <c r="C13" s="13" t="s">
        <v>32</v>
      </c>
      <c r="D13" s="14">
        <v>421979</v>
      </c>
      <c r="E13" s="14">
        <v>455501.13999999996</v>
      </c>
      <c r="G13" s="13" t="str">
        <f t="shared" si="1"/>
        <v>Jun</v>
      </c>
      <c r="H13" s="14">
        <f t="shared" si="2"/>
        <v>421979</v>
      </c>
      <c r="I13" s="14">
        <f t="shared" si="3"/>
        <v>455501.13999999996</v>
      </c>
      <c r="J13" s="14" t="str">
        <f t="shared" si="4"/>
        <v/>
      </c>
      <c r="L13" s="13" t="str">
        <f t="shared" si="5"/>
        <v>Jun</v>
      </c>
      <c r="M13" s="16">
        <f t="shared" si="6"/>
        <v>7.9440303901378878E-2</v>
      </c>
      <c r="N13" s="23"/>
      <c r="O13" s="23"/>
      <c r="P13" s="20"/>
    </row>
    <row r="14" spans="3:37">
      <c r="C14" s="13" t="s">
        <v>33</v>
      </c>
      <c r="D14" s="14">
        <v>456718</v>
      </c>
      <c r="E14" s="14">
        <v>433725.86000000045</v>
      </c>
      <c r="G14" s="13" t="str">
        <f t="shared" si="1"/>
        <v>Jul</v>
      </c>
      <c r="H14" s="14">
        <f t="shared" si="2"/>
        <v>456718</v>
      </c>
      <c r="I14" s="14">
        <f t="shared" si="3"/>
        <v>433725.86000000045</v>
      </c>
      <c r="J14" s="14" t="str">
        <f t="shared" si="4"/>
        <v/>
      </c>
      <c r="L14" s="13" t="str">
        <f t="shared" si="5"/>
        <v>Jul</v>
      </c>
      <c r="M14" s="16">
        <f t="shared" si="6"/>
        <v>-5.0342092932618265E-2</v>
      </c>
      <c r="N14" s="23"/>
      <c r="O14" s="23"/>
      <c r="P14" s="20"/>
      <c r="AB14" t="str">
        <f>AB4</f>
        <v>Quarter</v>
      </c>
      <c r="AC14" t="str">
        <f>AC4</f>
        <v>Total Revenue2</v>
      </c>
      <c r="AD14" t="s">
        <v>39</v>
      </c>
      <c r="AE14" t="s">
        <v>53</v>
      </c>
      <c r="AH14" t="str">
        <f>AH4</f>
        <v>Week Day</v>
      </c>
      <c r="AI14" t="str">
        <f>AI4</f>
        <v>Total Revenue</v>
      </c>
      <c r="AJ14" t="s">
        <v>39</v>
      </c>
      <c r="AK14" t="s">
        <v>53</v>
      </c>
    </row>
    <row r="15" spans="3:37">
      <c r="C15" s="13" t="s">
        <v>34</v>
      </c>
      <c r="D15" s="14">
        <v>431727</v>
      </c>
      <c r="E15" s="14">
        <v>485766.24999999977</v>
      </c>
      <c r="G15" s="13" t="str">
        <f t="shared" si="1"/>
        <v>Aug</v>
      </c>
      <c r="H15" s="14">
        <f t="shared" si="2"/>
        <v>431727</v>
      </c>
      <c r="I15" s="14">
        <f t="shared" si="3"/>
        <v>485766.24999999977</v>
      </c>
      <c r="J15" s="14">
        <f t="shared" si="4"/>
        <v>485766.24999999977</v>
      </c>
      <c r="L15" s="13" t="str">
        <f t="shared" si="5"/>
        <v>Aug</v>
      </c>
      <c r="M15" s="16">
        <f t="shared" si="6"/>
        <v>0.12516995694038077</v>
      </c>
      <c r="N15" s="23"/>
      <c r="O15" s="23"/>
      <c r="P15" s="20"/>
      <c r="AB15" t="str">
        <f t="shared" ref="AB15:AC15" si="7">AB5</f>
        <v>Q-1</v>
      </c>
      <c r="AC15" s="14">
        <f t="shared" si="7"/>
        <v>1336248.3099999984</v>
      </c>
      <c r="AD15" t="str">
        <f>IF(AC15&gt;AE15,AC15,"")</f>
        <v/>
      </c>
      <c r="AE15" s="23">
        <f>AVERAGE($AC$15:$AC$18)</f>
        <v>1361702.3675000006</v>
      </c>
      <c r="AH15" t="str">
        <f t="shared" ref="AH15:AI21" si="8">AH5</f>
        <v>Mon</v>
      </c>
      <c r="AI15" s="14">
        <f t="shared" si="8"/>
        <v>789470.8800000028</v>
      </c>
      <c r="AJ15" s="14">
        <f>IF(AI15&gt;AK15,AI15,"")</f>
        <v>789470.8800000028</v>
      </c>
      <c r="AK15" s="23">
        <f>AVERAGE($AI$15:$AI$21)</f>
        <v>778115.63857142848</v>
      </c>
    </row>
    <row r="16" spans="3:37">
      <c r="C16" s="13" t="s">
        <v>35</v>
      </c>
      <c r="D16" s="14">
        <v>446912</v>
      </c>
      <c r="E16" s="14">
        <v>443447.43000000028</v>
      </c>
      <c r="G16" s="13" t="str">
        <f t="shared" si="1"/>
        <v>Sep</v>
      </c>
      <c r="H16" s="14">
        <f t="shared" si="2"/>
        <v>446912</v>
      </c>
      <c r="I16" s="14">
        <f t="shared" si="3"/>
        <v>443447.43000000028</v>
      </c>
      <c r="J16" s="14" t="str">
        <f t="shared" si="4"/>
        <v/>
      </c>
      <c r="L16" s="13" t="str">
        <f t="shared" si="5"/>
        <v>Sep</v>
      </c>
      <c r="M16" s="16">
        <f t="shared" si="6"/>
        <v>-7.7522420521259575E-3</v>
      </c>
      <c r="N16" s="23"/>
      <c r="O16" s="23"/>
      <c r="P16" s="20"/>
      <c r="AB16" t="str">
        <f t="shared" ref="AB16:AC16" si="9">AB6</f>
        <v>Q-2</v>
      </c>
      <c r="AC16" s="14">
        <f t="shared" si="9"/>
        <v>1384874.5400000024</v>
      </c>
      <c r="AD16" s="23">
        <f t="shared" ref="AD16:AD18" si="10">IF(AC16&gt;AE16,AC16,"")</f>
        <v>1384874.5400000024</v>
      </c>
      <c r="AE16" s="23">
        <f t="shared" ref="AE16:AE18" si="11">AVERAGE($AC$15:$AC$18)</f>
        <v>1361702.3675000006</v>
      </c>
      <c r="AH16" t="str">
        <f t="shared" si="8"/>
        <v>Tue</v>
      </c>
      <c r="AI16" s="14">
        <f t="shared" ref="AI16" si="12">AI6</f>
        <v>772166.82999999914</v>
      </c>
      <c r="AJ16" s="14" t="str">
        <f t="shared" ref="AJ16:AJ21" si="13">IF(AI16&gt;AK16,AI16,"")</f>
        <v/>
      </c>
      <c r="AK16" s="23">
        <f t="shared" ref="AK16:AK21" si="14">AVERAGE($AI$15:$AI$21)</f>
        <v>778115.63857142848</v>
      </c>
    </row>
    <row r="17" spans="3:37">
      <c r="C17" s="13" t="s">
        <v>36</v>
      </c>
      <c r="D17" s="14">
        <v>414360</v>
      </c>
      <c r="E17" s="14">
        <v>458984.37999999971</v>
      </c>
      <c r="G17" s="13" t="str">
        <f t="shared" si="1"/>
        <v>Oct</v>
      </c>
      <c r="H17" s="14">
        <f t="shared" si="2"/>
        <v>414360</v>
      </c>
      <c r="I17" s="14">
        <f t="shared" si="3"/>
        <v>458984.37999999971</v>
      </c>
      <c r="J17" s="14" t="str">
        <f t="shared" si="4"/>
        <v/>
      </c>
      <c r="L17" s="13" t="str">
        <f t="shared" si="5"/>
        <v>Oct</v>
      </c>
      <c r="M17" s="16">
        <f t="shared" si="6"/>
        <v>0.10769470991408368</v>
      </c>
      <c r="N17" s="23"/>
      <c r="O17" s="23"/>
      <c r="P17" s="20"/>
      <c r="AB17" t="str">
        <f t="shared" ref="AB17:AC17" si="15">AB7</f>
        <v>Q-3</v>
      </c>
      <c r="AC17" s="14">
        <f t="shared" si="15"/>
        <v>1362939.5400000014</v>
      </c>
      <c r="AD17" s="23">
        <f t="shared" si="10"/>
        <v>1362939.5400000014</v>
      </c>
      <c r="AE17" s="23">
        <f t="shared" si="11"/>
        <v>1361702.3675000006</v>
      </c>
      <c r="AH17" t="str">
        <f t="shared" si="8"/>
        <v>Wed</v>
      </c>
      <c r="AI17" s="14">
        <f t="shared" ref="AI17" si="16">AI7</f>
        <v>774303.62999999756</v>
      </c>
      <c r="AJ17" s="14" t="str">
        <f t="shared" si="13"/>
        <v/>
      </c>
      <c r="AK17" s="23">
        <f t="shared" si="14"/>
        <v>778115.63857142848</v>
      </c>
    </row>
    <row r="18" spans="3:37">
      <c r="C18" s="13" t="s">
        <v>37</v>
      </c>
      <c r="D18" s="14">
        <v>413371</v>
      </c>
      <c r="E18" s="14">
        <v>462537.40999999939</v>
      </c>
      <c r="G18" s="13" t="str">
        <f t="shared" si="1"/>
        <v>Nov</v>
      </c>
      <c r="H18" s="14">
        <f t="shared" si="2"/>
        <v>413371</v>
      </c>
      <c r="I18" s="14">
        <f t="shared" si="3"/>
        <v>462537.40999999939</v>
      </c>
      <c r="J18" s="14" t="str">
        <f t="shared" si="4"/>
        <v/>
      </c>
      <c r="L18" s="13" t="str">
        <f t="shared" si="5"/>
        <v>Nov</v>
      </c>
      <c r="M18" s="16">
        <f t="shared" si="6"/>
        <v>0.11894015303443975</v>
      </c>
      <c r="N18" s="23"/>
      <c r="O18" s="23"/>
      <c r="P18" s="20"/>
      <c r="AB18" t="str">
        <f t="shared" ref="AB18:AC18" si="17">AB8</f>
        <v>Q-4</v>
      </c>
      <c r="AC18" s="14">
        <f t="shared" si="17"/>
        <v>1362747.0800000008</v>
      </c>
      <c r="AD18">
        <f t="shared" si="10"/>
        <v>1362747.0800000008</v>
      </c>
      <c r="AE18" s="23">
        <f t="shared" si="11"/>
        <v>1361702.3675000006</v>
      </c>
      <c r="AH18" t="str">
        <f t="shared" si="8"/>
        <v>Thu</v>
      </c>
      <c r="AI18" s="14">
        <f t="shared" ref="AI18" si="18">AI8</f>
        <v>795985.00999999966</v>
      </c>
      <c r="AJ18" s="14">
        <f t="shared" si="13"/>
        <v>795985.00999999966</v>
      </c>
      <c r="AK18" s="23">
        <f t="shared" si="14"/>
        <v>778115.63857142848</v>
      </c>
    </row>
    <row r="19" spans="3:37">
      <c r="C19" s="13" t="s">
        <v>38</v>
      </c>
      <c r="D19" s="14">
        <v>456773</v>
      </c>
      <c r="E19" s="14">
        <v>441225.2900000001</v>
      </c>
      <c r="G19" s="13" t="str">
        <f t="shared" si="1"/>
        <v>Dec</v>
      </c>
      <c r="H19" s="14">
        <f t="shared" si="2"/>
        <v>456773</v>
      </c>
      <c r="I19" s="14">
        <f t="shared" si="3"/>
        <v>441225.2900000001</v>
      </c>
      <c r="J19" s="14" t="str">
        <f t="shared" si="4"/>
        <v/>
      </c>
      <c r="L19" s="13" t="str">
        <f t="shared" si="5"/>
        <v>Dec</v>
      </c>
      <c r="M19" s="16">
        <f t="shared" si="6"/>
        <v>-3.4038154619471607E-2</v>
      </c>
      <c r="N19" s="23"/>
      <c r="O19" s="23"/>
      <c r="P19" s="20"/>
      <c r="AH19" t="str">
        <f t="shared" si="8"/>
        <v>Fri</v>
      </c>
      <c r="AI19" s="14">
        <f t="shared" ref="AI19" si="19">AI9</f>
        <v>762351.78000000084</v>
      </c>
      <c r="AJ19" s="14" t="str">
        <f t="shared" si="13"/>
        <v/>
      </c>
      <c r="AK19" s="23">
        <f t="shared" si="14"/>
        <v>778115.63857142848</v>
      </c>
    </row>
    <row r="20" spans="3:37">
      <c r="J20" s="14"/>
      <c r="M20" s="16"/>
      <c r="AB20" t="s">
        <v>54</v>
      </c>
      <c r="AH20" t="str">
        <f t="shared" si="8"/>
        <v>Sat</v>
      </c>
      <c r="AI20" s="14">
        <f t="shared" ref="AI20" si="20">AI10</f>
        <v>786663.06000000041</v>
      </c>
      <c r="AJ20" s="14">
        <f t="shared" si="13"/>
        <v>786663.06000000041</v>
      </c>
      <c r="AK20" s="23">
        <f t="shared" si="14"/>
        <v>778115.63857142848</v>
      </c>
    </row>
    <row r="21" spans="3:37">
      <c r="AH21" t="str">
        <f t="shared" si="8"/>
        <v>Sun</v>
      </c>
      <c r="AI21" s="14">
        <f t="shared" ref="AI21" si="21">AI11</f>
        <v>765868.27999999898</v>
      </c>
      <c r="AJ21" s="14" t="str">
        <f t="shared" si="13"/>
        <v/>
      </c>
      <c r="AK21" s="23">
        <f t="shared" si="14"/>
        <v>778115.63857142848</v>
      </c>
    </row>
    <row r="22" spans="3:37">
      <c r="G22">
        <v>1</v>
      </c>
      <c r="H22" s="5">
        <f>LARGE($I$8:$I$19,G22)</f>
        <v>485766.24999999977</v>
      </c>
      <c r="I22" t="s">
        <v>40</v>
      </c>
      <c r="AB22" t="str">
        <f>_xlfn.TEXTJOIN(" ",,"The line in the chart indicates",TEXT(AE15,"$#,#"),"average Revenue")</f>
        <v>The line in the chart indicates $1,361,702 average Revenue</v>
      </c>
    </row>
    <row r="23" spans="3:37">
      <c r="G23">
        <v>2</v>
      </c>
      <c r="H23" s="5">
        <f>LARGE($I$8:$I$19,G23)</f>
        <v>480720.64000000001</v>
      </c>
      <c r="I23" t="s">
        <v>41</v>
      </c>
      <c r="AH23" t="s">
        <v>54</v>
      </c>
    </row>
    <row r="24" spans="3:37">
      <c r="AH24" t="str">
        <f>_xlfn.TEXTJOIN(" ",,"The line in the chart indicates",TEXT(AK15,"$#,#"),"average Revenue")</f>
        <v>The line in the chart indicates $778,116 average Revenue</v>
      </c>
    </row>
    <row r="25" spans="3:37">
      <c r="AI25" s="23"/>
    </row>
  </sheetData>
  <phoneticPr fontId="3" type="noConversion"/>
  <conditionalFormatting sqref="T10">
    <cfRule type="expression" dxfId="17" priority="1">
      <formula>$T$8&lt;0</formula>
    </cfRule>
    <cfRule type="expression" dxfId="16" priority="2">
      <formula>$T$8&gt;0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78A8-B5C3-4413-A807-2A8D08D09F3B}">
  <sheetPr codeName="Sheet8"/>
  <dimension ref="A3:L27"/>
  <sheetViews>
    <sheetView showGridLines="0" zoomScale="53" zoomScaleNormal="53" workbookViewId="0">
      <selection activeCell="C18" sqref="C18:L27"/>
    </sheetView>
  </sheetViews>
  <sheetFormatPr defaultRowHeight="14.5"/>
  <cols>
    <col min="3" max="12" width="2" customWidth="1"/>
  </cols>
  <sheetData>
    <row r="3" spans="1:12">
      <c r="A3" t="s">
        <v>45</v>
      </c>
      <c r="B3" s="8">
        <f>GETPIVOTDATA("[Measures].[Total Revenue]",'Calculations-2'!$W$7,"[Date_table].[Week Type]","[Date_table].[Week Type].&amp;[Weekend]")</f>
        <v>0.2850350004991079</v>
      </c>
    </row>
    <row r="4" spans="1:12">
      <c r="A4" t="s">
        <v>44</v>
      </c>
      <c r="B4" s="8">
        <f>GETPIVOTDATA("[Measures].[Total Revenue]",'Calculations-2'!$W$7,"[Date_table].[Week Type]","[Date_table].[Week Type].&amp;[Weekday]")</f>
        <v>0.7149649995008911</v>
      </c>
      <c r="D4" s="8"/>
    </row>
    <row r="5" spans="1:12">
      <c r="D5" s="8"/>
    </row>
    <row r="6" spans="1:12" ht="9.5" customHeight="1" thickBot="1">
      <c r="A6" t="s">
        <v>45</v>
      </c>
      <c r="C6" s="28">
        <f t="shared" ref="C6" si="0">C7+10</f>
        <v>91</v>
      </c>
      <c r="D6" s="29">
        <f t="shared" ref="D6" si="1">D7+10</f>
        <v>92</v>
      </c>
      <c r="E6" s="29">
        <f t="shared" ref="E6" si="2">E7+10</f>
        <v>93</v>
      </c>
      <c r="F6" s="29">
        <f t="shared" ref="F6" si="3">F7+10</f>
        <v>94</v>
      </c>
      <c r="G6" s="29">
        <f t="shared" ref="G6" si="4">G7+10</f>
        <v>95</v>
      </c>
      <c r="H6" s="29">
        <f t="shared" ref="H6" si="5">H7+10</f>
        <v>96</v>
      </c>
      <c r="I6" s="29">
        <f t="shared" ref="I6" si="6">I7+10</f>
        <v>97</v>
      </c>
      <c r="J6" s="29">
        <f t="shared" ref="J6" si="7">J7+10</f>
        <v>98</v>
      </c>
      <c r="K6" s="29">
        <f t="shared" ref="K6" si="8">K7+10</f>
        <v>99</v>
      </c>
      <c r="L6" s="30">
        <f t="shared" ref="L6" si="9">L7+10</f>
        <v>100</v>
      </c>
    </row>
    <row r="7" spans="1:12" ht="9.5" customHeight="1" thickBot="1">
      <c r="C7" s="31">
        <f t="shared" ref="C7:C13" si="10">C8+10</f>
        <v>81</v>
      </c>
      <c r="D7" s="32">
        <f t="shared" ref="D7:D14" si="11">D8+10</f>
        <v>82</v>
      </c>
      <c r="E7" s="32">
        <f t="shared" ref="E7:E14" si="12">E8+10</f>
        <v>83</v>
      </c>
      <c r="F7" s="32">
        <f t="shared" ref="F7:F14" si="13">F8+10</f>
        <v>84</v>
      </c>
      <c r="G7" s="32">
        <f t="shared" ref="G7:G14" si="14">G8+10</f>
        <v>85</v>
      </c>
      <c r="H7" s="32">
        <f t="shared" ref="H7:H14" si="15">H8+10</f>
        <v>86</v>
      </c>
      <c r="I7" s="32">
        <f t="shared" ref="I7:I14" si="16">I8+10</f>
        <v>87</v>
      </c>
      <c r="J7" s="32">
        <f t="shared" ref="J7:J14" si="17">J8+10</f>
        <v>88</v>
      </c>
      <c r="K7" s="32">
        <f t="shared" ref="K7:K14" si="18">K8+10</f>
        <v>89</v>
      </c>
      <c r="L7" s="33">
        <f t="shared" ref="L7:L14" si="19">L8+10</f>
        <v>90</v>
      </c>
    </row>
    <row r="8" spans="1:12" ht="9.5" customHeight="1" thickBot="1">
      <c r="C8" s="31">
        <f t="shared" si="10"/>
        <v>71</v>
      </c>
      <c r="D8" s="32">
        <f t="shared" si="11"/>
        <v>72</v>
      </c>
      <c r="E8" s="32">
        <f t="shared" si="12"/>
        <v>73</v>
      </c>
      <c r="F8" s="32">
        <f t="shared" si="13"/>
        <v>74</v>
      </c>
      <c r="G8" s="32">
        <f t="shared" si="14"/>
        <v>75</v>
      </c>
      <c r="H8" s="32">
        <f t="shared" si="15"/>
        <v>76</v>
      </c>
      <c r="I8" s="32">
        <f t="shared" si="16"/>
        <v>77</v>
      </c>
      <c r="J8" s="32">
        <f t="shared" si="17"/>
        <v>78</v>
      </c>
      <c r="K8" s="32">
        <f t="shared" si="18"/>
        <v>79</v>
      </c>
      <c r="L8" s="33">
        <f t="shared" si="19"/>
        <v>80</v>
      </c>
    </row>
    <row r="9" spans="1:12" ht="9.5" customHeight="1" thickBot="1">
      <c r="C9" s="31">
        <f t="shared" si="10"/>
        <v>61</v>
      </c>
      <c r="D9" s="32">
        <f t="shared" si="11"/>
        <v>62</v>
      </c>
      <c r="E9" s="32">
        <f t="shared" si="12"/>
        <v>63</v>
      </c>
      <c r="F9" s="32">
        <f t="shared" si="13"/>
        <v>64</v>
      </c>
      <c r="G9" s="32">
        <f t="shared" si="14"/>
        <v>65</v>
      </c>
      <c r="H9" s="32">
        <f t="shared" si="15"/>
        <v>66</v>
      </c>
      <c r="I9" s="32">
        <f t="shared" si="16"/>
        <v>67</v>
      </c>
      <c r="J9" s="32">
        <f t="shared" si="17"/>
        <v>68</v>
      </c>
      <c r="K9" s="32">
        <f t="shared" si="18"/>
        <v>69</v>
      </c>
      <c r="L9" s="33">
        <f t="shared" si="19"/>
        <v>70</v>
      </c>
    </row>
    <row r="10" spans="1:12" ht="9.5" customHeight="1" thickBot="1">
      <c r="C10" s="31">
        <f t="shared" si="10"/>
        <v>51</v>
      </c>
      <c r="D10" s="32">
        <f t="shared" si="11"/>
        <v>52</v>
      </c>
      <c r="E10" s="32">
        <f t="shared" si="12"/>
        <v>53</v>
      </c>
      <c r="F10" s="32">
        <f t="shared" si="13"/>
        <v>54</v>
      </c>
      <c r="G10" s="32">
        <f t="shared" si="14"/>
        <v>55</v>
      </c>
      <c r="H10" s="32">
        <f t="shared" si="15"/>
        <v>56</v>
      </c>
      <c r="I10" s="32">
        <f t="shared" si="16"/>
        <v>57</v>
      </c>
      <c r="J10" s="32">
        <f t="shared" si="17"/>
        <v>58</v>
      </c>
      <c r="K10" s="32">
        <f t="shared" si="18"/>
        <v>59</v>
      </c>
      <c r="L10" s="33">
        <f t="shared" si="19"/>
        <v>60</v>
      </c>
    </row>
    <row r="11" spans="1:12" ht="9.5" customHeight="1" thickBot="1">
      <c r="C11" s="31">
        <f t="shared" si="10"/>
        <v>41</v>
      </c>
      <c r="D11" s="32">
        <f t="shared" si="11"/>
        <v>42</v>
      </c>
      <c r="E11" s="32">
        <f t="shared" si="12"/>
        <v>43</v>
      </c>
      <c r="F11" s="32">
        <f t="shared" si="13"/>
        <v>44</v>
      </c>
      <c r="G11" s="32">
        <f t="shared" si="14"/>
        <v>45</v>
      </c>
      <c r="H11" s="32">
        <f t="shared" si="15"/>
        <v>46</v>
      </c>
      <c r="I11" s="32">
        <f t="shared" si="16"/>
        <v>47</v>
      </c>
      <c r="J11" s="32">
        <f t="shared" si="17"/>
        <v>48</v>
      </c>
      <c r="K11" s="32">
        <f t="shared" si="18"/>
        <v>49</v>
      </c>
      <c r="L11" s="33">
        <f t="shared" si="19"/>
        <v>50</v>
      </c>
    </row>
    <row r="12" spans="1:12" ht="9.5" customHeight="1" thickBot="1">
      <c r="C12" s="31">
        <f t="shared" si="10"/>
        <v>31</v>
      </c>
      <c r="D12" s="32">
        <f t="shared" si="11"/>
        <v>32</v>
      </c>
      <c r="E12" s="32">
        <f t="shared" si="12"/>
        <v>33</v>
      </c>
      <c r="F12" s="32">
        <f t="shared" si="13"/>
        <v>34</v>
      </c>
      <c r="G12" s="32">
        <f t="shared" si="14"/>
        <v>35</v>
      </c>
      <c r="H12" s="32">
        <f t="shared" si="15"/>
        <v>36</v>
      </c>
      <c r="I12" s="32">
        <f t="shared" si="16"/>
        <v>37</v>
      </c>
      <c r="J12" s="32">
        <f t="shared" si="17"/>
        <v>38</v>
      </c>
      <c r="K12" s="32">
        <f t="shared" si="18"/>
        <v>39</v>
      </c>
      <c r="L12" s="33">
        <f t="shared" si="19"/>
        <v>40</v>
      </c>
    </row>
    <row r="13" spans="1:12" ht="9.5" customHeight="1" thickBot="1">
      <c r="C13" s="31">
        <f t="shared" si="10"/>
        <v>21</v>
      </c>
      <c r="D13" s="32">
        <f t="shared" si="11"/>
        <v>22</v>
      </c>
      <c r="E13" s="32">
        <f t="shared" si="12"/>
        <v>23</v>
      </c>
      <c r="F13" s="32">
        <f t="shared" si="13"/>
        <v>24</v>
      </c>
      <c r="G13" s="32">
        <f t="shared" si="14"/>
        <v>25</v>
      </c>
      <c r="H13" s="32">
        <f t="shared" si="15"/>
        <v>26</v>
      </c>
      <c r="I13" s="32">
        <f t="shared" si="16"/>
        <v>27</v>
      </c>
      <c r="J13" s="32">
        <f t="shared" si="17"/>
        <v>28</v>
      </c>
      <c r="K13" s="32">
        <f t="shared" si="18"/>
        <v>29</v>
      </c>
      <c r="L13" s="33">
        <f t="shared" si="19"/>
        <v>30</v>
      </c>
    </row>
    <row r="14" spans="1:12" ht="9.5" customHeight="1" thickBot="1">
      <c r="C14" s="31">
        <f>C15+10</f>
        <v>11</v>
      </c>
      <c r="D14" s="32">
        <f t="shared" si="11"/>
        <v>12</v>
      </c>
      <c r="E14" s="32">
        <f t="shared" si="12"/>
        <v>13</v>
      </c>
      <c r="F14" s="32">
        <f t="shared" si="13"/>
        <v>14</v>
      </c>
      <c r="G14" s="32">
        <f t="shared" si="14"/>
        <v>15</v>
      </c>
      <c r="H14" s="32">
        <f t="shared" si="15"/>
        <v>16</v>
      </c>
      <c r="I14" s="32">
        <f t="shared" si="16"/>
        <v>17</v>
      </c>
      <c r="J14" s="32">
        <f t="shared" si="17"/>
        <v>18</v>
      </c>
      <c r="K14" s="32">
        <f t="shared" si="18"/>
        <v>19</v>
      </c>
      <c r="L14" s="33">
        <f t="shared" si="19"/>
        <v>20</v>
      </c>
    </row>
    <row r="15" spans="1:12" ht="9.5" customHeight="1">
      <c r="C15" s="34">
        <v>1</v>
      </c>
      <c r="D15" s="35">
        <f>1+C15</f>
        <v>2</v>
      </c>
      <c r="E15" s="35">
        <f t="shared" ref="E15:H15" si="20">1+D15</f>
        <v>3</v>
      </c>
      <c r="F15" s="35">
        <f t="shared" si="20"/>
        <v>4</v>
      </c>
      <c r="G15" s="35">
        <f t="shared" si="20"/>
        <v>5</v>
      </c>
      <c r="H15" s="35">
        <f t="shared" si="20"/>
        <v>6</v>
      </c>
      <c r="I15" s="35">
        <f>1+H15</f>
        <v>7</v>
      </c>
      <c r="J15" s="35">
        <f>1+I15</f>
        <v>8</v>
      </c>
      <c r="K15" s="35">
        <f t="shared" ref="K15:L15" si="21">1+J15</f>
        <v>9</v>
      </c>
      <c r="L15" s="36">
        <f t="shared" si="21"/>
        <v>10</v>
      </c>
    </row>
    <row r="18" spans="1:12" ht="10" customHeight="1" thickBot="1">
      <c r="A18" t="s">
        <v>44</v>
      </c>
      <c r="C18" s="28">
        <f t="shared" ref="C18:C25" si="22">C19+10</f>
        <v>91</v>
      </c>
      <c r="D18" s="29">
        <f t="shared" ref="D18:D26" si="23">D19+10</f>
        <v>92</v>
      </c>
      <c r="E18" s="29">
        <f t="shared" ref="E18:E26" si="24">E19+10</f>
        <v>93</v>
      </c>
      <c r="F18" s="29">
        <f t="shared" ref="F18:F26" si="25">F19+10</f>
        <v>94</v>
      </c>
      <c r="G18" s="29">
        <f t="shared" ref="G18:G26" si="26">G19+10</f>
        <v>95</v>
      </c>
      <c r="H18" s="29">
        <f t="shared" ref="H18:H26" si="27">H19+10</f>
        <v>96</v>
      </c>
      <c r="I18" s="29">
        <f t="shared" ref="I18:I26" si="28">I19+10</f>
        <v>97</v>
      </c>
      <c r="J18" s="29">
        <f t="shared" ref="J18:J26" si="29">J19+10</f>
        <v>98</v>
      </c>
      <c r="K18" s="29">
        <f t="shared" ref="K18:K26" si="30">K19+10</f>
        <v>99</v>
      </c>
      <c r="L18" s="30">
        <f t="shared" ref="L18:L26" si="31">L19+10</f>
        <v>100</v>
      </c>
    </row>
    <row r="19" spans="1:12" ht="10" customHeight="1" thickBot="1">
      <c r="C19" s="31">
        <f t="shared" si="22"/>
        <v>81</v>
      </c>
      <c r="D19" s="32">
        <f t="shared" si="23"/>
        <v>82</v>
      </c>
      <c r="E19" s="32">
        <f t="shared" si="24"/>
        <v>83</v>
      </c>
      <c r="F19" s="32">
        <f t="shared" si="25"/>
        <v>84</v>
      </c>
      <c r="G19" s="32">
        <f t="shared" si="26"/>
        <v>85</v>
      </c>
      <c r="H19" s="32">
        <f t="shared" si="27"/>
        <v>86</v>
      </c>
      <c r="I19" s="32">
        <f t="shared" si="28"/>
        <v>87</v>
      </c>
      <c r="J19" s="32">
        <f t="shared" si="29"/>
        <v>88</v>
      </c>
      <c r="K19" s="32">
        <f t="shared" si="30"/>
        <v>89</v>
      </c>
      <c r="L19" s="33">
        <f t="shared" si="31"/>
        <v>90</v>
      </c>
    </row>
    <row r="20" spans="1:12" ht="10" customHeight="1" thickBot="1">
      <c r="C20" s="31">
        <f t="shared" si="22"/>
        <v>71</v>
      </c>
      <c r="D20" s="32">
        <f t="shared" si="23"/>
        <v>72</v>
      </c>
      <c r="E20" s="32">
        <f t="shared" si="24"/>
        <v>73</v>
      </c>
      <c r="F20" s="32">
        <f t="shared" si="25"/>
        <v>74</v>
      </c>
      <c r="G20" s="32">
        <f t="shared" si="26"/>
        <v>75</v>
      </c>
      <c r="H20" s="32">
        <f t="shared" si="27"/>
        <v>76</v>
      </c>
      <c r="I20" s="32">
        <f t="shared" si="28"/>
        <v>77</v>
      </c>
      <c r="J20" s="32">
        <f t="shared" si="29"/>
        <v>78</v>
      </c>
      <c r="K20" s="32">
        <f t="shared" si="30"/>
        <v>79</v>
      </c>
      <c r="L20" s="33">
        <f t="shared" si="31"/>
        <v>80</v>
      </c>
    </row>
    <row r="21" spans="1:12" ht="10" customHeight="1" thickBot="1">
      <c r="C21" s="31">
        <f t="shared" si="22"/>
        <v>61</v>
      </c>
      <c r="D21" s="32">
        <f t="shared" si="23"/>
        <v>62</v>
      </c>
      <c r="E21" s="32">
        <f t="shared" si="24"/>
        <v>63</v>
      </c>
      <c r="F21" s="32">
        <f t="shared" si="25"/>
        <v>64</v>
      </c>
      <c r="G21" s="32">
        <f t="shared" si="26"/>
        <v>65</v>
      </c>
      <c r="H21" s="32">
        <f t="shared" si="27"/>
        <v>66</v>
      </c>
      <c r="I21" s="32">
        <f t="shared" si="28"/>
        <v>67</v>
      </c>
      <c r="J21" s="32">
        <f t="shared" si="29"/>
        <v>68</v>
      </c>
      <c r="K21" s="32">
        <f t="shared" si="30"/>
        <v>69</v>
      </c>
      <c r="L21" s="33">
        <f t="shared" si="31"/>
        <v>70</v>
      </c>
    </row>
    <row r="22" spans="1:12" ht="10" customHeight="1" thickBot="1">
      <c r="C22" s="31">
        <f t="shared" si="22"/>
        <v>51</v>
      </c>
      <c r="D22" s="32">
        <f t="shared" si="23"/>
        <v>52</v>
      </c>
      <c r="E22" s="32">
        <f t="shared" si="24"/>
        <v>53</v>
      </c>
      <c r="F22" s="32">
        <f t="shared" si="25"/>
        <v>54</v>
      </c>
      <c r="G22" s="32">
        <f t="shared" si="26"/>
        <v>55</v>
      </c>
      <c r="H22" s="32">
        <f t="shared" si="27"/>
        <v>56</v>
      </c>
      <c r="I22" s="32">
        <f t="shared" si="28"/>
        <v>57</v>
      </c>
      <c r="J22" s="32">
        <f t="shared" si="29"/>
        <v>58</v>
      </c>
      <c r="K22" s="32">
        <f t="shared" si="30"/>
        <v>59</v>
      </c>
      <c r="L22" s="33">
        <f t="shared" si="31"/>
        <v>60</v>
      </c>
    </row>
    <row r="23" spans="1:12" ht="10" customHeight="1" thickBot="1">
      <c r="C23" s="31">
        <f t="shared" si="22"/>
        <v>41</v>
      </c>
      <c r="D23" s="32">
        <f t="shared" si="23"/>
        <v>42</v>
      </c>
      <c r="E23" s="32">
        <f t="shared" si="24"/>
        <v>43</v>
      </c>
      <c r="F23" s="32">
        <f t="shared" si="25"/>
        <v>44</v>
      </c>
      <c r="G23" s="32">
        <f t="shared" si="26"/>
        <v>45</v>
      </c>
      <c r="H23" s="32">
        <f t="shared" si="27"/>
        <v>46</v>
      </c>
      <c r="I23" s="32">
        <f t="shared" si="28"/>
        <v>47</v>
      </c>
      <c r="J23" s="32">
        <f t="shared" si="29"/>
        <v>48</v>
      </c>
      <c r="K23" s="32">
        <f t="shared" si="30"/>
        <v>49</v>
      </c>
      <c r="L23" s="33">
        <f t="shared" si="31"/>
        <v>50</v>
      </c>
    </row>
    <row r="24" spans="1:12" ht="10" customHeight="1" thickBot="1">
      <c r="C24" s="31">
        <f t="shared" si="22"/>
        <v>31</v>
      </c>
      <c r="D24" s="32">
        <f t="shared" si="23"/>
        <v>32</v>
      </c>
      <c r="E24" s="32">
        <f t="shared" si="24"/>
        <v>33</v>
      </c>
      <c r="F24" s="32">
        <f t="shared" si="25"/>
        <v>34</v>
      </c>
      <c r="G24" s="32">
        <f t="shared" si="26"/>
        <v>35</v>
      </c>
      <c r="H24" s="32">
        <f t="shared" si="27"/>
        <v>36</v>
      </c>
      <c r="I24" s="32">
        <f t="shared" si="28"/>
        <v>37</v>
      </c>
      <c r="J24" s="32">
        <f t="shared" si="29"/>
        <v>38</v>
      </c>
      <c r="K24" s="32">
        <f t="shared" si="30"/>
        <v>39</v>
      </c>
      <c r="L24" s="33">
        <f t="shared" si="31"/>
        <v>40</v>
      </c>
    </row>
    <row r="25" spans="1:12" ht="10" customHeight="1" thickBot="1">
      <c r="C25" s="31">
        <f t="shared" si="22"/>
        <v>21</v>
      </c>
      <c r="D25" s="32">
        <f t="shared" si="23"/>
        <v>22</v>
      </c>
      <c r="E25" s="32">
        <f t="shared" si="24"/>
        <v>23</v>
      </c>
      <c r="F25" s="32">
        <f t="shared" si="25"/>
        <v>24</v>
      </c>
      <c r="G25" s="32">
        <f t="shared" si="26"/>
        <v>25</v>
      </c>
      <c r="H25" s="32">
        <f t="shared" si="27"/>
        <v>26</v>
      </c>
      <c r="I25" s="32">
        <f t="shared" si="28"/>
        <v>27</v>
      </c>
      <c r="J25" s="32">
        <f t="shared" si="29"/>
        <v>28</v>
      </c>
      <c r="K25" s="32">
        <f t="shared" si="30"/>
        <v>29</v>
      </c>
      <c r="L25" s="33">
        <f t="shared" si="31"/>
        <v>30</v>
      </c>
    </row>
    <row r="26" spans="1:12" ht="10" customHeight="1" thickBot="1">
      <c r="C26" s="31">
        <f>C27+10</f>
        <v>11</v>
      </c>
      <c r="D26" s="32">
        <f t="shared" si="23"/>
        <v>12</v>
      </c>
      <c r="E26" s="32">
        <f t="shared" si="24"/>
        <v>13</v>
      </c>
      <c r="F26" s="32">
        <f t="shared" si="25"/>
        <v>14</v>
      </c>
      <c r="G26" s="32">
        <f t="shared" si="26"/>
        <v>15</v>
      </c>
      <c r="H26" s="32">
        <f t="shared" si="27"/>
        <v>16</v>
      </c>
      <c r="I26" s="32">
        <f t="shared" si="28"/>
        <v>17</v>
      </c>
      <c r="J26" s="32">
        <f t="shared" si="29"/>
        <v>18</v>
      </c>
      <c r="K26" s="32">
        <f t="shared" si="30"/>
        <v>19</v>
      </c>
      <c r="L26" s="33">
        <f t="shared" si="31"/>
        <v>20</v>
      </c>
    </row>
    <row r="27" spans="1:12" ht="10" customHeight="1">
      <c r="C27" s="34">
        <v>1</v>
      </c>
      <c r="D27" s="35">
        <f>1+C27</f>
        <v>2</v>
      </c>
      <c r="E27" s="35">
        <f t="shared" ref="E27:H27" si="32">1+D27</f>
        <v>3</v>
      </c>
      <c r="F27" s="35">
        <f t="shared" si="32"/>
        <v>4</v>
      </c>
      <c r="G27" s="35">
        <f t="shared" si="32"/>
        <v>5</v>
      </c>
      <c r="H27" s="35">
        <f t="shared" si="32"/>
        <v>6</v>
      </c>
      <c r="I27" s="35">
        <f>1+H27</f>
        <v>7</v>
      </c>
      <c r="J27" s="35">
        <f>1+I27</f>
        <v>8</v>
      </c>
      <c r="K27" s="35">
        <f t="shared" ref="K27:L27" si="33">1+J27</f>
        <v>9</v>
      </c>
      <c r="L27" s="36">
        <f t="shared" si="33"/>
        <v>10</v>
      </c>
    </row>
  </sheetData>
  <conditionalFormatting sqref="C6:L15">
    <cfRule type="cellIs" dxfId="15" priority="11" operator="lessThanOrEqual">
      <formula>$B$3*100</formula>
    </cfRule>
    <cfRule type="cellIs" dxfId="14" priority="12" operator="lessThanOrEqual">
      <formula>$B$3</formula>
    </cfRule>
    <cfRule type="cellIs" dxfId="13" priority="13" operator="lessThanOrEqual">
      <formula>$B$3</formula>
    </cfRule>
    <cfRule type="cellIs" dxfId="12" priority="14" operator="lessThanOrEqual">
      <formula>$E$2*100</formula>
    </cfRule>
    <cfRule type="cellIs" dxfId="11" priority="15" operator="lessThanOrEqual">
      <formula>$B$3*100</formula>
    </cfRule>
  </conditionalFormatting>
  <conditionalFormatting sqref="C18:L27">
    <cfRule type="cellIs" dxfId="10" priority="1" operator="lessThanOrEqual">
      <formula>$B$4*100</formula>
    </cfRule>
    <cfRule type="cellIs" dxfId="9" priority="2" operator="lessThanOrEqual">
      <formula>$B$3</formula>
    </cfRule>
    <cfRule type="cellIs" dxfId="8" priority="3" operator="lessThanOrEqual">
      <formula>$B$3</formula>
    </cfRule>
    <cfRule type="cellIs" dxfId="7" priority="4" operator="lessThanOrEqual">
      <formula>$E$2*100</formula>
    </cfRule>
    <cfRule type="cellIs" dxfId="6" priority="5" operator="lessThanOrEqual">
      <formula>$B$3*100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2B19ACF1-DA4A-4C00-9743-C5F0124DC95C}">
  <ds:schemaRefs/>
</ds:datastoreItem>
</file>

<file path=customXml/itemProps2.xml><?xml version="1.0" encoding="utf-8"?>
<ds:datastoreItem xmlns:ds="http://schemas.openxmlformats.org/officeDocument/2006/customXml" ds:itemID="{9F3AD0FC-7421-4DCB-84FF-C8880CCC13DF}">
  <ds:schemaRefs/>
</ds:datastoreItem>
</file>

<file path=customXml/itemProps3.xml><?xml version="1.0" encoding="utf-8"?>
<ds:datastoreItem xmlns:ds="http://schemas.openxmlformats.org/officeDocument/2006/customXml" ds:itemID="{356A4F4E-1B34-459B-8445-42CF990C77DC}">
  <ds:schemaRefs/>
</ds:datastoreItem>
</file>

<file path=customXml/itemProps4.xml><?xml version="1.0" encoding="utf-8"?>
<ds:datastoreItem xmlns:ds="http://schemas.openxmlformats.org/officeDocument/2006/customXml" ds:itemID="{839EF555-6480-467D-85B3-BBE1A5ABAC48}">
  <ds:schemaRefs/>
</ds:datastoreItem>
</file>

<file path=customXml/itemProps5.xml><?xml version="1.0" encoding="utf-8"?>
<ds:datastoreItem xmlns:ds="http://schemas.openxmlformats.org/officeDocument/2006/customXml" ds:itemID="{070C9D15-057D-4BDC-9D4D-21EB4F8A65E8}">
  <ds:schemaRefs/>
</ds:datastoreItem>
</file>

<file path=customXml/itemProps6.xml><?xml version="1.0" encoding="utf-8"?>
<ds:datastoreItem xmlns:ds="http://schemas.openxmlformats.org/officeDocument/2006/customXml" ds:itemID="{5E8F0C6D-193F-44A5-B768-F594963F0492}">
  <ds:schemaRefs/>
</ds:datastoreItem>
</file>

<file path=customXml/itemProps7.xml><?xml version="1.0" encoding="utf-8"?>
<ds:datastoreItem xmlns:ds="http://schemas.openxmlformats.org/officeDocument/2006/customXml" ds:itemID="{69D4B9F2-D5B9-4071-A68D-5CED36CE65AD}">
  <ds:schemaRefs/>
</ds:datastoreItem>
</file>

<file path=customXml/itemProps8.xml><?xml version="1.0" encoding="utf-8"?>
<ds:datastoreItem xmlns:ds="http://schemas.openxmlformats.org/officeDocument/2006/customXml" ds:itemID="{D64533F2-58DA-425C-B219-448B98BB2FCB}">
  <ds:schemaRefs/>
</ds:datastoreItem>
</file>

<file path=customXml/itemProps9.xml><?xml version="1.0" encoding="utf-8"?>
<ds:datastoreItem xmlns:ds="http://schemas.openxmlformats.org/officeDocument/2006/customXml" ds:itemID="{730A0E29-EC23-4E7A-9E7D-38E8750B714B}">
  <ds:schemaRefs/>
</ds:datastoreItem>
</file>

<file path=customXml/itemProps10.xml><?xml version="1.0" encoding="utf-8"?>
<ds:datastoreItem xmlns:ds="http://schemas.openxmlformats.org/officeDocument/2006/customXml" ds:itemID="{29A1DA47-7C32-4725-85E5-BA92B5EC8987}">
  <ds:schemaRefs/>
</ds:datastoreItem>
</file>

<file path=customXml/itemProps11.xml><?xml version="1.0" encoding="utf-8"?>
<ds:datastoreItem xmlns:ds="http://schemas.openxmlformats.org/officeDocument/2006/customXml" ds:itemID="{B542D5FC-EC9B-412B-A59C-6DCC1AEDF6DB}">
  <ds:schemaRefs/>
</ds:datastoreItem>
</file>

<file path=customXml/itemProps12.xml><?xml version="1.0" encoding="utf-8"?>
<ds:datastoreItem xmlns:ds="http://schemas.openxmlformats.org/officeDocument/2006/customXml" ds:itemID="{BAF3A92F-445B-40A8-B5EB-7049A6F33977}">
  <ds:schemaRefs/>
</ds:datastoreItem>
</file>

<file path=customXml/itemProps13.xml><?xml version="1.0" encoding="utf-8"?>
<ds:datastoreItem xmlns:ds="http://schemas.openxmlformats.org/officeDocument/2006/customXml" ds:itemID="{F681A3CC-B685-4369-83D1-93E799B62BED}">
  <ds:schemaRefs/>
</ds:datastoreItem>
</file>

<file path=customXml/itemProps14.xml><?xml version="1.0" encoding="utf-8"?>
<ds:datastoreItem xmlns:ds="http://schemas.openxmlformats.org/officeDocument/2006/customXml" ds:itemID="{1FC34E9A-4D8E-443A-A8EA-EEC9A9F28708}">
  <ds:schemaRefs/>
</ds:datastoreItem>
</file>

<file path=customXml/itemProps15.xml><?xml version="1.0" encoding="utf-8"?>
<ds:datastoreItem xmlns:ds="http://schemas.openxmlformats.org/officeDocument/2006/customXml" ds:itemID="{7AE2CE7E-8FC4-4AD7-ABEE-FAD1925798E9}">
  <ds:schemaRefs/>
</ds:datastoreItem>
</file>

<file path=customXml/itemProps16.xml><?xml version="1.0" encoding="utf-8"?>
<ds:datastoreItem xmlns:ds="http://schemas.openxmlformats.org/officeDocument/2006/customXml" ds:itemID="{20C07088-AD26-4E1D-A1C4-C2BA7EBA779D}">
  <ds:schemaRefs/>
</ds:datastoreItem>
</file>

<file path=customXml/itemProps17.xml><?xml version="1.0" encoding="utf-8"?>
<ds:datastoreItem xmlns:ds="http://schemas.openxmlformats.org/officeDocument/2006/customXml" ds:itemID="{10E57F2B-8C5B-4D02-99DB-B9F3DE1A03D5}">
  <ds:schemaRefs/>
</ds:datastoreItem>
</file>

<file path=customXml/itemProps18.xml><?xml version="1.0" encoding="utf-8"?>
<ds:datastoreItem xmlns:ds="http://schemas.openxmlformats.org/officeDocument/2006/customXml" ds:itemID="{F904116F-B8F7-431D-AB00-36CC1625FCB3}">
  <ds:schemaRefs/>
</ds:datastoreItem>
</file>

<file path=customXml/itemProps19.xml><?xml version="1.0" encoding="utf-8"?>
<ds:datastoreItem xmlns:ds="http://schemas.openxmlformats.org/officeDocument/2006/customXml" ds:itemID="{C8953C9B-C4DD-4F3C-9D28-0D311DDE94BD}">
  <ds:schemaRefs/>
</ds:datastoreItem>
</file>

<file path=customXml/itemProps20.xml><?xml version="1.0" encoding="utf-8"?>
<ds:datastoreItem xmlns:ds="http://schemas.openxmlformats.org/officeDocument/2006/customXml" ds:itemID="{6D7AA78E-D002-491A-A7DF-E89D42F31A0E}">
  <ds:schemaRefs/>
</ds:datastoreItem>
</file>

<file path=customXml/itemProps21.xml><?xml version="1.0" encoding="utf-8"?>
<ds:datastoreItem xmlns:ds="http://schemas.openxmlformats.org/officeDocument/2006/customXml" ds:itemID="{5D54C5CF-3BCE-4924-866C-4E41F1C78517}">
  <ds:schemaRefs/>
</ds:datastoreItem>
</file>

<file path=customXml/itemProps22.xml><?xml version="1.0" encoding="utf-8"?>
<ds:datastoreItem xmlns:ds="http://schemas.openxmlformats.org/officeDocument/2006/customXml" ds:itemID="{C24D9EED-B6F4-4DBD-95DB-EA889F20C011}">
  <ds:schemaRefs/>
</ds:datastoreItem>
</file>

<file path=customXml/itemProps23.xml><?xml version="1.0" encoding="utf-8"?>
<ds:datastoreItem xmlns:ds="http://schemas.openxmlformats.org/officeDocument/2006/customXml" ds:itemID="{15830A14-BCF4-46A4-A4A1-35DA3C557CCB}">
  <ds:schemaRefs/>
</ds:datastoreItem>
</file>

<file path=customXml/itemProps24.xml><?xml version="1.0" encoding="utf-8"?>
<ds:datastoreItem xmlns:ds="http://schemas.openxmlformats.org/officeDocument/2006/customXml" ds:itemID="{C2A06F11-90E5-41E7-AEB6-4A7D4DFCB05A}">
  <ds:schemaRefs/>
</ds:datastoreItem>
</file>

<file path=customXml/itemProps25.xml><?xml version="1.0" encoding="utf-8"?>
<ds:datastoreItem xmlns:ds="http://schemas.openxmlformats.org/officeDocument/2006/customXml" ds:itemID="{85ABF80C-FE9F-4EA2-83F0-68E205484DE7}">
  <ds:schemaRefs/>
</ds:datastoreItem>
</file>

<file path=customXml/itemProps26.xml><?xml version="1.0" encoding="utf-8"?>
<ds:datastoreItem xmlns:ds="http://schemas.openxmlformats.org/officeDocument/2006/customXml" ds:itemID="{4AD9A4C2-D9B9-4159-93AF-7094B6212392}">
  <ds:schemaRefs/>
</ds:datastoreItem>
</file>

<file path=customXml/itemProps27.xml><?xml version="1.0" encoding="utf-8"?>
<ds:datastoreItem xmlns:ds="http://schemas.openxmlformats.org/officeDocument/2006/customXml" ds:itemID="{FFDCECE9-BA06-46DB-AB10-D124B0C52D02}">
  <ds:schemaRefs/>
</ds:datastoreItem>
</file>

<file path=customXml/itemProps28.xml><?xml version="1.0" encoding="utf-8"?>
<ds:datastoreItem xmlns:ds="http://schemas.openxmlformats.org/officeDocument/2006/customXml" ds:itemID="{E45BCE3A-C3B9-4E90-BA55-AE7947049D42}">
  <ds:schemaRefs/>
</ds:datastoreItem>
</file>

<file path=customXml/itemProps29.xml><?xml version="1.0" encoding="utf-8"?>
<ds:datastoreItem xmlns:ds="http://schemas.openxmlformats.org/officeDocument/2006/customXml" ds:itemID="{2434E032-8909-44BB-B80D-D1270ABFE094}">
  <ds:schemaRefs/>
</ds:datastoreItem>
</file>

<file path=customXml/itemProps30.xml><?xml version="1.0" encoding="utf-8"?>
<ds:datastoreItem xmlns:ds="http://schemas.openxmlformats.org/officeDocument/2006/customXml" ds:itemID="{C57936DE-5018-44EA-B412-65C7DB61EBA7}">
  <ds:schemaRefs/>
</ds:datastoreItem>
</file>

<file path=customXml/itemProps31.xml><?xml version="1.0" encoding="utf-8"?>
<ds:datastoreItem xmlns:ds="http://schemas.openxmlformats.org/officeDocument/2006/customXml" ds:itemID="{90D2826A-59D2-459A-B7CE-011BCA9435EE}">
  <ds:schemaRefs/>
</ds:datastoreItem>
</file>

<file path=customXml/itemProps32.xml><?xml version="1.0" encoding="utf-8"?>
<ds:datastoreItem xmlns:ds="http://schemas.openxmlformats.org/officeDocument/2006/customXml" ds:itemID="{1A7E9D80-F920-41A3-A399-489EE54F1F53}">
  <ds:schemaRefs/>
</ds:datastoreItem>
</file>

<file path=customXml/itemProps33.xml><?xml version="1.0" encoding="utf-8"?>
<ds:datastoreItem xmlns:ds="http://schemas.openxmlformats.org/officeDocument/2006/customXml" ds:itemID="{F37F6CED-071D-439A-BA7A-DEDE440CB14B}">
  <ds:schemaRefs>
    <ds:schemaRef ds:uri="http://schemas.microsoft.com/DataMashup"/>
  </ds:schemaRefs>
</ds:datastoreItem>
</file>

<file path=customXml/itemProps34.xml><?xml version="1.0" encoding="utf-8"?>
<ds:datastoreItem xmlns:ds="http://schemas.openxmlformats.org/officeDocument/2006/customXml" ds:itemID="{3027FAC4-9AF1-4440-840C-E1C69E4A57A4}">
  <ds:schemaRefs/>
</ds:datastoreItem>
</file>

<file path=customXml/itemProps35.xml><?xml version="1.0" encoding="utf-8"?>
<ds:datastoreItem xmlns:ds="http://schemas.openxmlformats.org/officeDocument/2006/customXml" ds:itemID="{80E14559-86D6-448E-8B0D-F002EFC16E9B}">
  <ds:schemaRefs/>
</ds:datastoreItem>
</file>

<file path=customXml/itemProps36.xml><?xml version="1.0" encoding="utf-8"?>
<ds:datastoreItem xmlns:ds="http://schemas.openxmlformats.org/officeDocument/2006/customXml" ds:itemID="{C72F1670-040B-43EC-B67B-B8DA7DDB3A9B}">
  <ds:schemaRefs/>
</ds:datastoreItem>
</file>

<file path=customXml/itemProps37.xml><?xml version="1.0" encoding="utf-8"?>
<ds:datastoreItem xmlns:ds="http://schemas.openxmlformats.org/officeDocument/2006/customXml" ds:itemID="{0751331C-8E12-4BBF-87B1-68B4197510F3}">
  <ds:schemaRefs/>
</ds:datastoreItem>
</file>

<file path=customXml/itemProps38.xml><?xml version="1.0" encoding="utf-8"?>
<ds:datastoreItem xmlns:ds="http://schemas.openxmlformats.org/officeDocument/2006/customXml" ds:itemID="{31037314-BE54-48ED-82AD-6C5036CC0B64}">
  <ds:schemaRefs/>
</ds:datastoreItem>
</file>

<file path=customXml/itemProps39.xml><?xml version="1.0" encoding="utf-8"?>
<ds:datastoreItem xmlns:ds="http://schemas.openxmlformats.org/officeDocument/2006/customXml" ds:itemID="{1B88C61D-6C3F-4BDA-A77B-9BF9E2CE3861}">
  <ds:schemaRefs/>
</ds:datastoreItem>
</file>

<file path=customXml/itemProps40.xml><?xml version="1.0" encoding="utf-8"?>
<ds:datastoreItem xmlns:ds="http://schemas.openxmlformats.org/officeDocument/2006/customXml" ds:itemID="{93EC6CA4-0E50-4362-9B9D-A11DE8A86E43}">
  <ds:schemaRefs/>
</ds:datastoreItem>
</file>

<file path=customXml/itemProps41.xml><?xml version="1.0" encoding="utf-8"?>
<ds:datastoreItem xmlns:ds="http://schemas.openxmlformats.org/officeDocument/2006/customXml" ds:itemID="{75921E62-545A-4BAE-95A9-72B069DB5688}">
  <ds:schemaRefs/>
</ds:datastoreItem>
</file>

<file path=customXml/itemProps42.xml><?xml version="1.0" encoding="utf-8"?>
<ds:datastoreItem xmlns:ds="http://schemas.openxmlformats.org/officeDocument/2006/customXml" ds:itemID="{50F5D608-E963-426F-BDE0-7414B156D0C4}">
  <ds:schemaRefs/>
</ds:datastoreItem>
</file>

<file path=customXml/itemProps43.xml><?xml version="1.0" encoding="utf-8"?>
<ds:datastoreItem xmlns:ds="http://schemas.openxmlformats.org/officeDocument/2006/customXml" ds:itemID="{1737600E-11E2-4B75-92C0-434EFC618E11}">
  <ds:schemaRefs/>
</ds:datastoreItem>
</file>

<file path=customXml/itemProps44.xml><?xml version="1.0" encoding="utf-8"?>
<ds:datastoreItem xmlns:ds="http://schemas.openxmlformats.org/officeDocument/2006/customXml" ds:itemID="{7CED29CA-4C8B-4C2D-A3B7-8463E4DA1870}">
  <ds:schemaRefs/>
</ds:datastoreItem>
</file>

<file path=customXml/itemProps45.xml><?xml version="1.0" encoding="utf-8"?>
<ds:datastoreItem xmlns:ds="http://schemas.openxmlformats.org/officeDocument/2006/customXml" ds:itemID="{23364632-628D-4320-8325-1ECEA69081FE}">
  <ds:schemaRefs/>
</ds:datastoreItem>
</file>

<file path=customXml/itemProps46.xml><?xml version="1.0" encoding="utf-8"?>
<ds:datastoreItem xmlns:ds="http://schemas.openxmlformats.org/officeDocument/2006/customXml" ds:itemID="{828AEB57-B2C0-4B9C-AE04-8D30DA926F74}">
  <ds:schemaRefs/>
</ds:datastoreItem>
</file>

<file path=customXml/itemProps47.xml><?xml version="1.0" encoding="utf-8"?>
<ds:datastoreItem xmlns:ds="http://schemas.openxmlformats.org/officeDocument/2006/customXml" ds:itemID="{2C49CB21-F936-406A-9E7C-8B4006E12AA1}">
  <ds:schemaRefs/>
</ds:datastoreItem>
</file>

<file path=customXml/itemProps48.xml><?xml version="1.0" encoding="utf-8"?>
<ds:datastoreItem xmlns:ds="http://schemas.openxmlformats.org/officeDocument/2006/customXml" ds:itemID="{7C6DF756-1C43-4633-A1FC-B6B42D214DA8}">
  <ds:schemaRefs/>
</ds:datastoreItem>
</file>

<file path=customXml/itemProps49.xml><?xml version="1.0" encoding="utf-8"?>
<ds:datastoreItem xmlns:ds="http://schemas.openxmlformats.org/officeDocument/2006/customXml" ds:itemID="{2CAB4C22-FB66-4218-8958-6A40429FC1D0}">
  <ds:schemaRefs/>
</ds:datastoreItem>
</file>

<file path=customXml/itemProps50.xml><?xml version="1.0" encoding="utf-8"?>
<ds:datastoreItem xmlns:ds="http://schemas.openxmlformats.org/officeDocument/2006/customXml" ds:itemID="{0F6A60F1-59DC-4D1D-8EFA-6560C9F735F3}">
  <ds:schemaRefs/>
</ds:datastoreItem>
</file>

<file path=customXml/itemProps51.xml><?xml version="1.0" encoding="utf-8"?>
<ds:datastoreItem xmlns:ds="http://schemas.openxmlformats.org/officeDocument/2006/customXml" ds:itemID="{5AE0142D-4925-40E9-8F24-3222AFBA1DE1}">
  <ds:schemaRefs/>
</ds:datastoreItem>
</file>

<file path=customXml/itemProps52.xml><?xml version="1.0" encoding="utf-8"?>
<ds:datastoreItem xmlns:ds="http://schemas.openxmlformats.org/officeDocument/2006/customXml" ds:itemID="{07C1468A-5C8B-4E85-AA52-AA91375DDCE8}">
  <ds:schemaRefs/>
</ds:datastoreItem>
</file>

<file path=customXml/itemProps53.xml><?xml version="1.0" encoding="utf-8"?>
<ds:datastoreItem xmlns:ds="http://schemas.openxmlformats.org/officeDocument/2006/customXml" ds:itemID="{F497575B-04EE-4F0A-B854-54A6EBB0E7FF}">
  <ds:schemaRefs/>
</ds:datastoreItem>
</file>

<file path=customXml/itemProps54.xml><?xml version="1.0" encoding="utf-8"?>
<ds:datastoreItem xmlns:ds="http://schemas.openxmlformats.org/officeDocument/2006/customXml" ds:itemID="{4BFC373E-67D2-4EED-9C0C-74CBBC3A638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Profile View</vt:lpstr>
      <vt:lpstr>Analysis-3</vt:lpstr>
      <vt:lpstr>Gender Chart</vt:lpstr>
      <vt:lpstr>Calculations-1</vt:lpstr>
      <vt:lpstr>Dashboard</vt:lpstr>
      <vt:lpstr>Time Frame</vt:lpstr>
      <vt:lpstr>Calculations-2</vt:lpstr>
      <vt:lpstr>WAFFLE CHART</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 karanam</dc:creator>
  <cp:lastModifiedBy>jaya karanam</cp:lastModifiedBy>
  <dcterms:created xsi:type="dcterms:W3CDTF">2024-07-28T21:39:58Z</dcterms:created>
  <dcterms:modified xsi:type="dcterms:W3CDTF">2024-08-05T08:53:12Z</dcterms:modified>
</cp:coreProperties>
</file>