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\Mastiff\"/>
    </mc:Choice>
  </mc:AlternateContent>
  <xr:revisionPtr revIDLastSave="0" documentId="13_ncr:1_{78AEFFD6-AA5A-42A9-A3B0-EF93EBCC7A33}" xr6:coauthVersionLast="34" xr6:coauthVersionMax="34" xr10:uidLastSave="{00000000-0000-0000-0000-000000000000}"/>
  <bookViews>
    <workbookView xWindow="0" yWindow="0" windowWidth="20490" windowHeight="7545" xr2:uid="{92817DAA-054E-466C-9268-5E51AAAFA81A}"/>
  </bookViews>
  <sheets>
    <sheet name="Universities Selection" sheetId="3" r:id="rId1"/>
    <sheet name="Relevant Programs" sheetId="5" r:id="rId2"/>
    <sheet name="CanBeAdded" sheetId="7" r:id="rId3"/>
    <sheet name="Rankings_Exp" sheetId="10" r:id="rId4"/>
    <sheet name="Rankings" sheetId="9" r:id="rId5"/>
    <sheet name="CS_Ranking_Lkp" sheetId="8" r:id="rId6"/>
    <sheet name="Citites" sheetId="6" r:id="rId7"/>
    <sheet name="Application Checklist" sheetId="4" r:id="rId8"/>
    <sheet name="University Application" sheetId="1" r:id="rId9"/>
  </sheets>
  <definedNames>
    <definedName name="_xlnm._FilterDatabase" localSheetId="3" hidden="1">Rankings_Exp!$A$1:$AD$60</definedName>
    <definedName name="_xlnm._FilterDatabase" localSheetId="0" hidden="1">'Universities Selection'!$A$2:$AG$60</definedName>
    <definedName name="AI_Rank">CS_Ranking_Lkp!$B$3:$E$211</definedName>
    <definedName name="Back_Lkp" localSheetId="3">Rankings_Exp!$B$3:$D$60</definedName>
    <definedName name="Back_Lkp">Rankings!$B$3:$C$60</definedName>
    <definedName name="InterD_Rank">CS_Ranking_Lkp!$W$3:$Z$119</definedName>
    <definedName name="Overall_Rank">Rankings_Exp!$B$3:$C$60</definedName>
    <definedName name="Systems_Rank">CS_Ranking_Lkp!$P$3:$S$128</definedName>
    <definedName name="Theory_Rank">CS_Ranking_Lkp!$I$3:$L$195</definedName>
    <definedName name="Uni_TU_Lkp">Rankings!$B$3:$J$60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0" l="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32" i="10"/>
  <c r="L31" i="10"/>
  <c r="L33" i="10"/>
  <c r="L34" i="10"/>
  <c r="L35" i="10"/>
  <c r="L3" i="10"/>
  <c r="L4" i="10"/>
  <c r="L5" i="10"/>
  <c r="L36" i="10"/>
  <c r="L6" i="10"/>
  <c r="L37" i="10"/>
  <c r="L7" i="10"/>
  <c r="L8" i="10"/>
  <c r="L38" i="10"/>
  <c r="L39" i="10"/>
  <c r="L40" i="10"/>
  <c r="L9" i="10"/>
  <c r="L10" i="10"/>
  <c r="L11" i="10"/>
  <c r="L41" i="10"/>
  <c r="L42" i="10"/>
  <c r="L43" i="10"/>
  <c r="L44" i="10"/>
  <c r="L12" i="10"/>
  <c r="L45" i="10"/>
  <c r="L13" i="10"/>
  <c r="L14" i="10"/>
  <c r="L46" i="10"/>
  <c r="L47" i="10"/>
  <c r="L15" i="10"/>
  <c r="L48" i="10"/>
  <c r="L16" i="10"/>
  <c r="L17" i="10"/>
  <c r="L49" i="10"/>
  <c r="L18" i="10"/>
  <c r="L50" i="10"/>
  <c r="L51" i="10"/>
  <c r="L52" i="10"/>
  <c r="L53" i="10"/>
  <c r="L54" i="10"/>
  <c r="L19" i="10"/>
  <c r="L20" i="10"/>
  <c r="L21" i="10"/>
  <c r="L22" i="10"/>
  <c r="L23" i="10"/>
  <c r="L24" i="10"/>
  <c r="L25" i="10"/>
  <c r="L26" i="10"/>
  <c r="L55" i="10"/>
  <c r="L27" i="10"/>
  <c r="L56" i="10"/>
  <c r="L28" i="10"/>
  <c r="L29" i="10"/>
  <c r="L57" i="10"/>
  <c r="L30" i="10"/>
  <c r="L59" i="10"/>
  <c r="L60" i="10"/>
  <c r="K31" i="10"/>
  <c r="K33" i="10"/>
  <c r="K34" i="10"/>
  <c r="K35" i="10"/>
  <c r="K3" i="10"/>
  <c r="K4" i="10"/>
  <c r="K5" i="10"/>
  <c r="K36" i="10"/>
  <c r="K6" i="10"/>
  <c r="K37" i="10"/>
  <c r="K7" i="10"/>
  <c r="K8" i="10"/>
  <c r="K38" i="10"/>
  <c r="K39" i="10"/>
  <c r="K40" i="10"/>
  <c r="K9" i="10"/>
  <c r="K10" i="10"/>
  <c r="K11" i="10"/>
  <c r="K41" i="10"/>
  <c r="K42" i="10"/>
  <c r="K43" i="10"/>
  <c r="K44" i="10"/>
  <c r="K12" i="10"/>
  <c r="K45" i="10"/>
  <c r="K13" i="10"/>
  <c r="K14" i="10"/>
  <c r="K46" i="10"/>
  <c r="K47" i="10"/>
  <c r="K15" i="10"/>
  <c r="K48" i="10"/>
  <c r="K16" i="10"/>
  <c r="K17" i="10"/>
  <c r="K49" i="10"/>
  <c r="K18" i="10"/>
  <c r="K50" i="10"/>
  <c r="K51" i="10"/>
  <c r="K52" i="10"/>
  <c r="K53" i="10"/>
  <c r="K54" i="10"/>
  <c r="K19" i="10"/>
  <c r="K20" i="10"/>
  <c r="K21" i="10"/>
  <c r="K22" i="10"/>
  <c r="K23" i="10"/>
  <c r="K24" i="10"/>
  <c r="K25" i="10"/>
  <c r="K26" i="10"/>
  <c r="K55" i="10"/>
  <c r="K27" i="10"/>
  <c r="K56" i="10"/>
  <c r="K28" i="10"/>
  <c r="K29" i="10"/>
  <c r="K57" i="10"/>
  <c r="K30" i="10"/>
  <c r="K59" i="10"/>
  <c r="K60" i="10"/>
  <c r="J33" i="10"/>
  <c r="J34" i="10"/>
  <c r="J35" i="10"/>
  <c r="J3" i="10"/>
  <c r="J4" i="10"/>
  <c r="J5" i="10"/>
  <c r="J36" i="10"/>
  <c r="J6" i="10"/>
  <c r="J37" i="10"/>
  <c r="J7" i="10"/>
  <c r="J8" i="10"/>
  <c r="J38" i="10"/>
  <c r="J39" i="10"/>
  <c r="J40" i="10"/>
  <c r="J9" i="10"/>
  <c r="J10" i="10"/>
  <c r="J11" i="10"/>
  <c r="J41" i="10"/>
  <c r="J42" i="10"/>
  <c r="J43" i="10"/>
  <c r="J44" i="10"/>
  <c r="J12" i="10"/>
  <c r="J45" i="10"/>
  <c r="J13" i="10"/>
  <c r="J14" i="10"/>
  <c r="J46" i="10"/>
  <c r="J47" i="10"/>
  <c r="J15" i="10"/>
  <c r="J48" i="10"/>
  <c r="J16" i="10"/>
  <c r="J17" i="10"/>
  <c r="J49" i="10"/>
  <c r="J18" i="10"/>
  <c r="J50" i="10"/>
  <c r="J51" i="10"/>
  <c r="J52" i="10"/>
  <c r="J53" i="10"/>
  <c r="J54" i="10"/>
  <c r="J19" i="10"/>
  <c r="J20" i="10"/>
  <c r="J21" i="10"/>
  <c r="J22" i="10"/>
  <c r="J23" i="10"/>
  <c r="J24" i="10"/>
  <c r="J25" i="10"/>
  <c r="J26" i="10"/>
  <c r="J55" i="10"/>
  <c r="J27" i="10"/>
  <c r="J56" i="10"/>
  <c r="J28" i="10"/>
  <c r="J29" i="10"/>
  <c r="J57" i="10"/>
  <c r="J30" i="10"/>
  <c r="J59" i="10"/>
  <c r="J60" i="10"/>
  <c r="J31" i="10"/>
  <c r="L32" i="10"/>
  <c r="K32" i="10"/>
  <c r="J32" i="10"/>
  <c r="I33" i="10"/>
  <c r="I34" i="10"/>
  <c r="I35" i="10"/>
  <c r="I3" i="10"/>
  <c r="I4" i="10"/>
  <c r="I5" i="10"/>
  <c r="I36" i="10"/>
  <c r="I6" i="10"/>
  <c r="I37" i="10"/>
  <c r="I7" i="10"/>
  <c r="I8" i="10"/>
  <c r="I38" i="10"/>
  <c r="I39" i="10"/>
  <c r="I40" i="10"/>
  <c r="I9" i="10"/>
  <c r="I10" i="10"/>
  <c r="I11" i="10"/>
  <c r="I41" i="10"/>
  <c r="I42" i="10"/>
  <c r="I43" i="10"/>
  <c r="I44" i="10"/>
  <c r="I12" i="10"/>
  <c r="I45" i="10"/>
  <c r="I13" i="10"/>
  <c r="I14" i="10"/>
  <c r="I46" i="10"/>
  <c r="I47" i="10"/>
  <c r="I15" i="10"/>
  <c r="I48" i="10"/>
  <c r="I16" i="10"/>
  <c r="I17" i="10"/>
  <c r="I49" i="10"/>
  <c r="I18" i="10"/>
  <c r="I50" i="10"/>
  <c r="I51" i="10"/>
  <c r="I52" i="10"/>
  <c r="I53" i="10"/>
  <c r="I54" i="10"/>
  <c r="I19" i="10"/>
  <c r="I20" i="10"/>
  <c r="I21" i="10"/>
  <c r="I22" i="10"/>
  <c r="I23" i="10"/>
  <c r="I24" i="10"/>
  <c r="I25" i="10"/>
  <c r="I26" i="10"/>
  <c r="I55" i="10"/>
  <c r="I27" i="10"/>
  <c r="I56" i="10"/>
  <c r="I28" i="10"/>
  <c r="I29" i="10"/>
  <c r="I57" i="10"/>
  <c r="I30" i="10"/>
  <c r="I59" i="10"/>
  <c r="I60" i="10"/>
  <c r="I31" i="10"/>
  <c r="I32" i="10"/>
  <c r="I64" i="10" l="1"/>
  <c r="L62" i="10"/>
  <c r="J63" i="10"/>
  <c r="K63" i="10"/>
  <c r="K62" i="10"/>
  <c r="J64" i="10"/>
  <c r="L61" i="10"/>
  <c r="I61" i="10"/>
  <c r="I62" i="10"/>
  <c r="J61" i="10"/>
  <c r="K64" i="10"/>
  <c r="L63" i="10"/>
  <c r="I63" i="10"/>
  <c r="J62" i="10"/>
  <c r="K61" i="10"/>
  <c r="L64" i="10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3" i="9"/>
  <c r="L65" i="10" l="1"/>
  <c r="I65" i="10"/>
  <c r="K65" i="10"/>
  <c r="J65" i="10"/>
  <c r="H34" i="10"/>
  <c r="H7" i="10"/>
  <c r="H6" i="10"/>
  <c r="H39" i="10"/>
  <c r="H3" i="10"/>
  <c r="H45" i="10"/>
  <c r="H59" i="10"/>
  <c r="H19" i="10"/>
  <c r="H26" i="10"/>
  <c r="H58" i="10"/>
  <c r="H52" i="10"/>
  <c r="H49" i="10"/>
  <c r="H57" i="10"/>
  <c r="H21" i="10"/>
  <c r="H48" i="10"/>
  <c r="H51" i="10"/>
  <c r="H60" i="10"/>
  <c r="H12" i="10"/>
  <c r="H27" i="10"/>
  <c r="H17" i="10"/>
  <c r="H31" i="10"/>
  <c r="H32" i="10"/>
  <c r="H33" i="10"/>
  <c r="H13" i="10"/>
  <c r="H5" i="10"/>
  <c r="H10" i="10"/>
  <c r="H9" i="10"/>
  <c r="H36" i="10"/>
  <c r="H44" i="10"/>
  <c r="H35" i="10"/>
  <c r="H43" i="10"/>
  <c r="H25" i="10"/>
  <c r="H22" i="10"/>
  <c r="H53" i="10"/>
  <c r="H11" i="10"/>
  <c r="H46" i="10"/>
  <c r="H14" i="10"/>
  <c r="H20" i="10"/>
  <c r="H23" i="10"/>
  <c r="H54" i="10"/>
  <c r="H24" i="10"/>
  <c r="H30" i="10"/>
  <c r="H28" i="10"/>
  <c r="H55" i="10"/>
  <c r="H38" i="10"/>
  <c r="H37" i="10"/>
  <c r="H40" i="10"/>
  <c r="H4" i="10"/>
  <c r="H42" i="10"/>
  <c r="H41" i="10"/>
  <c r="H16" i="10"/>
  <c r="H8" i="10"/>
  <c r="H47" i="10"/>
  <c r="H50" i="10"/>
  <c r="H18" i="10"/>
  <c r="H15" i="10"/>
  <c r="H29" i="10"/>
  <c r="H56" i="10"/>
  <c r="E34" i="10"/>
  <c r="E7" i="10"/>
  <c r="E6" i="10"/>
  <c r="E39" i="10"/>
  <c r="E3" i="10"/>
  <c r="E45" i="10"/>
  <c r="E59" i="10"/>
  <c r="E19" i="10"/>
  <c r="E26" i="10"/>
  <c r="E58" i="10"/>
  <c r="E52" i="10"/>
  <c r="E49" i="10"/>
  <c r="E57" i="10"/>
  <c r="E21" i="10"/>
  <c r="E48" i="10"/>
  <c r="E51" i="10"/>
  <c r="E60" i="10"/>
  <c r="E12" i="10"/>
  <c r="E27" i="10"/>
  <c r="E17" i="10"/>
  <c r="E31" i="10"/>
  <c r="E32" i="10"/>
  <c r="E33" i="10"/>
  <c r="E13" i="10"/>
  <c r="E5" i="10"/>
  <c r="E10" i="10"/>
  <c r="E9" i="10"/>
  <c r="E36" i="10"/>
  <c r="E44" i="10"/>
  <c r="E35" i="10"/>
  <c r="E43" i="10"/>
  <c r="E25" i="10"/>
  <c r="E22" i="10"/>
  <c r="E53" i="10"/>
  <c r="E11" i="10"/>
  <c r="E46" i="10"/>
  <c r="E14" i="10"/>
  <c r="E20" i="10"/>
  <c r="E23" i="10"/>
  <c r="E54" i="10"/>
  <c r="E24" i="10"/>
  <c r="E30" i="10"/>
  <c r="E28" i="10"/>
  <c r="E55" i="10"/>
  <c r="E38" i="10"/>
  <c r="E37" i="10"/>
  <c r="E40" i="10"/>
  <c r="E4" i="10"/>
  <c r="E42" i="10"/>
  <c r="E41" i="10"/>
  <c r="E16" i="10"/>
  <c r="E8" i="10"/>
  <c r="E47" i="10"/>
  <c r="E50" i="10"/>
  <c r="E18" i="10"/>
  <c r="E15" i="10"/>
  <c r="E29" i="10"/>
  <c r="E56" i="10"/>
  <c r="F64" i="10"/>
  <c r="F63" i="10"/>
  <c r="F62" i="10"/>
  <c r="F61" i="10"/>
  <c r="D63" i="10"/>
  <c r="D62" i="10"/>
  <c r="D61" i="10"/>
  <c r="D64" i="10" s="1"/>
  <c r="AB29" i="10"/>
  <c r="AA29" i="10"/>
  <c r="Y29" i="10"/>
  <c r="X29" i="10"/>
  <c r="W29" i="10"/>
  <c r="U29" i="10"/>
  <c r="T29" i="10"/>
  <c r="S29" i="10"/>
  <c r="Q29" i="10"/>
  <c r="P29" i="10"/>
  <c r="O29" i="10"/>
  <c r="M29" i="10"/>
  <c r="AB15" i="10"/>
  <c r="AA15" i="10"/>
  <c r="Y15" i="10"/>
  <c r="X15" i="10"/>
  <c r="W15" i="10"/>
  <c r="U15" i="10"/>
  <c r="T15" i="10"/>
  <c r="S15" i="10"/>
  <c r="Q15" i="10"/>
  <c r="P15" i="10"/>
  <c r="O15" i="10"/>
  <c r="M15" i="10"/>
  <c r="AB18" i="10"/>
  <c r="AA18" i="10"/>
  <c r="Y18" i="10"/>
  <c r="X18" i="10"/>
  <c r="W18" i="10"/>
  <c r="U18" i="10"/>
  <c r="T18" i="10"/>
  <c r="S18" i="10"/>
  <c r="Q18" i="10"/>
  <c r="P18" i="10"/>
  <c r="O18" i="10"/>
  <c r="M18" i="10"/>
  <c r="AB50" i="10"/>
  <c r="AA50" i="10"/>
  <c r="Y50" i="10"/>
  <c r="X50" i="10"/>
  <c r="W50" i="10"/>
  <c r="U50" i="10"/>
  <c r="T50" i="10"/>
  <c r="S50" i="10"/>
  <c r="Q50" i="10"/>
  <c r="P50" i="10"/>
  <c r="O50" i="10"/>
  <c r="M50" i="10"/>
  <c r="AB47" i="10"/>
  <c r="AA47" i="10"/>
  <c r="Y47" i="10"/>
  <c r="X47" i="10"/>
  <c r="W47" i="10"/>
  <c r="U47" i="10"/>
  <c r="T47" i="10"/>
  <c r="S47" i="10"/>
  <c r="Q47" i="10"/>
  <c r="P47" i="10"/>
  <c r="O47" i="10"/>
  <c r="M47" i="10"/>
  <c r="AB8" i="10"/>
  <c r="AA8" i="10"/>
  <c r="Y8" i="10"/>
  <c r="X8" i="10"/>
  <c r="W8" i="10"/>
  <c r="U8" i="10"/>
  <c r="T8" i="10"/>
  <c r="S8" i="10"/>
  <c r="Q8" i="10"/>
  <c r="P8" i="10"/>
  <c r="O8" i="10"/>
  <c r="M8" i="10"/>
  <c r="AB16" i="10"/>
  <c r="AA16" i="10"/>
  <c r="Y16" i="10"/>
  <c r="X16" i="10"/>
  <c r="W16" i="10"/>
  <c r="U16" i="10"/>
  <c r="T16" i="10"/>
  <c r="S16" i="10"/>
  <c r="Q16" i="10"/>
  <c r="P16" i="10"/>
  <c r="O16" i="10"/>
  <c r="M16" i="10"/>
  <c r="AB41" i="10"/>
  <c r="AA41" i="10"/>
  <c r="Y41" i="10"/>
  <c r="X41" i="10"/>
  <c r="W41" i="10"/>
  <c r="U41" i="10"/>
  <c r="T41" i="10"/>
  <c r="S41" i="10"/>
  <c r="Q41" i="10"/>
  <c r="P41" i="10"/>
  <c r="O41" i="10"/>
  <c r="M41" i="10"/>
  <c r="AB42" i="10"/>
  <c r="AA42" i="10"/>
  <c r="Y42" i="10"/>
  <c r="X42" i="10"/>
  <c r="W42" i="10"/>
  <c r="U42" i="10"/>
  <c r="T42" i="10"/>
  <c r="S42" i="10"/>
  <c r="Q42" i="10"/>
  <c r="P42" i="10"/>
  <c r="O42" i="10"/>
  <c r="M42" i="10"/>
  <c r="AB4" i="10"/>
  <c r="AA4" i="10"/>
  <c r="Y4" i="10"/>
  <c r="X4" i="10"/>
  <c r="W4" i="10"/>
  <c r="U4" i="10"/>
  <c r="T4" i="10"/>
  <c r="S4" i="10"/>
  <c r="Q4" i="10"/>
  <c r="P4" i="10"/>
  <c r="O4" i="10"/>
  <c r="M4" i="10"/>
  <c r="AB40" i="10"/>
  <c r="AA40" i="10"/>
  <c r="Y40" i="10"/>
  <c r="X40" i="10"/>
  <c r="W40" i="10"/>
  <c r="U40" i="10"/>
  <c r="T40" i="10"/>
  <c r="S40" i="10"/>
  <c r="Q40" i="10"/>
  <c r="P40" i="10"/>
  <c r="O40" i="10"/>
  <c r="M40" i="10"/>
  <c r="AB37" i="10"/>
  <c r="AA37" i="10"/>
  <c r="Y37" i="10"/>
  <c r="X37" i="10"/>
  <c r="W37" i="10"/>
  <c r="U37" i="10"/>
  <c r="T37" i="10"/>
  <c r="S37" i="10"/>
  <c r="Q37" i="10"/>
  <c r="P37" i="10"/>
  <c r="O37" i="10"/>
  <c r="M37" i="10"/>
  <c r="AB38" i="10"/>
  <c r="AA38" i="10"/>
  <c r="Y38" i="10"/>
  <c r="X38" i="10"/>
  <c r="W38" i="10"/>
  <c r="U38" i="10"/>
  <c r="T38" i="10"/>
  <c r="S38" i="10"/>
  <c r="Q38" i="10"/>
  <c r="P38" i="10"/>
  <c r="O38" i="10"/>
  <c r="M38" i="10"/>
  <c r="AB55" i="10"/>
  <c r="AA55" i="10"/>
  <c r="Y55" i="10"/>
  <c r="X55" i="10"/>
  <c r="W55" i="10"/>
  <c r="U55" i="10"/>
  <c r="T55" i="10"/>
  <c r="S55" i="10"/>
  <c r="Q55" i="10"/>
  <c r="P55" i="10"/>
  <c r="O55" i="10"/>
  <c r="M55" i="10"/>
  <c r="AB28" i="10"/>
  <c r="AA28" i="10"/>
  <c r="Y28" i="10"/>
  <c r="X28" i="10"/>
  <c r="W28" i="10"/>
  <c r="U28" i="10"/>
  <c r="T28" i="10"/>
  <c r="S28" i="10"/>
  <c r="Q28" i="10"/>
  <c r="P28" i="10"/>
  <c r="O28" i="10"/>
  <c r="M28" i="10"/>
  <c r="AB30" i="10"/>
  <c r="AA30" i="10"/>
  <c r="Y30" i="10"/>
  <c r="X30" i="10"/>
  <c r="W30" i="10"/>
  <c r="U30" i="10"/>
  <c r="T30" i="10"/>
  <c r="S30" i="10"/>
  <c r="Q30" i="10"/>
  <c r="P30" i="10"/>
  <c r="O30" i="10"/>
  <c r="M30" i="10"/>
  <c r="AB24" i="10"/>
  <c r="AA24" i="10"/>
  <c r="Y24" i="10"/>
  <c r="X24" i="10"/>
  <c r="W24" i="10"/>
  <c r="U24" i="10"/>
  <c r="P24" i="10"/>
  <c r="O24" i="10"/>
  <c r="M24" i="10"/>
  <c r="AB54" i="10"/>
  <c r="AA54" i="10"/>
  <c r="Y54" i="10"/>
  <c r="X54" i="10"/>
  <c r="W54" i="10"/>
  <c r="U54" i="10"/>
  <c r="T54" i="10"/>
  <c r="S54" i="10"/>
  <c r="Q54" i="10"/>
  <c r="P54" i="10"/>
  <c r="O54" i="10"/>
  <c r="M54" i="10"/>
  <c r="AB23" i="10"/>
  <c r="AA23" i="10"/>
  <c r="Y23" i="10"/>
  <c r="X23" i="10"/>
  <c r="W23" i="10"/>
  <c r="U23" i="10"/>
  <c r="T23" i="10"/>
  <c r="S23" i="10"/>
  <c r="Q23" i="10"/>
  <c r="P23" i="10"/>
  <c r="O23" i="10"/>
  <c r="M23" i="10"/>
  <c r="AB20" i="10"/>
  <c r="AA20" i="10"/>
  <c r="Y20" i="10"/>
  <c r="X20" i="10"/>
  <c r="W20" i="10"/>
  <c r="U20" i="10"/>
  <c r="T20" i="10"/>
  <c r="S20" i="10"/>
  <c r="Q20" i="10"/>
  <c r="P20" i="10"/>
  <c r="O20" i="10"/>
  <c r="M20" i="10"/>
  <c r="AB14" i="10"/>
  <c r="AA14" i="10"/>
  <c r="Y14" i="10"/>
  <c r="X14" i="10"/>
  <c r="W14" i="10"/>
  <c r="U14" i="10"/>
  <c r="T14" i="10"/>
  <c r="S14" i="10"/>
  <c r="Q14" i="10"/>
  <c r="P14" i="10"/>
  <c r="O14" i="10"/>
  <c r="M14" i="10"/>
  <c r="AB46" i="10"/>
  <c r="AA46" i="10"/>
  <c r="Y46" i="10"/>
  <c r="X46" i="10"/>
  <c r="W46" i="10"/>
  <c r="U46" i="10"/>
  <c r="T46" i="10"/>
  <c r="S46" i="10"/>
  <c r="Q46" i="10"/>
  <c r="P46" i="10"/>
  <c r="O46" i="10"/>
  <c r="M46" i="10"/>
  <c r="AB11" i="10"/>
  <c r="AA11" i="10"/>
  <c r="Y11" i="10"/>
  <c r="X11" i="10"/>
  <c r="W11" i="10"/>
  <c r="U11" i="10"/>
  <c r="T11" i="10"/>
  <c r="S11" i="10"/>
  <c r="Q11" i="10"/>
  <c r="P11" i="10"/>
  <c r="O11" i="10"/>
  <c r="M11" i="10"/>
  <c r="T53" i="10"/>
  <c r="S53" i="10"/>
  <c r="Q53" i="10"/>
  <c r="P53" i="10"/>
  <c r="O53" i="10"/>
  <c r="M53" i="10"/>
  <c r="T43" i="10"/>
  <c r="S43" i="10"/>
  <c r="Q43" i="10"/>
  <c r="P43" i="10"/>
  <c r="O43" i="10"/>
  <c r="M43" i="10"/>
  <c r="AB35" i="10"/>
  <c r="AA35" i="10"/>
  <c r="Y35" i="10"/>
  <c r="X35" i="10"/>
  <c r="W35" i="10"/>
  <c r="U35" i="10"/>
  <c r="T35" i="10"/>
  <c r="S35" i="10"/>
  <c r="Q35" i="10"/>
  <c r="P35" i="10"/>
  <c r="O35" i="10"/>
  <c r="M35" i="10"/>
  <c r="T44" i="10"/>
  <c r="S44" i="10"/>
  <c r="Q44" i="10"/>
  <c r="P44" i="10"/>
  <c r="O44" i="10"/>
  <c r="M44" i="10"/>
  <c r="T36" i="10"/>
  <c r="S36" i="10"/>
  <c r="Q36" i="10"/>
  <c r="P36" i="10"/>
  <c r="O36" i="10"/>
  <c r="M36" i="10"/>
  <c r="T9" i="10"/>
  <c r="S9" i="10"/>
  <c r="Q9" i="10"/>
  <c r="P9" i="10"/>
  <c r="O9" i="10"/>
  <c r="M9" i="10"/>
  <c r="T10" i="10"/>
  <c r="S10" i="10"/>
  <c r="Q10" i="10"/>
  <c r="P10" i="10"/>
  <c r="O10" i="10"/>
  <c r="M10" i="10"/>
  <c r="T5" i="10"/>
  <c r="S5" i="10"/>
  <c r="Q5" i="10"/>
  <c r="P5" i="10"/>
  <c r="O5" i="10"/>
  <c r="M5" i="10"/>
  <c r="X13" i="10"/>
  <c r="W13" i="10"/>
  <c r="U13" i="10"/>
  <c r="T13" i="10"/>
  <c r="S13" i="10"/>
  <c r="Q13" i="10"/>
  <c r="P13" i="10"/>
  <c r="O13" i="10"/>
  <c r="M13" i="10"/>
  <c r="AB33" i="10"/>
  <c r="AA33" i="10"/>
  <c r="Y33" i="10"/>
  <c r="X33" i="10"/>
  <c r="W33" i="10"/>
  <c r="U33" i="10"/>
  <c r="T33" i="10"/>
  <c r="S33" i="10"/>
  <c r="Q33" i="10"/>
  <c r="P33" i="10"/>
  <c r="O33" i="10"/>
  <c r="M33" i="10"/>
  <c r="AB32" i="10"/>
  <c r="AA32" i="10"/>
  <c r="Y32" i="10"/>
  <c r="X32" i="10"/>
  <c r="W32" i="10"/>
  <c r="U32" i="10"/>
  <c r="T32" i="10"/>
  <c r="S32" i="10"/>
  <c r="Q32" i="10"/>
  <c r="P32" i="10"/>
  <c r="O32" i="10"/>
  <c r="M32" i="10"/>
  <c r="AB31" i="10"/>
  <c r="AA31" i="10"/>
  <c r="Y31" i="10"/>
  <c r="X31" i="10"/>
  <c r="W31" i="10"/>
  <c r="U31" i="10"/>
  <c r="T31" i="10"/>
  <c r="S31" i="10"/>
  <c r="Q31" i="10"/>
  <c r="P31" i="10"/>
  <c r="O31" i="10"/>
  <c r="M31" i="10"/>
  <c r="AB17" i="10"/>
  <c r="AA17" i="10"/>
  <c r="Y17" i="10"/>
  <c r="X17" i="10"/>
  <c r="W17" i="10"/>
  <c r="U17" i="10"/>
  <c r="T17" i="10"/>
  <c r="S17" i="10"/>
  <c r="Q17" i="10"/>
  <c r="P17" i="10"/>
  <c r="O17" i="10"/>
  <c r="M17" i="10"/>
  <c r="AB27" i="10"/>
  <c r="AA27" i="10"/>
  <c r="Y27" i="10"/>
  <c r="X27" i="10"/>
  <c r="W27" i="10"/>
  <c r="U27" i="10"/>
  <c r="T27" i="10"/>
  <c r="S27" i="10"/>
  <c r="Q27" i="10"/>
  <c r="P27" i="10"/>
  <c r="O27" i="10"/>
  <c r="M27" i="10"/>
  <c r="AB12" i="10"/>
  <c r="AA12" i="10"/>
  <c r="Y12" i="10"/>
  <c r="X12" i="10"/>
  <c r="W12" i="10"/>
  <c r="U12" i="10"/>
  <c r="T12" i="10"/>
  <c r="S12" i="10"/>
  <c r="Q12" i="10"/>
  <c r="P12" i="10"/>
  <c r="O12" i="10"/>
  <c r="M12" i="10"/>
  <c r="AB60" i="10"/>
  <c r="AA60" i="10"/>
  <c r="Y60" i="10"/>
  <c r="X60" i="10"/>
  <c r="W60" i="10"/>
  <c r="U60" i="10"/>
  <c r="T60" i="10"/>
  <c r="S60" i="10"/>
  <c r="Q60" i="10"/>
  <c r="P60" i="10"/>
  <c r="O60" i="10"/>
  <c r="M60" i="10"/>
  <c r="AB51" i="10"/>
  <c r="AA51" i="10"/>
  <c r="Y51" i="10"/>
  <c r="X51" i="10"/>
  <c r="W51" i="10"/>
  <c r="U51" i="10"/>
  <c r="T51" i="10"/>
  <c r="S51" i="10"/>
  <c r="Q51" i="10"/>
  <c r="P51" i="10"/>
  <c r="O51" i="10"/>
  <c r="M51" i="10"/>
  <c r="T48" i="10"/>
  <c r="S48" i="10"/>
  <c r="Q48" i="10"/>
  <c r="P48" i="10"/>
  <c r="O48" i="10"/>
  <c r="M48" i="10"/>
  <c r="T21" i="10"/>
  <c r="S21" i="10"/>
  <c r="Q21" i="10"/>
  <c r="P21" i="10"/>
  <c r="O21" i="10"/>
  <c r="M21" i="10"/>
  <c r="AB57" i="10"/>
  <c r="AA57" i="10"/>
  <c r="Y57" i="10"/>
  <c r="X57" i="10"/>
  <c r="W57" i="10"/>
  <c r="U57" i="10"/>
  <c r="P57" i="10"/>
  <c r="O57" i="10"/>
  <c r="M57" i="10"/>
  <c r="AB49" i="10"/>
  <c r="AA49" i="10"/>
  <c r="Y49" i="10"/>
  <c r="X49" i="10"/>
  <c r="W49" i="10"/>
  <c r="U49" i="10"/>
  <c r="T49" i="10"/>
  <c r="S49" i="10"/>
  <c r="Q49" i="10"/>
  <c r="P49" i="10"/>
  <c r="O49" i="10"/>
  <c r="M49" i="10"/>
  <c r="AB52" i="10"/>
  <c r="AA52" i="10"/>
  <c r="Y52" i="10"/>
  <c r="X52" i="10"/>
  <c r="W52" i="10"/>
  <c r="U52" i="10"/>
  <c r="T52" i="10"/>
  <c r="S52" i="10"/>
  <c r="Q52" i="10"/>
  <c r="P52" i="10"/>
  <c r="O52" i="10"/>
  <c r="M52" i="10"/>
  <c r="AB58" i="10"/>
  <c r="AA58" i="10"/>
  <c r="Y58" i="10"/>
  <c r="X58" i="10"/>
  <c r="W58" i="10"/>
  <c r="U58" i="10"/>
  <c r="T58" i="10"/>
  <c r="S58" i="10"/>
  <c r="Q58" i="10"/>
  <c r="P58" i="10"/>
  <c r="O58" i="10"/>
  <c r="M58" i="10"/>
  <c r="AB26" i="10"/>
  <c r="AA26" i="10"/>
  <c r="Y26" i="10"/>
  <c r="X26" i="10"/>
  <c r="W26" i="10"/>
  <c r="U26" i="10"/>
  <c r="T26" i="10"/>
  <c r="S26" i="10"/>
  <c r="Q26" i="10"/>
  <c r="P26" i="10"/>
  <c r="O26" i="10"/>
  <c r="M26" i="10"/>
  <c r="AB19" i="10"/>
  <c r="AA19" i="10"/>
  <c r="Y19" i="10"/>
  <c r="X19" i="10"/>
  <c r="W19" i="10"/>
  <c r="U19" i="10"/>
  <c r="T19" i="10"/>
  <c r="S19" i="10"/>
  <c r="Q19" i="10"/>
  <c r="P19" i="10"/>
  <c r="O19" i="10"/>
  <c r="M19" i="10"/>
  <c r="AB59" i="10"/>
  <c r="AA59" i="10"/>
  <c r="Y59" i="10"/>
  <c r="X59" i="10"/>
  <c r="W59" i="10"/>
  <c r="U59" i="10"/>
  <c r="T59" i="10"/>
  <c r="S59" i="10"/>
  <c r="Q59" i="10"/>
  <c r="P59" i="10"/>
  <c r="O59" i="10"/>
  <c r="M59" i="10"/>
  <c r="AB45" i="10"/>
  <c r="AA45" i="10"/>
  <c r="Y45" i="10"/>
  <c r="X45" i="10"/>
  <c r="W45" i="10"/>
  <c r="U45" i="10"/>
  <c r="T45" i="10"/>
  <c r="S45" i="10"/>
  <c r="Q45" i="10"/>
  <c r="P45" i="10"/>
  <c r="O45" i="10"/>
  <c r="M45" i="10"/>
  <c r="AB3" i="10"/>
  <c r="AA3" i="10"/>
  <c r="Y3" i="10"/>
  <c r="X3" i="10"/>
  <c r="W3" i="10"/>
  <c r="U3" i="10"/>
  <c r="T3" i="10"/>
  <c r="S3" i="10"/>
  <c r="Q3" i="10"/>
  <c r="P3" i="10"/>
  <c r="O3" i="10"/>
  <c r="M3" i="10"/>
  <c r="AB39" i="10"/>
  <c r="AA39" i="10"/>
  <c r="Y39" i="10"/>
  <c r="X39" i="10"/>
  <c r="W39" i="10"/>
  <c r="U39" i="10"/>
  <c r="T39" i="10"/>
  <c r="S39" i="10"/>
  <c r="Q39" i="10"/>
  <c r="P39" i="10"/>
  <c r="O39" i="10"/>
  <c r="M39" i="10"/>
  <c r="T6" i="10"/>
  <c r="S6" i="10"/>
  <c r="Q6" i="10"/>
  <c r="P6" i="10"/>
  <c r="O6" i="10"/>
  <c r="M6" i="10"/>
  <c r="AB7" i="10"/>
  <c r="AA7" i="10"/>
  <c r="Y7" i="10"/>
  <c r="X7" i="10"/>
  <c r="W7" i="10"/>
  <c r="U7" i="10"/>
  <c r="T7" i="10"/>
  <c r="S7" i="10"/>
  <c r="Q7" i="10"/>
  <c r="P7" i="10"/>
  <c r="O7" i="10"/>
  <c r="M7" i="10"/>
  <c r="AB34" i="10"/>
  <c r="AA34" i="10"/>
  <c r="Y34" i="10"/>
  <c r="X34" i="10"/>
  <c r="W34" i="10"/>
  <c r="U34" i="10"/>
  <c r="T34" i="10"/>
  <c r="S34" i="10"/>
  <c r="Q34" i="10"/>
  <c r="P34" i="10"/>
  <c r="O34" i="10"/>
  <c r="M34" i="10"/>
  <c r="AB56" i="10"/>
  <c r="AA56" i="10"/>
  <c r="Y56" i="10"/>
  <c r="X56" i="10"/>
  <c r="W56" i="10"/>
  <c r="U56" i="10"/>
  <c r="P56" i="10"/>
  <c r="O56" i="10"/>
  <c r="M56" i="10"/>
  <c r="V39" i="10" l="1"/>
  <c r="V12" i="10"/>
  <c r="V45" i="10"/>
  <c r="V58" i="10"/>
  <c r="V35" i="10"/>
  <c r="Z55" i="10"/>
  <c r="R19" i="10"/>
  <c r="V32" i="10"/>
  <c r="R54" i="10"/>
  <c r="V30" i="10"/>
  <c r="V37" i="10"/>
  <c r="V50" i="10"/>
  <c r="R15" i="10"/>
  <c r="Z36" i="10"/>
  <c r="V20" i="10"/>
  <c r="Z49" i="10"/>
  <c r="N21" i="10"/>
  <c r="N35" i="10"/>
  <c r="R13" i="10"/>
  <c r="N37" i="10"/>
  <c r="V53" i="10"/>
  <c r="V59" i="10"/>
  <c r="V19" i="10"/>
  <c r="V26" i="10"/>
  <c r="V52" i="10"/>
  <c r="V49" i="10"/>
  <c r="V11" i="10"/>
  <c r="V46" i="10"/>
  <c r="V14" i="10"/>
  <c r="V23" i="10"/>
  <c r="V54" i="10"/>
  <c r="V21" i="10"/>
  <c r="V3" i="10"/>
  <c r="V41" i="10"/>
  <c r="V6" i="10"/>
  <c r="V34" i="10"/>
  <c r="N39" i="10"/>
  <c r="N3" i="10"/>
  <c r="R59" i="10"/>
  <c r="R26" i="10"/>
  <c r="R58" i="10"/>
  <c r="R52" i="10"/>
  <c r="V57" i="10"/>
  <c r="N48" i="10"/>
  <c r="V51" i="10"/>
  <c r="V60" i="10"/>
  <c r="V27" i="10"/>
  <c r="V17" i="10"/>
  <c r="V31" i="10"/>
  <c r="V33" i="10"/>
  <c r="V13" i="10"/>
  <c r="R10" i="10"/>
  <c r="R35" i="10"/>
  <c r="R43" i="10"/>
  <c r="R11" i="10"/>
  <c r="R14" i="10"/>
  <c r="R20" i="10"/>
  <c r="R23" i="10"/>
  <c r="V24" i="10"/>
  <c r="V28" i="10"/>
  <c r="V55" i="10"/>
  <c r="V38" i="10"/>
  <c r="V40" i="10"/>
  <c r="V4" i="10"/>
  <c r="V42" i="10"/>
  <c r="V16" i="10"/>
  <c r="V8" i="10"/>
  <c r="V47" i="10"/>
  <c r="V18" i="10"/>
  <c r="V15" i="10"/>
  <c r="V29" i="10"/>
  <c r="V56" i="10"/>
  <c r="V10" i="10"/>
  <c r="V7" i="10"/>
  <c r="R25" i="10"/>
  <c r="Z51" i="10"/>
  <c r="N58" i="10"/>
  <c r="R51" i="10"/>
  <c r="R17" i="10"/>
  <c r="N10" i="10"/>
  <c r="N20" i="10"/>
  <c r="R55" i="10"/>
  <c r="R4" i="10"/>
  <c r="R8" i="10"/>
  <c r="N25" i="10"/>
  <c r="N22" i="10"/>
  <c r="R6" i="10"/>
  <c r="N36" i="10"/>
  <c r="N14" i="10"/>
  <c r="N23" i="10"/>
  <c r="N24" i="10"/>
  <c r="R28" i="10"/>
  <c r="R38" i="10"/>
  <c r="R37" i="10"/>
  <c r="R42" i="10"/>
  <c r="R41" i="10"/>
  <c r="R47" i="10"/>
  <c r="N56" i="10"/>
  <c r="N30" i="10"/>
  <c r="R46" i="10"/>
  <c r="R39" i="10"/>
  <c r="Z15" i="10"/>
  <c r="Z54" i="10"/>
  <c r="Z13" i="10"/>
  <c r="Z19" i="10"/>
  <c r="R7" i="10"/>
  <c r="Z3" i="10"/>
  <c r="Z45" i="10"/>
  <c r="N19" i="10"/>
  <c r="N26" i="10"/>
  <c r="N49" i="10"/>
  <c r="N57" i="10"/>
  <c r="R60" i="10"/>
  <c r="R12" i="10"/>
  <c r="R33" i="10"/>
  <c r="N43" i="10"/>
  <c r="N11" i="10"/>
  <c r="N54" i="10"/>
  <c r="R50" i="10"/>
  <c r="R29" i="10"/>
  <c r="N34" i="10"/>
  <c r="N6" i="10"/>
  <c r="Z59" i="10"/>
  <c r="Z26" i="10"/>
  <c r="Z58" i="10"/>
  <c r="Z52" i="10"/>
  <c r="N51" i="10"/>
  <c r="N60" i="10"/>
  <c r="N27" i="10"/>
  <c r="N17" i="10"/>
  <c r="N31" i="10"/>
  <c r="N33" i="10"/>
  <c r="N13" i="10"/>
  <c r="R5" i="10"/>
  <c r="R9" i="10"/>
  <c r="R44" i="10"/>
  <c r="Z35" i="10"/>
  <c r="AC35" i="10" s="1"/>
  <c r="AD35" i="10" s="1"/>
  <c r="R53" i="10"/>
  <c r="Z11" i="10"/>
  <c r="Z14" i="10"/>
  <c r="Z20" i="10"/>
  <c r="Z23" i="10"/>
  <c r="N28" i="10"/>
  <c r="N55" i="10"/>
  <c r="AC55" i="10" s="1"/>
  <c r="AD55" i="10" s="1"/>
  <c r="N38" i="10"/>
  <c r="N40" i="10"/>
  <c r="N4" i="10"/>
  <c r="N42" i="10"/>
  <c r="N16" i="10"/>
  <c r="N8" i="10"/>
  <c r="N47" i="10"/>
  <c r="N18" i="10"/>
  <c r="N15" i="10"/>
  <c r="N29" i="10"/>
  <c r="N50" i="10"/>
  <c r="N32" i="10"/>
  <c r="N45" i="10"/>
  <c r="Z8" i="10"/>
  <c r="Z46" i="10"/>
  <c r="Z17" i="10"/>
  <c r="Z39" i="10"/>
  <c r="AC39" i="10" s="1"/>
  <c r="AD39" i="10" s="1"/>
  <c r="R34" i="10"/>
  <c r="R57" i="10"/>
  <c r="R22" i="10"/>
  <c r="R24" i="10"/>
  <c r="R56" i="10"/>
  <c r="N59" i="10"/>
  <c r="AC59" i="10" s="1"/>
  <c r="AD59" i="10" s="1"/>
  <c r="N52" i="10"/>
  <c r="R21" i="10"/>
  <c r="R27" i="10"/>
  <c r="R31" i="10"/>
  <c r="R32" i="10"/>
  <c r="N46" i="10"/>
  <c r="R30" i="10"/>
  <c r="R40" i="10"/>
  <c r="R16" i="10"/>
  <c r="R18" i="10"/>
  <c r="Z5" i="10"/>
  <c r="Z34" i="10"/>
  <c r="Z7" i="10"/>
  <c r="R3" i="10"/>
  <c r="R45" i="10"/>
  <c r="Z57" i="10"/>
  <c r="R48" i="10"/>
  <c r="Z60" i="10"/>
  <c r="Z12" i="10"/>
  <c r="Z27" i="10"/>
  <c r="Z31" i="10"/>
  <c r="Z32" i="10"/>
  <c r="Z33" i="10"/>
  <c r="N5" i="10"/>
  <c r="N9" i="10"/>
  <c r="N44" i="10"/>
  <c r="Z24" i="10"/>
  <c r="Z30" i="10"/>
  <c r="Z28" i="10"/>
  <c r="Z38" i="10"/>
  <c r="Z37" i="10"/>
  <c r="Z40" i="10"/>
  <c r="Z42" i="10"/>
  <c r="Z41" i="10"/>
  <c r="Z16" i="10"/>
  <c r="Z47" i="10"/>
  <c r="Z50" i="10"/>
  <c r="Z18" i="10"/>
  <c r="Z29" i="10"/>
  <c r="N41" i="10"/>
  <c r="N53" i="10"/>
  <c r="N12" i="10"/>
  <c r="N7" i="10"/>
  <c r="R36" i="10"/>
  <c r="R49" i="10"/>
  <c r="Z4" i="10"/>
  <c r="Z25" i="10"/>
  <c r="V22" i="10"/>
  <c r="V44" i="10"/>
  <c r="V5" i="10"/>
  <c r="Z43" i="10"/>
  <c r="Z9" i="10"/>
  <c r="Z48" i="10"/>
  <c r="Z6" i="10"/>
  <c r="V25" i="10"/>
  <c r="V36" i="10"/>
  <c r="Z56" i="10"/>
  <c r="Z53" i="10"/>
  <c r="Z10" i="10"/>
  <c r="Z21" i="10"/>
  <c r="V43" i="10"/>
  <c r="V9" i="10"/>
  <c r="V48" i="10"/>
  <c r="Z22" i="10"/>
  <c r="Z44" i="10"/>
  <c r="F65" i="10"/>
  <c r="U63" i="10"/>
  <c r="AA62" i="10"/>
  <c r="M64" i="10"/>
  <c r="W63" i="10"/>
  <c r="AB63" i="10"/>
  <c r="Q63" i="10"/>
  <c r="O64" i="10"/>
  <c r="T64" i="10"/>
  <c r="Y62" i="10"/>
  <c r="S63" i="10"/>
  <c r="X61" i="10"/>
  <c r="O61" i="10"/>
  <c r="X64" i="10"/>
  <c r="S64" i="10"/>
  <c r="P61" i="10"/>
  <c r="P63" i="10"/>
  <c r="Y61" i="10"/>
  <c r="Y65" i="10" s="1"/>
  <c r="T62" i="10"/>
  <c r="Q62" i="10"/>
  <c r="W61" i="10"/>
  <c r="X63" i="10"/>
  <c r="Y64" i="10"/>
  <c r="O62" i="10"/>
  <c r="P62" i="10"/>
  <c r="T61" i="10"/>
  <c r="U61" i="10"/>
  <c r="W62" i="10"/>
  <c r="X62" i="10"/>
  <c r="AB61" i="10"/>
  <c r="O63" i="10"/>
  <c r="T63" i="10"/>
  <c r="Y63" i="10"/>
  <c r="P64" i="10"/>
  <c r="U64" i="10"/>
  <c r="AA64" i="10"/>
  <c r="M62" i="10"/>
  <c r="M61" i="10"/>
  <c r="M63" i="10"/>
  <c r="S61" i="10"/>
  <c r="U62" i="10"/>
  <c r="AA61" i="10"/>
  <c r="AB62" i="10"/>
  <c r="AA63" i="10"/>
  <c r="Q64" i="10"/>
  <c r="W64" i="10"/>
  <c r="AB64" i="10"/>
  <c r="Q61" i="10"/>
  <c r="Q65" i="10" s="1"/>
  <c r="S62" i="10"/>
  <c r="V60" i="9"/>
  <c r="U60" i="9"/>
  <c r="T60" i="9"/>
  <c r="S60" i="9"/>
  <c r="R60" i="9"/>
  <c r="Q60" i="9"/>
  <c r="P60" i="9"/>
  <c r="O60" i="9"/>
  <c r="N60" i="9"/>
  <c r="M60" i="9"/>
  <c r="L60" i="9"/>
  <c r="K60" i="9"/>
  <c r="V59" i="9"/>
  <c r="U59" i="9"/>
  <c r="T59" i="9"/>
  <c r="S59" i="9"/>
  <c r="R59" i="9"/>
  <c r="Q59" i="9"/>
  <c r="P59" i="9"/>
  <c r="O59" i="9"/>
  <c r="N59" i="9"/>
  <c r="M59" i="9"/>
  <c r="L59" i="9"/>
  <c r="K59" i="9"/>
  <c r="V58" i="9"/>
  <c r="U58" i="9"/>
  <c r="T58" i="9"/>
  <c r="S58" i="9"/>
  <c r="R58" i="9"/>
  <c r="Q58" i="9"/>
  <c r="P58" i="9"/>
  <c r="O58" i="9"/>
  <c r="N58" i="9"/>
  <c r="M58" i="9"/>
  <c r="L58" i="9"/>
  <c r="K58" i="9"/>
  <c r="V57" i="9"/>
  <c r="U57" i="9"/>
  <c r="T57" i="9"/>
  <c r="S57" i="9"/>
  <c r="R57" i="9"/>
  <c r="Q57" i="9"/>
  <c r="P57" i="9"/>
  <c r="O57" i="9"/>
  <c r="N57" i="9"/>
  <c r="M57" i="9"/>
  <c r="L57" i="9"/>
  <c r="K57" i="9"/>
  <c r="V56" i="9"/>
  <c r="U56" i="9"/>
  <c r="T56" i="9"/>
  <c r="S56" i="9"/>
  <c r="R56" i="9"/>
  <c r="Q56" i="9"/>
  <c r="P56" i="9"/>
  <c r="O56" i="9"/>
  <c r="N56" i="9"/>
  <c r="M56" i="9"/>
  <c r="L56" i="9"/>
  <c r="K56" i="9"/>
  <c r="V55" i="9"/>
  <c r="U55" i="9"/>
  <c r="T55" i="9"/>
  <c r="S55" i="9"/>
  <c r="R55" i="9"/>
  <c r="Q55" i="9"/>
  <c r="P55" i="9"/>
  <c r="O55" i="9"/>
  <c r="N55" i="9"/>
  <c r="M55" i="9"/>
  <c r="L55" i="9"/>
  <c r="K55" i="9"/>
  <c r="V54" i="9"/>
  <c r="U54" i="9"/>
  <c r="T54" i="9"/>
  <c r="S54" i="9"/>
  <c r="R54" i="9"/>
  <c r="Q54" i="9"/>
  <c r="P54" i="9"/>
  <c r="O54" i="9"/>
  <c r="N54" i="9"/>
  <c r="M54" i="9"/>
  <c r="L54" i="9"/>
  <c r="K54" i="9"/>
  <c r="V53" i="9"/>
  <c r="U53" i="9"/>
  <c r="T53" i="9"/>
  <c r="S53" i="9"/>
  <c r="R53" i="9"/>
  <c r="Q53" i="9"/>
  <c r="P53" i="9"/>
  <c r="O53" i="9"/>
  <c r="N53" i="9"/>
  <c r="M53" i="9"/>
  <c r="L53" i="9"/>
  <c r="K53" i="9"/>
  <c r="V52" i="9"/>
  <c r="U52" i="9"/>
  <c r="T52" i="9"/>
  <c r="S52" i="9"/>
  <c r="R52" i="9"/>
  <c r="Q52" i="9"/>
  <c r="P52" i="9"/>
  <c r="O52" i="9"/>
  <c r="N52" i="9"/>
  <c r="M52" i="9"/>
  <c r="L52" i="9"/>
  <c r="K52" i="9"/>
  <c r="V51" i="9"/>
  <c r="U51" i="9"/>
  <c r="T51" i="9"/>
  <c r="S51" i="9"/>
  <c r="R51" i="9"/>
  <c r="Q51" i="9"/>
  <c r="P51" i="9"/>
  <c r="O51" i="9"/>
  <c r="N51" i="9"/>
  <c r="M51" i="9"/>
  <c r="L51" i="9"/>
  <c r="K51" i="9"/>
  <c r="V50" i="9"/>
  <c r="U50" i="9"/>
  <c r="T50" i="9"/>
  <c r="S50" i="9"/>
  <c r="R50" i="9"/>
  <c r="Q50" i="9"/>
  <c r="P50" i="9"/>
  <c r="O50" i="9"/>
  <c r="N50" i="9"/>
  <c r="M50" i="9"/>
  <c r="L50" i="9"/>
  <c r="K50" i="9"/>
  <c r="V49" i="9"/>
  <c r="U49" i="9"/>
  <c r="T49" i="9"/>
  <c r="S49" i="9"/>
  <c r="R49" i="9"/>
  <c r="Q49" i="9"/>
  <c r="P49" i="9"/>
  <c r="O49" i="9"/>
  <c r="N49" i="9"/>
  <c r="M49" i="9"/>
  <c r="L49" i="9"/>
  <c r="K49" i="9"/>
  <c r="V48" i="9"/>
  <c r="U48" i="9"/>
  <c r="T48" i="9"/>
  <c r="S48" i="9"/>
  <c r="R48" i="9"/>
  <c r="Q48" i="9"/>
  <c r="P48" i="9"/>
  <c r="O48" i="9"/>
  <c r="N48" i="9"/>
  <c r="M48" i="9"/>
  <c r="L48" i="9"/>
  <c r="K48" i="9"/>
  <c r="V47" i="9"/>
  <c r="U47" i="9"/>
  <c r="T47" i="9"/>
  <c r="S47" i="9"/>
  <c r="R47" i="9"/>
  <c r="Q47" i="9"/>
  <c r="P47" i="9"/>
  <c r="O47" i="9"/>
  <c r="N47" i="9"/>
  <c r="M47" i="9"/>
  <c r="L47" i="9"/>
  <c r="K47" i="9"/>
  <c r="V46" i="9"/>
  <c r="U46" i="9"/>
  <c r="T46" i="9"/>
  <c r="S46" i="9"/>
  <c r="R46" i="9"/>
  <c r="Q46" i="9"/>
  <c r="P46" i="9"/>
  <c r="O46" i="9"/>
  <c r="N46" i="9"/>
  <c r="M46" i="9"/>
  <c r="L46" i="9"/>
  <c r="K46" i="9"/>
  <c r="V45" i="9"/>
  <c r="U45" i="9"/>
  <c r="T45" i="9"/>
  <c r="S45" i="9"/>
  <c r="R45" i="9"/>
  <c r="Q45" i="9"/>
  <c r="P45" i="9"/>
  <c r="O45" i="9"/>
  <c r="N45" i="9"/>
  <c r="M45" i="9"/>
  <c r="L45" i="9"/>
  <c r="K45" i="9"/>
  <c r="V44" i="9"/>
  <c r="U44" i="9"/>
  <c r="T44" i="9"/>
  <c r="S44" i="9"/>
  <c r="R44" i="9"/>
  <c r="Q44" i="9"/>
  <c r="M44" i="9"/>
  <c r="L44" i="9"/>
  <c r="K44" i="9"/>
  <c r="V43" i="9"/>
  <c r="U43" i="9"/>
  <c r="T43" i="9"/>
  <c r="S43" i="9"/>
  <c r="R43" i="9"/>
  <c r="Q43" i="9"/>
  <c r="P43" i="9"/>
  <c r="O43" i="9"/>
  <c r="N43" i="9"/>
  <c r="M43" i="9"/>
  <c r="L43" i="9"/>
  <c r="K43" i="9"/>
  <c r="V42" i="9"/>
  <c r="U42" i="9"/>
  <c r="T42" i="9"/>
  <c r="S42" i="9"/>
  <c r="R42" i="9"/>
  <c r="Q42" i="9"/>
  <c r="P42" i="9"/>
  <c r="O42" i="9"/>
  <c r="N42" i="9"/>
  <c r="M42" i="9"/>
  <c r="L42" i="9"/>
  <c r="K42" i="9"/>
  <c r="V41" i="9"/>
  <c r="U41" i="9"/>
  <c r="T41" i="9"/>
  <c r="S41" i="9"/>
  <c r="R41" i="9"/>
  <c r="Q41" i="9"/>
  <c r="P41" i="9"/>
  <c r="O41" i="9"/>
  <c r="N41" i="9"/>
  <c r="M41" i="9"/>
  <c r="L41" i="9"/>
  <c r="K41" i="9"/>
  <c r="V40" i="9"/>
  <c r="U40" i="9"/>
  <c r="T40" i="9"/>
  <c r="S40" i="9"/>
  <c r="R40" i="9"/>
  <c r="Q40" i="9"/>
  <c r="P40" i="9"/>
  <c r="O40" i="9"/>
  <c r="N40" i="9"/>
  <c r="M40" i="9"/>
  <c r="L40" i="9"/>
  <c r="K40" i="9"/>
  <c r="V39" i="9"/>
  <c r="U39" i="9"/>
  <c r="T39" i="9"/>
  <c r="S39" i="9"/>
  <c r="R39" i="9"/>
  <c r="Q39" i="9"/>
  <c r="P39" i="9"/>
  <c r="O39" i="9"/>
  <c r="N39" i="9"/>
  <c r="M39" i="9"/>
  <c r="L39" i="9"/>
  <c r="K39" i="9"/>
  <c r="V38" i="9"/>
  <c r="U38" i="9"/>
  <c r="T38" i="9"/>
  <c r="S38" i="9"/>
  <c r="R38" i="9"/>
  <c r="Q38" i="9"/>
  <c r="P38" i="9"/>
  <c r="O38" i="9"/>
  <c r="N38" i="9"/>
  <c r="M38" i="9"/>
  <c r="L38" i="9"/>
  <c r="K38" i="9"/>
  <c r="P37" i="9"/>
  <c r="O37" i="9"/>
  <c r="N37" i="9"/>
  <c r="M37" i="9"/>
  <c r="L37" i="9"/>
  <c r="K37" i="9"/>
  <c r="P34" i="9"/>
  <c r="O34" i="9"/>
  <c r="N34" i="9"/>
  <c r="M34" i="9"/>
  <c r="L34" i="9"/>
  <c r="K34" i="9"/>
  <c r="V33" i="9"/>
  <c r="U33" i="9"/>
  <c r="T33" i="9"/>
  <c r="S33" i="9"/>
  <c r="R33" i="9"/>
  <c r="Q33" i="9"/>
  <c r="P33" i="9"/>
  <c r="O33" i="9"/>
  <c r="N33" i="9"/>
  <c r="M33" i="9"/>
  <c r="L33" i="9"/>
  <c r="K33" i="9"/>
  <c r="P32" i="9"/>
  <c r="O32" i="9"/>
  <c r="N32" i="9"/>
  <c r="M32" i="9"/>
  <c r="L32" i="9"/>
  <c r="K32" i="9"/>
  <c r="P31" i="9"/>
  <c r="O31" i="9"/>
  <c r="N31" i="9"/>
  <c r="M31" i="9"/>
  <c r="L31" i="9"/>
  <c r="K31" i="9"/>
  <c r="P30" i="9"/>
  <c r="O30" i="9"/>
  <c r="N30" i="9"/>
  <c r="M30" i="9"/>
  <c r="L30" i="9"/>
  <c r="K30" i="9"/>
  <c r="P29" i="9"/>
  <c r="O29" i="9"/>
  <c r="N29" i="9"/>
  <c r="M29" i="9"/>
  <c r="L29" i="9"/>
  <c r="K29" i="9"/>
  <c r="P28" i="9"/>
  <c r="O28" i="9"/>
  <c r="N28" i="9"/>
  <c r="M28" i="9"/>
  <c r="L28" i="9"/>
  <c r="K28" i="9"/>
  <c r="S27" i="9"/>
  <c r="R27" i="9"/>
  <c r="Q27" i="9"/>
  <c r="P27" i="9"/>
  <c r="O27" i="9"/>
  <c r="N27" i="9"/>
  <c r="M27" i="9"/>
  <c r="L27" i="9"/>
  <c r="K27" i="9"/>
  <c r="V26" i="9"/>
  <c r="U26" i="9"/>
  <c r="T26" i="9"/>
  <c r="S26" i="9"/>
  <c r="R26" i="9"/>
  <c r="Q26" i="9"/>
  <c r="P26" i="9"/>
  <c r="O26" i="9"/>
  <c r="N26" i="9"/>
  <c r="M26" i="9"/>
  <c r="L26" i="9"/>
  <c r="K26" i="9"/>
  <c r="V25" i="9"/>
  <c r="U25" i="9"/>
  <c r="T25" i="9"/>
  <c r="S25" i="9"/>
  <c r="R25" i="9"/>
  <c r="Q25" i="9"/>
  <c r="P25" i="9"/>
  <c r="O25" i="9"/>
  <c r="N25" i="9"/>
  <c r="M25" i="9"/>
  <c r="L25" i="9"/>
  <c r="K25" i="9"/>
  <c r="V24" i="9"/>
  <c r="U24" i="9"/>
  <c r="T24" i="9"/>
  <c r="S24" i="9"/>
  <c r="R24" i="9"/>
  <c r="Q24" i="9"/>
  <c r="P24" i="9"/>
  <c r="O24" i="9"/>
  <c r="N24" i="9"/>
  <c r="M24" i="9"/>
  <c r="L24" i="9"/>
  <c r="K24" i="9"/>
  <c r="V23" i="9"/>
  <c r="U23" i="9"/>
  <c r="T23" i="9"/>
  <c r="S23" i="9"/>
  <c r="R23" i="9"/>
  <c r="Q23" i="9"/>
  <c r="P23" i="9"/>
  <c r="O23" i="9"/>
  <c r="N23" i="9"/>
  <c r="M23" i="9"/>
  <c r="L23" i="9"/>
  <c r="K23" i="9"/>
  <c r="V22" i="9"/>
  <c r="U22" i="9"/>
  <c r="T22" i="9"/>
  <c r="S22" i="9"/>
  <c r="R22" i="9"/>
  <c r="Q22" i="9"/>
  <c r="P22" i="9"/>
  <c r="O22" i="9"/>
  <c r="N22" i="9"/>
  <c r="M22" i="9"/>
  <c r="L22" i="9"/>
  <c r="K22" i="9"/>
  <c r="V21" i="9"/>
  <c r="U21" i="9"/>
  <c r="T21" i="9"/>
  <c r="S21" i="9"/>
  <c r="R21" i="9"/>
  <c r="Q21" i="9"/>
  <c r="P21" i="9"/>
  <c r="O21" i="9"/>
  <c r="N21" i="9"/>
  <c r="M21" i="9"/>
  <c r="L21" i="9"/>
  <c r="K21" i="9"/>
  <c r="V20" i="9"/>
  <c r="U20" i="9"/>
  <c r="T20" i="9"/>
  <c r="S20" i="9"/>
  <c r="R20" i="9"/>
  <c r="Q20" i="9"/>
  <c r="P20" i="9"/>
  <c r="O20" i="9"/>
  <c r="N20" i="9"/>
  <c r="M20" i="9"/>
  <c r="L20" i="9"/>
  <c r="K20" i="9"/>
  <c r="V19" i="9"/>
  <c r="U19" i="9"/>
  <c r="T19" i="9"/>
  <c r="S19" i="9"/>
  <c r="R19" i="9"/>
  <c r="Q19" i="9"/>
  <c r="P19" i="9"/>
  <c r="O19" i="9"/>
  <c r="N19" i="9"/>
  <c r="M19" i="9"/>
  <c r="L19" i="9"/>
  <c r="K19" i="9"/>
  <c r="P18" i="9"/>
  <c r="O18" i="9"/>
  <c r="N18" i="9"/>
  <c r="M18" i="9"/>
  <c r="L18" i="9"/>
  <c r="K18" i="9"/>
  <c r="P17" i="9"/>
  <c r="O17" i="9"/>
  <c r="N17" i="9"/>
  <c r="M17" i="9"/>
  <c r="L17" i="9"/>
  <c r="K17" i="9"/>
  <c r="V16" i="9"/>
  <c r="U16" i="9"/>
  <c r="T16" i="9"/>
  <c r="S16" i="9"/>
  <c r="R16" i="9"/>
  <c r="Q16" i="9"/>
  <c r="M16" i="9"/>
  <c r="L16" i="9"/>
  <c r="K16" i="9"/>
  <c r="V15" i="9"/>
  <c r="U15" i="9"/>
  <c r="T15" i="9"/>
  <c r="S15" i="9"/>
  <c r="R15" i="9"/>
  <c r="Q15" i="9"/>
  <c r="P15" i="9"/>
  <c r="O15" i="9"/>
  <c r="N15" i="9"/>
  <c r="M15" i="9"/>
  <c r="L15" i="9"/>
  <c r="K15" i="9"/>
  <c r="V14" i="9"/>
  <c r="U14" i="9"/>
  <c r="T14" i="9"/>
  <c r="S14" i="9"/>
  <c r="R14" i="9"/>
  <c r="Q14" i="9"/>
  <c r="P14" i="9"/>
  <c r="O14" i="9"/>
  <c r="N14" i="9"/>
  <c r="M14" i="9"/>
  <c r="L14" i="9"/>
  <c r="K14" i="9"/>
  <c r="V13" i="9"/>
  <c r="U13" i="9"/>
  <c r="T13" i="9"/>
  <c r="S13" i="9"/>
  <c r="R13" i="9"/>
  <c r="Q13" i="9"/>
  <c r="P13" i="9"/>
  <c r="O13" i="9"/>
  <c r="N13" i="9"/>
  <c r="M13" i="9"/>
  <c r="L13" i="9"/>
  <c r="K13" i="9"/>
  <c r="V12" i="9"/>
  <c r="U12" i="9"/>
  <c r="T12" i="9"/>
  <c r="S12" i="9"/>
  <c r="R12" i="9"/>
  <c r="Q12" i="9"/>
  <c r="P12" i="9"/>
  <c r="O12" i="9"/>
  <c r="N12" i="9"/>
  <c r="M12" i="9"/>
  <c r="L12" i="9"/>
  <c r="K12" i="9"/>
  <c r="V11" i="9"/>
  <c r="U11" i="9"/>
  <c r="T11" i="9"/>
  <c r="S11" i="9"/>
  <c r="R11" i="9"/>
  <c r="Q11" i="9"/>
  <c r="P11" i="9"/>
  <c r="O11" i="9"/>
  <c r="N11" i="9"/>
  <c r="M11" i="9"/>
  <c r="L11" i="9"/>
  <c r="K11" i="9"/>
  <c r="V10" i="9"/>
  <c r="U10" i="9"/>
  <c r="T10" i="9"/>
  <c r="S10" i="9"/>
  <c r="R10" i="9"/>
  <c r="Q10" i="9"/>
  <c r="P10" i="9"/>
  <c r="O10" i="9"/>
  <c r="N10" i="9"/>
  <c r="M10" i="9"/>
  <c r="L10" i="9"/>
  <c r="K10" i="9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V9" i="9"/>
  <c r="U9" i="9"/>
  <c r="T9" i="9"/>
  <c r="S9" i="9"/>
  <c r="R9" i="9"/>
  <c r="Q9" i="9"/>
  <c r="P9" i="9"/>
  <c r="O9" i="9"/>
  <c r="N9" i="9"/>
  <c r="M9" i="9"/>
  <c r="L9" i="9"/>
  <c r="K9" i="9"/>
  <c r="V8" i="9"/>
  <c r="U8" i="9"/>
  <c r="T8" i="9"/>
  <c r="S8" i="9"/>
  <c r="R8" i="9"/>
  <c r="Q8" i="9"/>
  <c r="P8" i="9"/>
  <c r="O8" i="9"/>
  <c r="N8" i="9"/>
  <c r="M8" i="9"/>
  <c r="L8" i="9"/>
  <c r="K8" i="9"/>
  <c r="V7" i="9"/>
  <c r="U7" i="9"/>
  <c r="T7" i="9"/>
  <c r="S7" i="9"/>
  <c r="R7" i="9"/>
  <c r="Q7" i="9"/>
  <c r="P7" i="9"/>
  <c r="O7" i="9"/>
  <c r="N7" i="9"/>
  <c r="M7" i="9"/>
  <c r="L7" i="9"/>
  <c r="K7" i="9"/>
  <c r="P6" i="9"/>
  <c r="O6" i="9"/>
  <c r="N6" i="9"/>
  <c r="M6" i="9"/>
  <c r="L6" i="9"/>
  <c r="K6" i="9"/>
  <c r="V5" i="9"/>
  <c r="U5" i="9"/>
  <c r="T5" i="9"/>
  <c r="S5" i="9"/>
  <c r="R5" i="9"/>
  <c r="Q5" i="9"/>
  <c r="P5" i="9"/>
  <c r="O5" i="9"/>
  <c r="N5" i="9"/>
  <c r="M5" i="9"/>
  <c r="L5" i="9"/>
  <c r="K5" i="9"/>
  <c r="V4" i="9"/>
  <c r="U4" i="9"/>
  <c r="T4" i="9"/>
  <c r="S4" i="9"/>
  <c r="R4" i="9"/>
  <c r="Q4" i="9"/>
  <c r="P4" i="9"/>
  <c r="O4" i="9"/>
  <c r="N4" i="9"/>
  <c r="M4" i="9"/>
  <c r="L4" i="9"/>
  <c r="K4" i="9"/>
  <c r="V3" i="9"/>
  <c r="U3" i="9"/>
  <c r="T3" i="9"/>
  <c r="S3" i="9"/>
  <c r="R3" i="9"/>
  <c r="Q3" i="9"/>
  <c r="M3" i="9"/>
  <c r="L3" i="9"/>
  <c r="K3" i="9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M195" i="8"/>
  <c r="F195" i="8"/>
  <c r="M194" i="8"/>
  <c r="F194" i="8"/>
  <c r="M193" i="8"/>
  <c r="F193" i="8"/>
  <c r="M192" i="8"/>
  <c r="F192" i="8"/>
  <c r="M191" i="8"/>
  <c r="F191" i="8"/>
  <c r="M190" i="8"/>
  <c r="F190" i="8"/>
  <c r="M189" i="8"/>
  <c r="F189" i="8"/>
  <c r="M188" i="8"/>
  <c r="F188" i="8"/>
  <c r="M187" i="8"/>
  <c r="F187" i="8"/>
  <c r="M186" i="8"/>
  <c r="F186" i="8"/>
  <c r="M185" i="8"/>
  <c r="F185" i="8"/>
  <c r="M184" i="8"/>
  <c r="F184" i="8"/>
  <c r="M183" i="8"/>
  <c r="F183" i="8"/>
  <c r="M182" i="8"/>
  <c r="F182" i="8"/>
  <c r="M181" i="8"/>
  <c r="F181" i="8"/>
  <c r="M180" i="8"/>
  <c r="F180" i="8"/>
  <c r="M179" i="8"/>
  <c r="F179" i="8"/>
  <c r="M178" i="8"/>
  <c r="F178" i="8"/>
  <c r="M177" i="8"/>
  <c r="F177" i="8"/>
  <c r="M176" i="8"/>
  <c r="F176" i="8"/>
  <c r="M175" i="8"/>
  <c r="F175" i="8"/>
  <c r="M174" i="8"/>
  <c r="F174" i="8"/>
  <c r="M173" i="8"/>
  <c r="F173" i="8"/>
  <c r="M172" i="8"/>
  <c r="F172" i="8"/>
  <c r="M171" i="8"/>
  <c r="F171" i="8"/>
  <c r="M170" i="8"/>
  <c r="F170" i="8"/>
  <c r="M169" i="8"/>
  <c r="F169" i="8"/>
  <c r="M168" i="8"/>
  <c r="F168" i="8"/>
  <c r="M167" i="8"/>
  <c r="F167" i="8"/>
  <c r="M166" i="8"/>
  <c r="F166" i="8"/>
  <c r="M165" i="8"/>
  <c r="F165" i="8"/>
  <c r="M164" i="8"/>
  <c r="F164" i="8"/>
  <c r="M163" i="8"/>
  <c r="F163" i="8"/>
  <c r="M162" i="8"/>
  <c r="F162" i="8"/>
  <c r="M161" i="8"/>
  <c r="F161" i="8"/>
  <c r="M160" i="8"/>
  <c r="F160" i="8"/>
  <c r="M159" i="8"/>
  <c r="F159" i="8"/>
  <c r="M158" i="8"/>
  <c r="F158" i="8"/>
  <c r="M157" i="8"/>
  <c r="F157" i="8"/>
  <c r="M156" i="8"/>
  <c r="F156" i="8"/>
  <c r="M155" i="8"/>
  <c r="F155" i="8"/>
  <c r="M154" i="8"/>
  <c r="F154" i="8"/>
  <c r="M153" i="8"/>
  <c r="F153" i="8"/>
  <c r="M152" i="8"/>
  <c r="F152" i="8"/>
  <c r="M151" i="8"/>
  <c r="F151" i="8"/>
  <c r="M150" i="8"/>
  <c r="F150" i="8"/>
  <c r="M149" i="8"/>
  <c r="F149" i="8"/>
  <c r="M148" i="8"/>
  <c r="F148" i="8"/>
  <c r="M147" i="8"/>
  <c r="F147" i="8"/>
  <c r="M146" i="8"/>
  <c r="F146" i="8"/>
  <c r="M145" i="8"/>
  <c r="F145" i="8"/>
  <c r="M144" i="8"/>
  <c r="F144" i="8"/>
  <c r="M143" i="8"/>
  <c r="F143" i="8"/>
  <c r="M142" i="8"/>
  <c r="F142" i="8"/>
  <c r="M141" i="8"/>
  <c r="F141" i="8"/>
  <c r="M140" i="8"/>
  <c r="F140" i="8"/>
  <c r="M139" i="8"/>
  <c r="F139" i="8"/>
  <c r="M138" i="8"/>
  <c r="F138" i="8"/>
  <c r="M137" i="8"/>
  <c r="F137" i="8"/>
  <c r="M136" i="8"/>
  <c r="F136" i="8"/>
  <c r="M135" i="8"/>
  <c r="F135" i="8"/>
  <c r="M134" i="8"/>
  <c r="F134" i="8"/>
  <c r="M133" i="8"/>
  <c r="F133" i="8"/>
  <c r="M132" i="8"/>
  <c r="F132" i="8"/>
  <c r="M131" i="8"/>
  <c r="F131" i="8"/>
  <c r="M130" i="8"/>
  <c r="F130" i="8"/>
  <c r="M129" i="8"/>
  <c r="F129" i="8"/>
  <c r="T128" i="8"/>
  <c r="M128" i="8"/>
  <c r="F128" i="8"/>
  <c r="T127" i="8"/>
  <c r="M127" i="8"/>
  <c r="F127" i="8"/>
  <c r="T126" i="8"/>
  <c r="M126" i="8"/>
  <c r="F126" i="8"/>
  <c r="T125" i="8"/>
  <c r="M125" i="8"/>
  <c r="F125" i="8"/>
  <c r="T124" i="8"/>
  <c r="M124" i="8"/>
  <c r="F124" i="8"/>
  <c r="T123" i="8"/>
  <c r="M123" i="8"/>
  <c r="F123" i="8"/>
  <c r="T122" i="8"/>
  <c r="M122" i="8"/>
  <c r="F122" i="8"/>
  <c r="T121" i="8"/>
  <c r="M121" i="8"/>
  <c r="F121" i="8"/>
  <c r="T120" i="8"/>
  <c r="M120" i="8"/>
  <c r="F120" i="8"/>
  <c r="AA119" i="8"/>
  <c r="T119" i="8"/>
  <c r="M119" i="8"/>
  <c r="F119" i="8"/>
  <c r="AA118" i="8"/>
  <c r="T118" i="8"/>
  <c r="M118" i="8"/>
  <c r="F118" i="8"/>
  <c r="AA117" i="8"/>
  <c r="T117" i="8"/>
  <c r="M117" i="8"/>
  <c r="F117" i="8"/>
  <c r="AA116" i="8"/>
  <c r="T116" i="8"/>
  <c r="M116" i="8"/>
  <c r="F116" i="8"/>
  <c r="AA115" i="8"/>
  <c r="T115" i="8"/>
  <c r="M115" i="8"/>
  <c r="F115" i="8"/>
  <c r="AA114" i="8"/>
  <c r="T114" i="8"/>
  <c r="M114" i="8"/>
  <c r="F114" i="8"/>
  <c r="AA113" i="8"/>
  <c r="T113" i="8"/>
  <c r="M113" i="8"/>
  <c r="F113" i="8"/>
  <c r="AA112" i="8"/>
  <c r="T112" i="8"/>
  <c r="M112" i="8"/>
  <c r="F112" i="8"/>
  <c r="AA111" i="8"/>
  <c r="T111" i="8"/>
  <c r="M111" i="8"/>
  <c r="F111" i="8"/>
  <c r="AA110" i="8"/>
  <c r="T110" i="8"/>
  <c r="M110" i="8"/>
  <c r="F110" i="8"/>
  <c r="AA109" i="8"/>
  <c r="T109" i="8"/>
  <c r="M109" i="8"/>
  <c r="F109" i="8"/>
  <c r="AA108" i="8"/>
  <c r="T108" i="8"/>
  <c r="M108" i="8"/>
  <c r="F108" i="8"/>
  <c r="AA107" i="8"/>
  <c r="T107" i="8"/>
  <c r="M107" i="8"/>
  <c r="F107" i="8"/>
  <c r="AA106" i="8"/>
  <c r="T106" i="8"/>
  <c r="M106" i="8"/>
  <c r="F106" i="8"/>
  <c r="AA105" i="8"/>
  <c r="T105" i="8"/>
  <c r="M105" i="8"/>
  <c r="F105" i="8"/>
  <c r="AA104" i="8"/>
  <c r="T104" i="8"/>
  <c r="M104" i="8"/>
  <c r="F104" i="8"/>
  <c r="AA103" i="8"/>
  <c r="T103" i="8"/>
  <c r="M103" i="8"/>
  <c r="F103" i="8"/>
  <c r="AA102" i="8"/>
  <c r="T102" i="8"/>
  <c r="M102" i="8"/>
  <c r="F102" i="8"/>
  <c r="AA101" i="8"/>
  <c r="T101" i="8"/>
  <c r="M101" i="8"/>
  <c r="F101" i="8"/>
  <c r="AA100" i="8"/>
  <c r="T100" i="8"/>
  <c r="M100" i="8"/>
  <c r="F100" i="8"/>
  <c r="AA99" i="8"/>
  <c r="T99" i="8"/>
  <c r="M99" i="8"/>
  <c r="F99" i="8"/>
  <c r="AA98" i="8"/>
  <c r="T98" i="8"/>
  <c r="M98" i="8"/>
  <c r="F98" i="8"/>
  <c r="AA97" i="8"/>
  <c r="T97" i="8"/>
  <c r="M97" i="8"/>
  <c r="F97" i="8"/>
  <c r="AA96" i="8"/>
  <c r="T96" i="8"/>
  <c r="M96" i="8"/>
  <c r="F96" i="8"/>
  <c r="AA95" i="8"/>
  <c r="T95" i="8"/>
  <c r="M95" i="8"/>
  <c r="F95" i="8"/>
  <c r="AA94" i="8"/>
  <c r="T94" i="8"/>
  <c r="M94" i="8"/>
  <c r="F94" i="8"/>
  <c r="AA93" i="8"/>
  <c r="T93" i="8"/>
  <c r="M93" i="8"/>
  <c r="F93" i="8"/>
  <c r="AA92" i="8"/>
  <c r="T92" i="8"/>
  <c r="M92" i="8"/>
  <c r="F92" i="8"/>
  <c r="AA91" i="8"/>
  <c r="T91" i="8"/>
  <c r="M91" i="8"/>
  <c r="F91" i="8"/>
  <c r="AA90" i="8"/>
  <c r="T90" i="8"/>
  <c r="M90" i="8"/>
  <c r="F90" i="8"/>
  <c r="AA89" i="8"/>
  <c r="T89" i="8"/>
  <c r="M89" i="8"/>
  <c r="F89" i="8"/>
  <c r="AA88" i="8"/>
  <c r="T88" i="8"/>
  <c r="M88" i="8"/>
  <c r="F88" i="8"/>
  <c r="AA87" i="8"/>
  <c r="T87" i="8"/>
  <c r="M87" i="8"/>
  <c r="F87" i="8"/>
  <c r="AA86" i="8"/>
  <c r="T86" i="8"/>
  <c r="M86" i="8"/>
  <c r="F86" i="8"/>
  <c r="AA85" i="8"/>
  <c r="T85" i="8"/>
  <c r="M85" i="8"/>
  <c r="F85" i="8"/>
  <c r="AA84" i="8"/>
  <c r="T84" i="8"/>
  <c r="M84" i="8"/>
  <c r="F84" i="8"/>
  <c r="AA83" i="8"/>
  <c r="T83" i="8"/>
  <c r="M83" i="8"/>
  <c r="F83" i="8"/>
  <c r="AA82" i="8"/>
  <c r="T82" i="8"/>
  <c r="M82" i="8"/>
  <c r="F82" i="8"/>
  <c r="AA81" i="8"/>
  <c r="T81" i="8"/>
  <c r="M81" i="8"/>
  <c r="F81" i="8"/>
  <c r="AA80" i="8"/>
  <c r="T80" i="8"/>
  <c r="M80" i="8"/>
  <c r="F80" i="8"/>
  <c r="AA79" i="8"/>
  <c r="T79" i="8"/>
  <c r="M79" i="8"/>
  <c r="F79" i="8"/>
  <c r="AA78" i="8"/>
  <c r="T78" i="8"/>
  <c r="M78" i="8"/>
  <c r="F78" i="8"/>
  <c r="AA77" i="8"/>
  <c r="T77" i="8"/>
  <c r="M77" i="8"/>
  <c r="F77" i="8"/>
  <c r="AA76" i="8"/>
  <c r="T76" i="8"/>
  <c r="M76" i="8"/>
  <c r="F76" i="8"/>
  <c r="AA75" i="8"/>
  <c r="T75" i="8"/>
  <c r="M75" i="8"/>
  <c r="F75" i="8"/>
  <c r="AA74" i="8"/>
  <c r="T74" i="8"/>
  <c r="M74" i="8"/>
  <c r="F74" i="8"/>
  <c r="AA73" i="8"/>
  <c r="T73" i="8"/>
  <c r="M73" i="8"/>
  <c r="F73" i="8"/>
  <c r="AA72" i="8"/>
  <c r="T72" i="8"/>
  <c r="M72" i="8"/>
  <c r="F72" i="8"/>
  <c r="AA71" i="8"/>
  <c r="T71" i="8"/>
  <c r="M71" i="8"/>
  <c r="F71" i="8"/>
  <c r="AA70" i="8"/>
  <c r="T70" i="8"/>
  <c r="M70" i="8"/>
  <c r="F70" i="8"/>
  <c r="AA69" i="8"/>
  <c r="T69" i="8"/>
  <c r="M69" i="8"/>
  <c r="F69" i="8"/>
  <c r="AA68" i="8"/>
  <c r="T68" i="8"/>
  <c r="M68" i="8"/>
  <c r="F68" i="8"/>
  <c r="AA67" i="8"/>
  <c r="T67" i="8"/>
  <c r="M67" i="8"/>
  <c r="F67" i="8"/>
  <c r="AA66" i="8"/>
  <c r="T66" i="8"/>
  <c r="M66" i="8"/>
  <c r="F66" i="8"/>
  <c r="AA65" i="8"/>
  <c r="T65" i="8"/>
  <c r="M65" i="8"/>
  <c r="F65" i="8"/>
  <c r="AA64" i="8"/>
  <c r="T64" i="8"/>
  <c r="M64" i="8"/>
  <c r="F64" i="8"/>
  <c r="AA63" i="8"/>
  <c r="T63" i="8"/>
  <c r="M63" i="8"/>
  <c r="F63" i="8"/>
  <c r="AA62" i="8"/>
  <c r="T62" i="8"/>
  <c r="M62" i="8"/>
  <c r="F62" i="8"/>
  <c r="AA61" i="8"/>
  <c r="T61" i="8"/>
  <c r="M61" i="8"/>
  <c r="F61" i="8"/>
  <c r="AA60" i="8"/>
  <c r="T60" i="8"/>
  <c r="M60" i="8"/>
  <c r="F60" i="8"/>
  <c r="AA59" i="8"/>
  <c r="T59" i="8"/>
  <c r="M59" i="8"/>
  <c r="F59" i="8"/>
  <c r="AA58" i="8"/>
  <c r="T58" i="8"/>
  <c r="M58" i="8"/>
  <c r="F58" i="8"/>
  <c r="AA57" i="8"/>
  <c r="T57" i="8"/>
  <c r="M57" i="8"/>
  <c r="F57" i="8"/>
  <c r="AA56" i="8"/>
  <c r="T56" i="8"/>
  <c r="M56" i="8"/>
  <c r="F56" i="8"/>
  <c r="AA55" i="8"/>
  <c r="T55" i="8"/>
  <c r="M55" i="8"/>
  <c r="F55" i="8"/>
  <c r="AA54" i="8"/>
  <c r="T54" i="8"/>
  <c r="M54" i="8"/>
  <c r="F54" i="8"/>
  <c r="AA53" i="8"/>
  <c r="T53" i="8"/>
  <c r="M53" i="8"/>
  <c r="F53" i="8"/>
  <c r="AA52" i="8"/>
  <c r="T52" i="8"/>
  <c r="M52" i="8"/>
  <c r="F52" i="8"/>
  <c r="AA51" i="8"/>
  <c r="T51" i="8"/>
  <c r="M51" i="8"/>
  <c r="F51" i="8"/>
  <c r="AA50" i="8"/>
  <c r="T50" i="8"/>
  <c r="M50" i="8"/>
  <c r="F50" i="8"/>
  <c r="AA49" i="8"/>
  <c r="T49" i="8"/>
  <c r="M49" i="8"/>
  <c r="F49" i="8"/>
  <c r="AA48" i="8"/>
  <c r="T48" i="8"/>
  <c r="M48" i="8"/>
  <c r="F48" i="8"/>
  <c r="AA47" i="8"/>
  <c r="T47" i="8"/>
  <c r="M47" i="8"/>
  <c r="F47" i="8"/>
  <c r="AA46" i="8"/>
  <c r="T46" i="8"/>
  <c r="M46" i="8"/>
  <c r="F46" i="8"/>
  <c r="AA45" i="8"/>
  <c r="T45" i="8"/>
  <c r="M45" i="8"/>
  <c r="F45" i="8"/>
  <c r="AA44" i="8"/>
  <c r="T44" i="8"/>
  <c r="M44" i="8"/>
  <c r="F44" i="8"/>
  <c r="AA43" i="8"/>
  <c r="T43" i="8"/>
  <c r="M43" i="8"/>
  <c r="F43" i="8"/>
  <c r="AA42" i="8"/>
  <c r="T42" i="8"/>
  <c r="M42" i="8"/>
  <c r="F42" i="8"/>
  <c r="AA41" i="8"/>
  <c r="T41" i="8"/>
  <c r="M41" i="8"/>
  <c r="F41" i="8"/>
  <c r="AA40" i="8"/>
  <c r="T40" i="8"/>
  <c r="M40" i="8"/>
  <c r="F40" i="8"/>
  <c r="AA39" i="8"/>
  <c r="T39" i="8"/>
  <c r="M39" i="8"/>
  <c r="F39" i="8"/>
  <c r="AA38" i="8"/>
  <c r="T38" i="8"/>
  <c r="M38" i="8"/>
  <c r="F38" i="8"/>
  <c r="AA37" i="8"/>
  <c r="T37" i="8"/>
  <c r="M37" i="8"/>
  <c r="F37" i="8"/>
  <c r="AA36" i="8"/>
  <c r="T36" i="8"/>
  <c r="M36" i="8"/>
  <c r="F36" i="8"/>
  <c r="AA35" i="8"/>
  <c r="T35" i="8"/>
  <c r="M35" i="8"/>
  <c r="F35" i="8"/>
  <c r="AA34" i="8"/>
  <c r="T34" i="8"/>
  <c r="M34" i="8"/>
  <c r="F34" i="8"/>
  <c r="AA33" i="8"/>
  <c r="T33" i="8"/>
  <c r="M33" i="8"/>
  <c r="F33" i="8"/>
  <c r="AA32" i="8"/>
  <c r="T32" i="8"/>
  <c r="M32" i="8"/>
  <c r="F32" i="8"/>
  <c r="AA31" i="8"/>
  <c r="T31" i="8"/>
  <c r="M31" i="8"/>
  <c r="F31" i="8"/>
  <c r="AA30" i="8"/>
  <c r="T30" i="8"/>
  <c r="M30" i="8"/>
  <c r="F30" i="8"/>
  <c r="AA29" i="8"/>
  <c r="T29" i="8"/>
  <c r="M29" i="8"/>
  <c r="F29" i="8"/>
  <c r="AA28" i="8"/>
  <c r="T28" i="8"/>
  <c r="M28" i="8"/>
  <c r="F28" i="8"/>
  <c r="AA27" i="8"/>
  <c r="T27" i="8"/>
  <c r="M27" i="8"/>
  <c r="F27" i="8"/>
  <c r="AA26" i="8"/>
  <c r="T26" i="8"/>
  <c r="M26" i="8"/>
  <c r="F26" i="8"/>
  <c r="AA25" i="8"/>
  <c r="T25" i="8"/>
  <c r="M25" i="8"/>
  <c r="F25" i="8"/>
  <c r="AA24" i="8"/>
  <c r="T24" i="8"/>
  <c r="M24" i="8"/>
  <c r="F24" i="8"/>
  <c r="AA23" i="8"/>
  <c r="T23" i="8"/>
  <c r="M23" i="8"/>
  <c r="F23" i="8"/>
  <c r="AA22" i="8"/>
  <c r="T22" i="8"/>
  <c r="M22" i="8"/>
  <c r="F22" i="8"/>
  <c r="AA21" i="8"/>
  <c r="T21" i="8"/>
  <c r="M21" i="8"/>
  <c r="F21" i="8"/>
  <c r="AA20" i="8"/>
  <c r="T20" i="8"/>
  <c r="M20" i="8"/>
  <c r="F20" i="8"/>
  <c r="AA19" i="8"/>
  <c r="T19" i="8"/>
  <c r="M19" i="8"/>
  <c r="F19" i="8"/>
  <c r="AA18" i="8"/>
  <c r="T18" i="8"/>
  <c r="M18" i="8"/>
  <c r="F18" i="8"/>
  <c r="AA17" i="8"/>
  <c r="T17" i="8"/>
  <c r="M17" i="8"/>
  <c r="F17" i="8"/>
  <c r="AA16" i="8"/>
  <c r="T16" i="8"/>
  <c r="M16" i="8"/>
  <c r="F16" i="8"/>
  <c r="AA15" i="8"/>
  <c r="T15" i="8"/>
  <c r="M15" i="8"/>
  <c r="F15" i="8"/>
  <c r="AA14" i="8"/>
  <c r="T14" i="8"/>
  <c r="M14" i="8"/>
  <c r="F14" i="8"/>
  <c r="AA13" i="8"/>
  <c r="T13" i="8"/>
  <c r="M13" i="8"/>
  <c r="F13" i="8"/>
  <c r="AA12" i="8"/>
  <c r="T12" i="8"/>
  <c r="M12" i="8"/>
  <c r="F12" i="8"/>
  <c r="AA11" i="8"/>
  <c r="T11" i="8"/>
  <c r="M11" i="8"/>
  <c r="F11" i="8"/>
  <c r="AA10" i="8"/>
  <c r="T10" i="8"/>
  <c r="M10" i="8"/>
  <c r="F10" i="8"/>
  <c r="AA9" i="8"/>
  <c r="T9" i="8"/>
  <c r="M9" i="8"/>
  <c r="F9" i="8"/>
  <c r="AA8" i="8"/>
  <c r="T8" i="8"/>
  <c r="M8" i="8"/>
  <c r="F8" i="8"/>
  <c r="AA7" i="8"/>
  <c r="T7" i="8"/>
  <c r="M7" i="8"/>
  <c r="F7" i="8"/>
  <c r="AA6" i="8"/>
  <c r="T6" i="8"/>
  <c r="M6" i="8"/>
  <c r="F6" i="8"/>
  <c r="AA5" i="8"/>
  <c r="T5" i="8"/>
  <c r="M5" i="8"/>
  <c r="F5" i="8"/>
  <c r="AA4" i="8"/>
  <c r="T4" i="8"/>
  <c r="M4" i="8"/>
  <c r="F4" i="8"/>
  <c r="AA3" i="8"/>
  <c r="T3" i="8"/>
  <c r="M3" i="8"/>
  <c r="F3" i="8"/>
  <c r="AC3" i="10" l="1"/>
  <c r="AD3" i="10" s="1"/>
  <c r="AC20" i="10"/>
  <c r="AD20" i="10" s="1"/>
  <c r="AC19" i="10"/>
  <c r="AD19" i="10" s="1"/>
  <c r="AC48" i="10"/>
  <c r="AD48" i="10" s="1"/>
  <c r="AC10" i="10"/>
  <c r="AD10" i="10" s="1"/>
  <c r="AC7" i="10"/>
  <c r="AD7" i="10" s="1"/>
  <c r="AC37" i="10"/>
  <c r="AD37" i="10" s="1"/>
  <c r="X65" i="10"/>
  <c r="P65" i="10"/>
  <c r="AC13" i="10"/>
  <c r="AD13" i="10" s="1"/>
  <c r="AC58" i="10"/>
  <c r="AD58" i="10" s="1"/>
  <c r="AC41" i="10"/>
  <c r="AD41" i="10" s="1"/>
  <c r="AC46" i="10"/>
  <c r="AD46" i="10" s="1"/>
  <c r="AC21" i="10"/>
  <c r="AD21" i="10" s="1"/>
  <c r="AC15" i="10"/>
  <c r="AD15" i="10" s="1"/>
  <c r="AC52" i="10"/>
  <c r="AD52" i="10" s="1"/>
  <c r="AC14" i="10"/>
  <c r="AD14" i="10" s="1"/>
  <c r="AC5" i="10"/>
  <c r="AD5" i="10" s="1"/>
  <c r="AC4" i="10"/>
  <c r="AD4" i="10" s="1"/>
  <c r="AC28" i="10"/>
  <c r="AD28" i="10" s="1"/>
  <c r="AC51" i="10"/>
  <c r="AD51" i="10" s="1"/>
  <c r="AC32" i="10"/>
  <c r="AD32" i="10" s="1"/>
  <c r="AC31" i="10"/>
  <c r="AD31" i="10" s="1"/>
  <c r="AC57" i="10"/>
  <c r="AD57" i="10" s="1"/>
  <c r="W65" i="10"/>
  <c r="AC12" i="10"/>
  <c r="AD12" i="10" s="1"/>
  <c r="AC44" i="10"/>
  <c r="AD44" i="10" s="1"/>
  <c r="AC50" i="10"/>
  <c r="AD50" i="10" s="1"/>
  <c r="AC29" i="10"/>
  <c r="AD29" i="10" s="1"/>
  <c r="AC8" i="10"/>
  <c r="AD8" i="10" s="1"/>
  <c r="AC40" i="10"/>
  <c r="AD40" i="10" s="1"/>
  <c r="AC17" i="10"/>
  <c r="AD17" i="10" s="1"/>
  <c r="AC6" i="10"/>
  <c r="AD6" i="10" s="1"/>
  <c r="AC49" i="10"/>
  <c r="AD49" i="10" s="1"/>
  <c r="AC56" i="10"/>
  <c r="AD56" i="10" s="1"/>
  <c r="AC36" i="10"/>
  <c r="AD36" i="10" s="1"/>
  <c r="AA65" i="10"/>
  <c r="AC47" i="10"/>
  <c r="AD47" i="10" s="1"/>
  <c r="AC43" i="10"/>
  <c r="AD43" i="10" s="1"/>
  <c r="AC30" i="10"/>
  <c r="AD30" i="10" s="1"/>
  <c r="AC25" i="10"/>
  <c r="AD25" i="10" s="1"/>
  <c r="AC53" i="10"/>
  <c r="AD53" i="10" s="1"/>
  <c r="AC9" i="10"/>
  <c r="AD9" i="10" s="1"/>
  <c r="AC16" i="10"/>
  <c r="AD16" i="10" s="1"/>
  <c r="AC38" i="10"/>
  <c r="AD38" i="10" s="1"/>
  <c r="AC27" i="10"/>
  <c r="AD27" i="10" s="1"/>
  <c r="AC34" i="10"/>
  <c r="AD34" i="10" s="1"/>
  <c r="AC54" i="10"/>
  <c r="AD54" i="10" s="1"/>
  <c r="AC26" i="10"/>
  <c r="AD26" i="10" s="1"/>
  <c r="AC24" i="10"/>
  <c r="AD24" i="10" s="1"/>
  <c r="AC45" i="10"/>
  <c r="AD45" i="10" s="1"/>
  <c r="AC18" i="10"/>
  <c r="AD18" i="10" s="1"/>
  <c r="AC42" i="10"/>
  <c r="AD42" i="10" s="1"/>
  <c r="AC33" i="10"/>
  <c r="AD33" i="10" s="1"/>
  <c r="AC60" i="10"/>
  <c r="AD60" i="10" s="1"/>
  <c r="AC11" i="10"/>
  <c r="AD11" i="10" s="1"/>
  <c r="AC23" i="10"/>
  <c r="AD23" i="10" s="1"/>
  <c r="AC22" i="10"/>
  <c r="AD22" i="10" s="1"/>
  <c r="O65" i="10"/>
  <c r="T65" i="10"/>
  <c r="S65" i="10"/>
  <c r="U65" i="10"/>
  <c r="M65" i="10"/>
  <c r="AB65" i="10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2" i="6"/>
  <c r="G33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2" i="6"/>
  <c r="C22" i="10" l="1"/>
  <c r="V36" i="3" s="1"/>
  <c r="C33" i="10"/>
  <c r="V26" i="3" s="1"/>
  <c r="C24" i="10"/>
  <c r="V44" i="3" s="1"/>
  <c r="C27" i="10"/>
  <c r="V22" i="3" s="1"/>
  <c r="C53" i="10"/>
  <c r="V37" i="3" s="1"/>
  <c r="C47" i="10"/>
  <c r="V56" i="3" s="1"/>
  <c r="C49" i="10"/>
  <c r="V15" i="3" s="1"/>
  <c r="C8" i="10"/>
  <c r="V55" i="3" s="1"/>
  <c r="C12" i="10"/>
  <c r="V21" i="3" s="1"/>
  <c r="C32" i="10"/>
  <c r="V25" i="3" s="1"/>
  <c r="C5" i="10"/>
  <c r="V28" i="3" s="1"/>
  <c r="C21" i="10"/>
  <c r="V17" i="3" s="1"/>
  <c r="C10" i="10"/>
  <c r="V29" i="3" s="1"/>
  <c r="C55" i="10"/>
  <c r="V47" i="3" s="1"/>
  <c r="C35" i="10"/>
  <c r="V33" i="3" s="1"/>
  <c r="C23" i="10"/>
  <c r="V42" i="3" s="1"/>
  <c r="C42" i="10"/>
  <c r="V52" i="3" s="1"/>
  <c r="C26" i="10"/>
  <c r="V12" i="3" s="1"/>
  <c r="C38" i="10"/>
  <c r="V48" i="3" s="1"/>
  <c r="C25" i="10"/>
  <c r="V35" i="3" s="1"/>
  <c r="C6" i="10"/>
  <c r="V6" i="3" s="1"/>
  <c r="C29" i="10"/>
  <c r="V60" i="3" s="1"/>
  <c r="C51" i="10"/>
  <c r="V19" i="3" s="1"/>
  <c r="C14" i="10"/>
  <c r="V40" i="3" s="1"/>
  <c r="C46" i="10"/>
  <c r="V39" i="3" s="1"/>
  <c r="C48" i="10"/>
  <c r="V18" i="3" s="1"/>
  <c r="C19" i="10"/>
  <c r="V11" i="3" s="1"/>
  <c r="C20" i="10"/>
  <c r="V41" i="3" s="1"/>
  <c r="C11" i="10"/>
  <c r="V38" i="3" s="1"/>
  <c r="C18" i="10"/>
  <c r="V58" i="3" s="1"/>
  <c r="C54" i="10"/>
  <c r="V43" i="3" s="1"/>
  <c r="C16" i="10"/>
  <c r="V54" i="3" s="1"/>
  <c r="C30" i="10"/>
  <c r="V45" i="3" s="1"/>
  <c r="C36" i="10"/>
  <c r="V31" i="3" s="1"/>
  <c r="C17" i="10"/>
  <c r="V23" i="3" s="1"/>
  <c r="C50" i="10"/>
  <c r="V57" i="3" s="1"/>
  <c r="C57" i="10"/>
  <c r="V16" i="3" s="1"/>
  <c r="C28" i="10"/>
  <c r="V46" i="3" s="1"/>
  <c r="C52" i="10"/>
  <c r="V14" i="3" s="1"/>
  <c r="C37" i="10"/>
  <c r="V49" i="3" s="1"/>
  <c r="C59" i="10"/>
  <c r="V10" i="3" s="1"/>
  <c r="C58" i="10"/>
  <c r="V13" i="3" s="1"/>
  <c r="C39" i="10"/>
  <c r="V7" i="3" s="1"/>
  <c r="C60" i="10"/>
  <c r="V20" i="3" s="1"/>
  <c r="C45" i="10"/>
  <c r="V9" i="3" s="1"/>
  <c r="C34" i="10"/>
  <c r="V4" i="3" s="1"/>
  <c r="C9" i="10"/>
  <c r="V30" i="3" s="1"/>
  <c r="C43" i="10"/>
  <c r="V34" i="3" s="1"/>
  <c r="C56" i="10"/>
  <c r="V3" i="3" s="1"/>
  <c r="C40" i="10"/>
  <c r="V50" i="3" s="1"/>
  <c r="C44" i="10"/>
  <c r="V32" i="3" s="1"/>
  <c r="C31" i="10"/>
  <c r="V24" i="3" s="1"/>
  <c r="C4" i="10"/>
  <c r="V51" i="3" s="1"/>
  <c r="C15" i="10"/>
  <c r="V59" i="3" s="1"/>
  <c r="C7" i="10"/>
  <c r="V5" i="3" s="1"/>
  <c r="C41" i="10"/>
  <c r="V53" i="3" s="1"/>
  <c r="C13" i="10"/>
  <c r="V27" i="3" s="1"/>
  <c r="C3" i="10"/>
  <c r="V8" i="3" s="1"/>
  <c r="G60" i="6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R60" i="3" l="1"/>
  <c r="S59" i="3" l="1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Q37" i="3"/>
  <c r="S37" i="3" s="1"/>
  <c r="R35" i="3"/>
  <c r="S35" i="3" s="1"/>
  <c r="S34" i="3"/>
  <c r="S33" i="3"/>
  <c r="R32" i="3"/>
  <c r="R36" i="3" s="1"/>
  <c r="S36" i="3" s="1"/>
  <c r="S31" i="3"/>
  <c r="R30" i="3"/>
  <c r="S30" i="3" s="1"/>
  <c r="S29" i="3"/>
  <c r="R28" i="3"/>
  <c r="S28" i="3" s="1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R6" i="3"/>
  <c r="S6" i="3" s="1"/>
  <c r="S5" i="3"/>
  <c r="S4" i="3"/>
  <c r="S3" i="3"/>
  <c r="S32" i="3" l="1"/>
  <c r="A40" i="10"/>
  <c r="A4" i="10"/>
  <c r="A5" i="10" s="1"/>
  <c r="A35" i="10"/>
  <c r="A8" i="10"/>
  <c r="A36" i="10" l="1"/>
  <c r="A37" i="10" s="1"/>
  <c r="A38" i="10" s="1"/>
  <c r="A9" i="10"/>
  <c r="A10" i="10" s="1"/>
  <c r="A11" i="10" s="1"/>
  <c r="A41" i="10" s="1"/>
  <c r="A42" i="10" s="1"/>
  <c r="A43" i="10" s="1"/>
  <c r="A44" i="10" s="1"/>
  <c r="A12" i="10" s="1"/>
  <c r="A13" i="10" s="1"/>
  <c r="A14" i="10" s="1"/>
  <c r="A46" i="10" s="1"/>
  <c r="A47" i="10" s="1"/>
  <c r="A15" i="10" s="1"/>
  <c r="A48" i="10" s="1"/>
  <c r="A16" i="10" s="1"/>
  <c r="A17" i="10" s="1"/>
  <c r="A49" i="10" s="1"/>
  <c r="A18" i="10" s="1"/>
  <c r="A50" i="10" s="1"/>
  <c r="A51" i="10" s="1"/>
  <c r="A52" i="10" s="1"/>
  <c r="A53" i="10" s="1"/>
  <c r="A54" i="10" s="1"/>
  <c r="A19" i="10" s="1"/>
  <c r="A20" i="10" s="1"/>
  <c r="A21" i="10" s="1"/>
  <c r="A22" i="10" s="1"/>
  <c r="A23" i="10" s="1"/>
  <c r="A24" i="10" s="1"/>
  <c r="A25" i="10" s="1"/>
  <c r="A26" i="10" s="1"/>
  <c r="A55" i="10" s="1"/>
  <c r="A27" i="10" s="1"/>
  <c r="A28" i="10" s="1"/>
  <c r="A29" i="10" s="1"/>
  <c r="A57" i="10" s="1"/>
  <c r="A30" i="10" s="1"/>
  <c r="A58" i="10" s="1"/>
  <c r="A59" i="10" s="1"/>
  <c r="A60" i="10" s="1"/>
  <c r="A31" i="10" s="1"/>
  <c r="A32" i="10" s="1"/>
  <c r="A33" i="10" s="1"/>
</calcChain>
</file>

<file path=xl/sharedStrings.xml><?xml version="1.0" encoding="utf-8"?>
<sst xmlns="http://schemas.openxmlformats.org/spreadsheetml/2006/main" count="2059" uniqueCount="660">
  <si>
    <t>S.No.</t>
  </si>
  <si>
    <t>University/College Name</t>
  </si>
  <si>
    <t>City</t>
  </si>
  <si>
    <t>State</t>
  </si>
  <si>
    <t>Research Output</t>
  </si>
  <si>
    <t>Overall Rank</t>
  </si>
  <si>
    <t xml:space="preserve">Arizona State University </t>
  </si>
  <si>
    <t>Carnegie Mellon University</t>
  </si>
  <si>
    <t xml:space="preserve">Columbia University </t>
  </si>
  <si>
    <t xml:space="preserve">ETH Zurich </t>
  </si>
  <si>
    <t>Georgia Tech</t>
  </si>
  <si>
    <t>New York University</t>
  </si>
  <si>
    <t xml:space="preserve">North Carolina State University </t>
  </si>
  <si>
    <t xml:space="preserve">Ohio State University </t>
  </si>
  <si>
    <t xml:space="preserve">Oregon State University </t>
  </si>
  <si>
    <t xml:space="preserve">Penn State University </t>
  </si>
  <si>
    <t>Purdue University</t>
  </si>
  <si>
    <t>Harvard University</t>
  </si>
  <si>
    <t>Northwestern University</t>
  </si>
  <si>
    <t>National University of Singapore</t>
  </si>
  <si>
    <t>Texas A&amp;M University</t>
  </si>
  <si>
    <t>Delft University of Technology</t>
  </si>
  <si>
    <t xml:space="preserve">University of British Columbia </t>
  </si>
  <si>
    <t>University of Caifornia, Irvine</t>
  </si>
  <si>
    <t>University of California, Riverside</t>
  </si>
  <si>
    <t xml:space="preserve">Univerity of California, San Diego </t>
  </si>
  <si>
    <t>University of California, Santa Barbara</t>
  </si>
  <si>
    <t>University of Chicago</t>
  </si>
  <si>
    <t>Tuition</t>
  </si>
  <si>
    <t>Overall Estimated Cost</t>
  </si>
  <si>
    <t>Curriculum</t>
  </si>
  <si>
    <t>Rank for CS</t>
  </si>
  <si>
    <t>University of Florida</t>
  </si>
  <si>
    <t>Comments</t>
  </si>
  <si>
    <t>No of Student per Faculty</t>
  </si>
  <si>
    <t>Massachusetts Institute of Technology</t>
  </si>
  <si>
    <t>Stanford University</t>
  </si>
  <si>
    <t>Programs</t>
  </si>
  <si>
    <t>TOEFL Or IELTS</t>
  </si>
  <si>
    <t>TOEFL</t>
  </si>
  <si>
    <t>TOEFL/IELTS</t>
  </si>
  <si>
    <t>Acceptance Rate</t>
  </si>
  <si>
    <t>California Institute of Technology</t>
  </si>
  <si>
    <t>University of Oxford</t>
  </si>
  <si>
    <t>Imperial College London</t>
  </si>
  <si>
    <t>London</t>
  </si>
  <si>
    <t>Country</t>
  </si>
  <si>
    <t>Nanyang Technological University</t>
  </si>
  <si>
    <t>The University of Tokyo</t>
  </si>
  <si>
    <t>University of California, Berkeley</t>
  </si>
  <si>
    <t>Ecole Polytechnique Federale de Lausanne</t>
  </si>
  <si>
    <t>Tokyo Institute of Technology</t>
  </si>
  <si>
    <t>Kyoto University</t>
  </si>
  <si>
    <t>Technical University of Munich</t>
  </si>
  <si>
    <t>Arizona</t>
  </si>
  <si>
    <t xml:space="preserve">Tempe </t>
  </si>
  <si>
    <t>United States</t>
  </si>
  <si>
    <t>AEC after Financial Aid</t>
  </si>
  <si>
    <t>Pennsylvania</t>
  </si>
  <si>
    <t>Pittsburgh</t>
  </si>
  <si>
    <t>Cambridge</t>
  </si>
  <si>
    <t>Massachusetts</t>
  </si>
  <si>
    <t>Kyoto</t>
  </si>
  <si>
    <t>Japan</t>
  </si>
  <si>
    <t>Switzerland</t>
  </si>
  <si>
    <t>Zürich</t>
  </si>
  <si>
    <t>-</t>
  </si>
  <si>
    <t>Georgia</t>
  </si>
  <si>
    <t>Atlanta</t>
  </si>
  <si>
    <t>New York</t>
  </si>
  <si>
    <t>New York City</t>
  </si>
  <si>
    <t>North Carolina</t>
  </si>
  <si>
    <t>Raleigh</t>
  </si>
  <si>
    <t>Evanston</t>
  </si>
  <si>
    <t>Illinois</t>
  </si>
  <si>
    <t>Singapore</t>
  </si>
  <si>
    <t>Ohio</t>
  </si>
  <si>
    <t>Columbus</t>
  </si>
  <si>
    <t>Oregon</t>
  </si>
  <si>
    <t>Corvallis</t>
  </si>
  <si>
    <t>University of Pennsylvania</t>
  </si>
  <si>
    <t>Indiana</t>
  </si>
  <si>
    <t>West Lafayette</t>
  </si>
  <si>
    <t>Texas</t>
  </si>
  <si>
    <t>College Station</t>
  </si>
  <si>
    <t>Netherlands</t>
  </si>
  <si>
    <t>Delft</t>
  </si>
  <si>
    <t>Vancouver</t>
  </si>
  <si>
    <t>Canada</t>
  </si>
  <si>
    <t>Irvine</t>
  </si>
  <si>
    <t>Riverside</t>
  </si>
  <si>
    <t>Santa Barbara</t>
  </si>
  <si>
    <t>Chicago</t>
  </si>
  <si>
    <t>Florida</t>
  </si>
  <si>
    <t>Oxford</t>
  </si>
  <si>
    <t>California</t>
  </si>
  <si>
    <t xml:space="preserve">San Diego </t>
  </si>
  <si>
    <t>Gainesville</t>
  </si>
  <si>
    <t>Pasadena</t>
  </si>
  <si>
    <t>England</t>
  </si>
  <si>
    <t>Tokyo</t>
  </si>
  <si>
    <t>Berkeley</t>
  </si>
  <si>
    <t>Lausanne</t>
  </si>
  <si>
    <t>Munich</t>
  </si>
  <si>
    <t>Germany</t>
  </si>
  <si>
    <t>Philadelphia</t>
  </si>
  <si>
    <t>Stanford</t>
  </si>
  <si>
    <t>Average GRE Scores (Verbal/Quant/AWA)</t>
  </si>
  <si>
    <t>University of Maryland, College Park</t>
  </si>
  <si>
    <t>University of Wisconsin-Madison</t>
  </si>
  <si>
    <t>Brown University</t>
  </si>
  <si>
    <t>University of California, Davis</t>
  </si>
  <si>
    <t>University of Massachusetts Amherst</t>
  </si>
  <si>
    <t>University of North Carolina, Chapel Hill</t>
  </si>
  <si>
    <t>Michigan State University</t>
  </si>
  <si>
    <t>Rice University</t>
  </si>
  <si>
    <t>University of Illinois, Chicago (UIC)</t>
  </si>
  <si>
    <t>Princeton University</t>
  </si>
  <si>
    <t>University of California, Los Angeles (UCLA)</t>
  </si>
  <si>
    <t>University of Washington</t>
  </si>
  <si>
    <t>Cornell University</t>
  </si>
  <si>
    <t>University of Texas at Austin</t>
  </si>
  <si>
    <t>University of Illinois at Urbana-Champaign</t>
  </si>
  <si>
    <t>Yale University</t>
  </si>
  <si>
    <t>University of Michigan</t>
  </si>
  <si>
    <t>University of Southern California</t>
  </si>
  <si>
    <t>Boston University</t>
  </si>
  <si>
    <t>Duke University</t>
  </si>
  <si>
    <t>Johns Hopkins University</t>
  </si>
  <si>
    <t>Maryland</t>
  </si>
  <si>
    <t xml:space="preserve">College Park </t>
  </si>
  <si>
    <t>Davis</t>
  </si>
  <si>
    <t>Chapel Hill</t>
  </si>
  <si>
    <t>Wisconsin</t>
  </si>
  <si>
    <t>Madison</t>
  </si>
  <si>
    <t>Amherst</t>
  </si>
  <si>
    <t>Washington</t>
  </si>
  <si>
    <t>Austin</t>
  </si>
  <si>
    <t>Michigan</t>
  </si>
  <si>
    <t>Rhode Island</t>
  </si>
  <si>
    <t xml:space="preserve">Providence </t>
  </si>
  <si>
    <t>Princeton</t>
  </si>
  <si>
    <t>East Lansing</t>
  </si>
  <si>
    <t>Houston</t>
  </si>
  <si>
    <t>Los Angeles</t>
  </si>
  <si>
    <t>Boston</t>
  </si>
  <si>
    <t>New Jersey</t>
  </si>
  <si>
    <t>Seattle</t>
  </si>
  <si>
    <t>Ithaca</t>
  </si>
  <si>
    <t>Connecticut</t>
  </si>
  <si>
    <t>New Haven</t>
  </si>
  <si>
    <t>Ann Arbor</t>
  </si>
  <si>
    <t>Durham</t>
  </si>
  <si>
    <t>Baltimore</t>
  </si>
  <si>
    <t>Rank for CS (Flag)</t>
  </si>
  <si>
    <t>A</t>
  </si>
  <si>
    <t>N</t>
  </si>
  <si>
    <t>E</t>
  </si>
  <si>
    <t>Other Costs</t>
  </si>
  <si>
    <t>Currency</t>
  </si>
  <si>
    <t>USD</t>
  </si>
  <si>
    <t>CHF</t>
  </si>
  <si>
    <t>SGD</t>
  </si>
  <si>
    <t>CAD</t>
  </si>
  <si>
    <t>JPY</t>
  </si>
  <si>
    <t>GBP</t>
  </si>
  <si>
    <t>MSc in Computer Science</t>
  </si>
  <si>
    <t>Masters in Science in Computer Science, Masters in Computer Science</t>
  </si>
  <si>
    <t>MSc Computing Science</t>
  </si>
  <si>
    <t>EUR</t>
  </si>
  <si>
    <t>Application Deadline</t>
  </si>
  <si>
    <t>Online/Offline</t>
  </si>
  <si>
    <t>Department Admission Page</t>
  </si>
  <si>
    <t>University mailing address</t>
  </si>
  <si>
    <t>GRE Codes</t>
  </si>
  <si>
    <t>TOEFL Codes</t>
  </si>
  <si>
    <t>List of Professors (Comma Separated)</t>
  </si>
  <si>
    <t>List of Labs</t>
  </si>
  <si>
    <t>Special Remarks about university</t>
  </si>
  <si>
    <t>Rolling admissions, Accept recommendations before/after deadlines</t>
  </si>
  <si>
    <t>Length of the SoP required</t>
  </si>
  <si>
    <t>Application Fee</t>
  </si>
  <si>
    <t>University ID</t>
  </si>
  <si>
    <t>If available</t>
  </si>
  <si>
    <t>Financial Documents Needed with Application?</t>
  </si>
  <si>
    <t>Yes or No</t>
  </si>
  <si>
    <t>GRE Department Code</t>
  </si>
  <si>
    <t>TOEFL Department Score</t>
  </si>
  <si>
    <t>Statement of Purpose</t>
  </si>
  <si>
    <t>Transcripts</t>
  </si>
  <si>
    <t>GRE scorecard</t>
  </si>
  <si>
    <t>TOEFL scorecard</t>
  </si>
  <si>
    <t>Letters of recommendation</t>
  </si>
  <si>
    <t>Financial support document</t>
  </si>
  <si>
    <t>Login Info</t>
  </si>
  <si>
    <t>323/157/166/3.8</t>
  </si>
  <si>
    <t>IsApplying_Tentative</t>
  </si>
  <si>
    <t>IsApplying_Final</t>
  </si>
  <si>
    <t>~ 320/159/161</t>
  </si>
  <si>
    <t>~ 316/155/161</t>
  </si>
  <si>
    <t>Basic Details</t>
  </si>
  <si>
    <t>Decision</t>
  </si>
  <si>
    <t>Early Deadline</t>
  </si>
  <si>
    <t>Final Deadline</t>
  </si>
  <si>
    <t>Financial Aid Available for Foreign Students</t>
  </si>
  <si>
    <t>Financials</t>
  </si>
  <si>
    <t>Ranks (QS Global Ranking)</t>
  </si>
  <si>
    <t>23:1</t>
  </si>
  <si>
    <t>13:1</t>
  </si>
  <si>
    <t>16:1</t>
  </si>
  <si>
    <t>6:1</t>
  </si>
  <si>
    <t>Georgia Institute of Technology</t>
  </si>
  <si>
    <t>315/160/155/4.0</t>
  </si>
  <si>
    <t>Rank Category</t>
  </si>
  <si>
    <t>University of Minnesota, Twin Cities</t>
  </si>
  <si>
    <t>Minnesota</t>
  </si>
  <si>
    <t>Minneapolis</t>
  </si>
  <si>
    <t>321/155/166/3.7</t>
  </si>
  <si>
    <t>20:1</t>
  </si>
  <si>
    <t>7:1</t>
  </si>
  <si>
    <t>10:1</t>
  </si>
  <si>
    <t>8:1</t>
  </si>
  <si>
    <t>18:1</t>
  </si>
  <si>
    <t>12:1</t>
  </si>
  <si>
    <t>21:1</t>
  </si>
  <si>
    <t>11:1</t>
  </si>
  <si>
    <t>19:1</t>
  </si>
  <si>
    <t>22:1</t>
  </si>
  <si>
    <t>17:1</t>
  </si>
  <si>
    <t>3:1</t>
  </si>
  <si>
    <t>4:1</t>
  </si>
  <si>
    <t>5:1</t>
  </si>
  <si>
    <t>9:1</t>
  </si>
  <si>
    <t>15:1</t>
  </si>
  <si>
    <t>Intake</t>
  </si>
  <si>
    <t>Preference Flag</t>
  </si>
  <si>
    <t>Technological Tier of City (Software Developer)</t>
  </si>
  <si>
    <t>Technological Tier of City (Data Scientist)</t>
  </si>
  <si>
    <t>% Placed</t>
  </si>
  <si>
    <t>Average Package</t>
  </si>
  <si>
    <t>Program</t>
  </si>
  <si>
    <t>University/College</t>
  </si>
  <si>
    <t>Department</t>
  </si>
  <si>
    <t>Total Intake</t>
  </si>
  <si>
    <t>%Placed</t>
  </si>
  <si>
    <t>Avg. Salary</t>
  </si>
  <si>
    <t>Median Salary</t>
  </si>
  <si>
    <t>Arizona State University</t>
  </si>
  <si>
    <t>Master of Computational Data Science</t>
  </si>
  <si>
    <t>Master of Science – Computer Science</t>
  </si>
  <si>
    <t>Master of Science – Machine Learning</t>
  </si>
  <si>
    <t>Master of Science – Computer Vision</t>
  </si>
  <si>
    <t>Master of Science – Electrical and Computer Engineering</t>
  </si>
  <si>
    <t>Master of Science – Software Engineering</t>
  </si>
  <si>
    <t>Computer Science</t>
  </si>
  <si>
    <t>Electrical And Computer Engineering</t>
  </si>
  <si>
    <t>Min Salary</t>
  </si>
  <si>
    <t>Max Salary</t>
  </si>
  <si>
    <t>Master of Software Engineering | Master of Science in Information Technology – Software Engineering</t>
  </si>
  <si>
    <t>Master of Science – Intelligent Information Systems</t>
  </si>
  <si>
    <t>Program Focus</t>
  </si>
  <si>
    <t>Master of  Computer Science</t>
  </si>
  <si>
    <t>Industry</t>
  </si>
  <si>
    <t>316/153/163/4.0</t>
  </si>
  <si>
    <t>$90</t>
  </si>
  <si>
    <t>Application Fees (Early DL)</t>
  </si>
  <si>
    <t>Application Fees (Final Deadline)</t>
  </si>
  <si>
    <t>$75 + $50</t>
  </si>
  <si>
    <t>$125 + $75</t>
  </si>
  <si>
    <t>$85</t>
  </si>
  <si>
    <t>CHF 150</t>
  </si>
  <si>
    <t>$110</t>
  </si>
  <si>
    <t>$95 </t>
  </si>
  <si>
    <t>$70</t>
  </si>
  <si>
    <t>$65</t>
  </si>
  <si>
    <t>$75 </t>
  </si>
  <si>
    <t>€120</t>
  </si>
  <si>
    <t>(CDN) $102.00</t>
  </si>
  <si>
    <t>$125</t>
  </si>
  <si>
    <t>$100.00</t>
  </si>
  <si>
    <t>£75</t>
  </si>
  <si>
    <t>£50</t>
  </si>
  <si>
    <t>S$21.40</t>
  </si>
  <si>
    <t>S$50</t>
  </si>
  <si>
    <t>Technological Tier Of City</t>
  </si>
  <si>
    <t>Overall</t>
  </si>
  <si>
    <t>https://ca.indeed.com/</t>
  </si>
  <si>
    <t>https://www.indeed.ch/</t>
  </si>
  <si>
    <t>https://www.indeed.nl</t>
  </si>
  <si>
    <t>https://www.indeed.com.sg/</t>
  </si>
  <si>
    <t>https://www.indeed.co.uk/</t>
  </si>
  <si>
    <t>Website Used</t>
  </si>
  <si>
    <t>https://www.indeed.com/</t>
  </si>
  <si>
    <t>Percentage</t>
  </si>
  <si>
    <t>Master of Software Engineering</t>
  </si>
  <si>
    <t>Both</t>
  </si>
  <si>
    <t>Early Application Deadline</t>
  </si>
  <si>
    <t>Final Application Deadline</t>
  </si>
  <si>
    <t>Check Relevant Programs Tab</t>
  </si>
  <si>
    <t>NA</t>
  </si>
  <si>
    <t>No terminal MS in CS, MS in Data Science started in Fall 2018</t>
  </si>
  <si>
    <t>Inclination</t>
  </si>
  <si>
    <t>Has preparatory courses for no formal education</t>
  </si>
  <si>
    <t>01-Mar-18(PT)</t>
  </si>
  <si>
    <t>20-Apr-18(PT)</t>
  </si>
  <si>
    <t>15-Jan-18(PT)</t>
  </si>
  <si>
    <t>No Terminal Masters Program</t>
  </si>
  <si>
    <t>17-Nov-18(PR)</t>
  </si>
  <si>
    <t>08-Jan-18(PR)</t>
  </si>
  <si>
    <t>Department of Computing</t>
  </si>
  <si>
    <t>Department of Computer Science</t>
  </si>
  <si>
    <t>MSc Computing (Artificial Intelligence)</t>
  </si>
  <si>
    <t>MSc Computing (Machine Learning)</t>
  </si>
  <si>
    <t>MSc Computing (Software Engineering)</t>
  </si>
  <si>
    <t>1-Year Program</t>
  </si>
  <si>
    <t>Master of Science in Data Science</t>
  </si>
  <si>
    <t>John A. Paulson School of Engineering and Applied Sciences</t>
  </si>
  <si>
    <t>No Terminal Masters in CS</t>
  </si>
  <si>
    <t>Allows registration to 2 programs with a single registration</t>
  </si>
  <si>
    <t>Masters in Computer Science</t>
  </si>
  <si>
    <t>Allows registration to more than 1 program with a single registration</t>
  </si>
  <si>
    <t>Note: If university not specified in the list then either has default Master of Science in Computer Science program or has IsApplying = 0</t>
  </si>
  <si>
    <t>Recommended Early</t>
  </si>
  <si>
    <t>MSc. in Informatics</t>
  </si>
  <si>
    <t>Department of Informatics</t>
  </si>
  <si>
    <t>Don't accept without relevant courses in UG</t>
  </si>
  <si>
    <t>MSc. in Data Engineering and Analytics</t>
  </si>
  <si>
    <t>Master of Science in Engineering (MSE) in Computer and Information Science (CIS)</t>
  </si>
  <si>
    <t>Master of Computer and Information Technology (MCIT)</t>
  </si>
  <si>
    <t>Master of Science in Engineering (MSE) in Data Science</t>
  </si>
  <si>
    <t>Department of Computer and Information Science</t>
  </si>
  <si>
    <t>Meant for students without background in Computer Science| Weak Curriculum| Dual Degree with MIS Available</t>
  </si>
  <si>
    <t>Master of Science - Computer Science - Professional Program</t>
  </si>
  <si>
    <t>Master of Science - Computer Science</t>
  </si>
  <si>
    <t>Computer Sciences</t>
  </si>
  <si>
    <t>Same degree as Traditional MS. Can apply to both, need to apply before 15-Dec for that.</t>
  </si>
  <si>
    <t>No distinction b/w MS and PhD, can do MS only but PhD will be option</t>
  </si>
  <si>
    <t>321/166/155/4.0</t>
  </si>
  <si>
    <t>Details suggest very difficult for people with no formal background</t>
  </si>
  <si>
    <t>11-Apr-18(PT)</t>
  </si>
  <si>
    <t>Very small graduate program</t>
  </si>
  <si>
    <t>Master's of Computer Science</t>
  </si>
  <si>
    <t>Encourages other fields</t>
  </si>
  <si>
    <t>308/155/153/4.0</t>
  </si>
  <si>
    <t>Research</t>
  </si>
  <si>
    <t>Master of Science in Engineering (M.S.E.) in Computer Science</t>
  </si>
  <si>
    <t xml:space="preserve">Master of Science - Professional Master’s Program - Computer Science </t>
  </si>
  <si>
    <t>Doesn't have a normal terminal MS CS Program. Has PMP.</t>
  </si>
  <si>
    <t>Completely funded, low intake, requires previous experience in CS UG courses</t>
  </si>
  <si>
    <t>Master of Engineering - Computer Science</t>
  </si>
  <si>
    <t>Requires previous experience in CS UG courses</t>
  </si>
  <si>
    <t>Which Exam?</t>
  </si>
  <si>
    <t>Minimum Score</t>
  </si>
  <si>
    <t>100(S&gt;25)</t>
  </si>
  <si>
    <t>90 </t>
  </si>
  <si>
    <t>M.S. in Computer Science</t>
  </si>
  <si>
    <t>Professional Master of Computer Science</t>
  </si>
  <si>
    <t>Statistics department, Biostatistics department, School of Information, and division of Computer Science and Engineering</t>
  </si>
  <si>
    <t>MS in Data Science</t>
  </si>
  <si>
    <t>No CS prerequisite</t>
  </si>
  <si>
    <t>Electrical Engineering and Computer Science</t>
  </si>
  <si>
    <t>MS (Master's of Science) and MSE (Master's of Science in Engineering) in Computer Science</t>
  </si>
  <si>
    <t>MS in Computer Science</t>
  </si>
  <si>
    <t>MS in Computer Science - Data Science</t>
  </si>
  <si>
    <t>MS in Computer Science - Software Engineering</t>
  </si>
  <si>
    <t>MS in Computer Science - Scientists and Engineers</t>
  </si>
  <si>
    <t>Directed towards non-CS Undergrads</t>
  </si>
  <si>
    <t>$95</t>
  </si>
  <si>
    <t>Master in Interdisciplinary Data Science (MIDS)</t>
  </si>
  <si>
    <t>Mix</t>
  </si>
  <si>
    <t>Started Fall 2018</t>
  </si>
  <si>
    <t>MSE in Computer Science</t>
  </si>
  <si>
    <t>M.S. in Computer Science</t>
  </si>
  <si>
    <t>Masters of Computer Science</t>
  </si>
  <si>
    <t>MS in Software Engineering</t>
  </si>
  <si>
    <t>Computer Science and Engineering</t>
  </si>
  <si>
    <t>Requires course-by-course WES Evaluation</t>
  </si>
  <si>
    <t>University Name</t>
  </si>
  <si>
    <t>University of Toronto</t>
  </si>
  <si>
    <t>University of Edinburgh</t>
  </si>
  <si>
    <t>University of Alberta</t>
  </si>
  <si>
    <t>University of Waterloo</t>
  </si>
  <si>
    <t>Max Planck Institute</t>
  </si>
  <si>
    <t>Northeastern University</t>
  </si>
  <si>
    <t>University College London</t>
  </si>
  <si>
    <t>Australian National University</t>
  </si>
  <si>
    <t>Simon Fraser University</t>
  </si>
  <si>
    <t>University of Sydney</t>
  </si>
  <si>
    <t>University of Montreal</t>
  </si>
  <si>
    <t>University of Pittsburgh</t>
  </si>
  <si>
    <t>University of Melbourne</t>
  </si>
  <si>
    <t>AI Rankings (2012-2018)</t>
  </si>
  <si>
    <t>Theory Rankings (2012-2018)</t>
  </si>
  <si>
    <t>Systems Rankings(2012-2018)</t>
  </si>
  <si>
    <t>Interdisciplinary Areas Ranking(2012-2018)</t>
  </si>
  <si>
    <t>University</t>
  </si>
  <si>
    <t>#</t>
  </si>
  <si>
    <t>Count</t>
  </si>
  <si>
    <t xml:space="preserve"> Faculty</t>
  </si>
  <si>
    <t>Back_Lkp</t>
  </si>
  <si>
    <t>Institution</t>
  </si>
  <si>
    <t>Tsinghua University</t>
  </si>
  <si>
    <t>Peking University</t>
  </si>
  <si>
    <t>Tel Aviv University</t>
  </si>
  <si>
    <t>University of Warsaw</t>
  </si>
  <si>
    <t>University of California - Berkeley</t>
  </si>
  <si>
    <t>Chinese Academy of Sciences</t>
  </si>
  <si>
    <t>University of Wisconsin - Madison</t>
  </si>
  <si>
    <t>Technion</t>
  </si>
  <si>
    <t>University of Minnesota - Twin Cities</t>
  </si>
  <si>
    <t>University of California - Los Angeles</t>
  </si>
  <si>
    <t>University of California - San Diego</t>
  </si>
  <si>
    <t>University of Maryland - College Park</t>
  </si>
  <si>
    <t>IST Austria</t>
  </si>
  <si>
    <t>Pennsylvania State University</t>
  </si>
  <si>
    <t>University of Colorado Boulder</t>
  </si>
  <si>
    <t>University of Utah</t>
  </si>
  <si>
    <t>Ecole Normale Superieure de Lyon</t>
  </si>
  <si>
    <t>University of California - Riverside</t>
  </si>
  <si>
    <t>Columbia University</t>
  </si>
  <si>
    <t>Ohio State University</t>
  </si>
  <si>
    <t>Rutgers University</t>
  </si>
  <si>
    <t>ETH Zurich</t>
  </si>
  <si>
    <t>Stony Brook University</t>
  </si>
  <si>
    <t>Ecole Normale Superieure</t>
  </si>
  <si>
    <t>Aarhus University</t>
  </si>
  <si>
    <t>Zhejiang University</t>
  </si>
  <si>
    <t>University of Central Florida</t>
  </si>
  <si>
    <t>HKUST</t>
  </si>
  <si>
    <t>University of North Carolina</t>
  </si>
  <si>
    <t>Hebrew University of Jerusalem</t>
  </si>
  <si>
    <t>North Carolina State University</t>
  </si>
  <si>
    <t>University of California - Santa Barbara</t>
  </si>
  <si>
    <t>Indiana University</t>
  </si>
  <si>
    <t>University of California - Irvine</t>
  </si>
  <si>
    <t>Dartmouth College</t>
  </si>
  <si>
    <t>University of Tokyo</t>
  </si>
  <si>
    <t>RWTH Aachen</t>
  </si>
  <si>
    <t>Tufts University</t>
  </si>
  <si>
    <t>University of California - Davis</t>
  </si>
  <si>
    <t>Bar-Ilan University</t>
  </si>
  <si>
    <t>University of Virginia</t>
  </si>
  <si>
    <t>University of Nevada</t>
  </si>
  <si>
    <t>Virginia Tech</t>
  </si>
  <si>
    <t>Nanjing University</t>
  </si>
  <si>
    <t>University of Wroclaw</t>
  </si>
  <si>
    <t>College of William and Mary</t>
  </si>
  <si>
    <t>Worcester Polytechnic Institute</t>
  </si>
  <si>
    <t>Clemson University</t>
  </si>
  <si>
    <t>University of British Columbia</t>
  </si>
  <si>
    <t>Oregon State University</t>
  </si>
  <si>
    <t>University at Buffalo</t>
  </si>
  <si>
    <t>University of Illinois at Chicago</t>
  </si>
  <si>
    <t>Université libre de Bruxelles</t>
  </si>
  <si>
    <t>IIT Bombay</t>
  </si>
  <si>
    <t>University of Texas at Dallas</t>
  </si>
  <si>
    <t>University of South Carolina</t>
  </si>
  <si>
    <t>University of California - Santa Cruz</t>
  </si>
  <si>
    <t>Shanghai Jiao Tong University</t>
  </si>
  <si>
    <t>McGill University</t>
  </si>
  <si>
    <t>University of Nebraska</t>
  </si>
  <si>
    <t>TU Darmstadt</t>
  </si>
  <si>
    <t>George Mason University</t>
  </si>
  <si>
    <t>Washington University in St. Louis</t>
  </si>
  <si>
    <t>IMDEA Software Institute</t>
  </si>
  <si>
    <t>KAIST</t>
  </si>
  <si>
    <t>Tata Institute of Fundamental Research</t>
  </si>
  <si>
    <t>Binghamton University</t>
  </si>
  <si>
    <t>IT University of Copenhagen</t>
  </si>
  <si>
    <t>Brigham Young University</t>
  </si>
  <si>
    <t>TU Eindhoven</t>
  </si>
  <si>
    <t>University of New Mexico</t>
  </si>
  <si>
    <t>KTH Royal Institute of Technology</t>
  </si>
  <si>
    <t>University of Rochester</t>
  </si>
  <si>
    <t>University of Tennessee</t>
  </si>
  <si>
    <t>Chinese University of Hong Kong</t>
  </si>
  <si>
    <t>Singapore Management University</t>
  </si>
  <si>
    <t>CWI</t>
  </si>
  <si>
    <t>University of Notre Dame</t>
  </si>
  <si>
    <t>Colorado School of Mines</t>
  </si>
  <si>
    <t>Florida State University</t>
  </si>
  <si>
    <t>University of Copenhagen</t>
  </si>
  <si>
    <t>National Taiwan University</t>
  </si>
  <si>
    <t>CISPA Helmholtz Center i.G.</t>
  </si>
  <si>
    <t>University of Texas at Arlington</t>
  </si>
  <si>
    <t>University of Arizona</t>
  </si>
  <si>
    <t>Ben-Gurion University of the Negev</t>
  </si>
  <si>
    <t>Georgetown University</t>
  </si>
  <si>
    <t>University of Bristol</t>
  </si>
  <si>
    <t>Harbin Institute of Technology</t>
  </si>
  <si>
    <t>Ecole Normale Superieure de Cachan</t>
  </si>
  <si>
    <t>NJIT</t>
  </si>
  <si>
    <t>Rensselaer Polytechnic Institute</t>
  </si>
  <si>
    <t>SUTD</t>
  </si>
  <si>
    <t>Stevens Institute of Technology</t>
  </si>
  <si>
    <t>University of Adelaide</t>
  </si>
  <si>
    <t>CUNY</t>
  </si>
  <si>
    <t>Iowa State University</t>
  </si>
  <si>
    <t>Beihang University</t>
  </si>
  <si>
    <t>IISc Bangalore</t>
  </si>
  <si>
    <t>University of Texas at San Antonio</t>
  </si>
  <si>
    <t>Vanderbilt University</t>
  </si>
  <si>
    <t>University of Iowa</t>
  </si>
  <si>
    <t>TTI Chicago</t>
  </si>
  <si>
    <t>Washington State University</t>
  </si>
  <si>
    <t>George Washington University</t>
  </si>
  <si>
    <t>University of Connecticut</t>
  </si>
  <si>
    <t>Rochester Institute of Technology</t>
  </si>
  <si>
    <t>University of Salerno</t>
  </si>
  <si>
    <t>Univ. of Maryland - Baltimore County</t>
  </si>
  <si>
    <t>Shanghai University of Finance and Economics</t>
  </si>
  <si>
    <t>Drexel University</t>
  </si>
  <si>
    <t>University of Kentucky</t>
  </si>
  <si>
    <t>University of South Florida</t>
  </si>
  <si>
    <t>POSTECH</t>
  </si>
  <si>
    <t>University of Cambridge</t>
  </si>
  <si>
    <t>Illinois Institute of Technology</t>
  </si>
  <si>
    <t>Wayne State University</t>
  </si>
  <si>
    <t>Naval Postgraduate School</t>
  </si>
  <si>
    <t>University of Oregon</t>
  </si>
  <si>
    <t>Northern Arizona University</t>
  </si>
  <si>
    <t>CMI</t>
  </si>
  <si>
    <t>Temple University</t>
  </si>
  <si>
    <t>Ruhr-University Bochum</t>
  </si>
  <si>
    <t>University of Georgia</t>
  </si>
  <si>
    <t>Tulane University</t>
  </si>
  <si>
    <t>University of Delaware</t>
  </si>
  <si>
    <t>University of Tartu</t>
  </si>
  <si>
    <t>University of California, Santa Cruz</t>
  </si>
  <si>
    <t>University of Massachusetts Lowell</t>
  </si>
  <si>
    <t>University of Houston</t>
  </si>
  <si>
    <t>IMSc</t>
  </si>
  <si>
    <t>University of Kansas</t>
  </si>
  <si>
    <t>University of Pisa</t>
  </si>
  <si>
    <t>University of New Hampshire</t>
  </si>
  <si>
    <t>University of Victoria</t>
  </si>
  <si>
    <t>Aalto University</t>
  </si>
  <si>
    <t>Virginia Commonwealth University</t>
  </si>
  <si>
    <t>IIT Madras</t>
  </si>
  <si>
    <t>Auburn University</t>
  </si>
  <si>
    <t>KU Leuven</t>
  </si>
  <si>
    <t>Boise State University</t>
  </si>
  <si>
    <t>Case Western Reserve University</t>
  </si>
  <si>
    <t>Brandeis University</t>
  </si>
  <si>
    <t>Kansas State University</t>
  </si>
  <si>
    <t>University of Freiburg</t>
  </si>
  <si>
    <t>Univ. of Colorado Colorado Springs</t>
  </si>
  <si>
    <t>Ariel University</t>
  </si>
  <si>
    <t>University of Hawaii at Manoa</t>
  </si>
  <si>
    <t>Colorado State University</t>
  </si>
  <si>
    <t>IIT Delhi</t>
  </si>
  <si>
    <t>Emory University</t>
  </si>
  <si>
    <t>University of Miami</t>
  </si>
  <si>
    <t>IIT Kanpur</t>
  </si>
  <si>
    <t>Georgia State University</t>
  </si>
  <si>
    <t>KAUST</t>
  </si>
  <si>
    <t>IUPUI</t>
  </si>
  <si>
    <t>Monash University</t>
  </si>
  <si>
    <t>UNSW</t>
  </si>
  <si>
    <t>University of Auckland</t>
  </si>
  <si>
    <t>University of Liverpool</t>
  </si>
  <si>
    <t>Old Dominion University</t>
  </si>
  <si>
    <t>Qatar Computing Research Institute</t>
  </si>
  <si>
    <t>Carleton University</t>
  </si>
  <si>
    <t>New Mexico State University</t>
  </si>
  <si>
    <t>University of Arkansas</t>
  </si>
  <si>
    <t>University of Luxembourg</t>
  </si>
  <si>
    <t>University of Massachusetts Boston</t>
  </si>
  <si>
    <t>University of Bath</t>
  </si>
  <si>
    <t>University of Stuttgart</t>
  </si>
  <si>
    <t>USTC</t>
  </si>
  <si>
    <t>University of North Texas</t>
  </si>
  <si>
    <t>IIIT Hyderabad</t>
  </si>
  <si>
    <t>UNIST</t>
  </si>
  <si>
    <t>University of Queensland</t>
  </si>
  <si>
    <t>Interdesciplinary Areas</t>
  </si>
  <si>
    <t>Human-computer interaction</t>
  </si>
  <si>
    <t>Politecnico di Milano</t>
  </si>
  <si>
    <t>University of Salzburg</t>
  </si>
  <si>
    <t>Shanghai Jiaotong University</t>
  </si>
  <si>
    <t>Robotics</t>
  </si>
  <si>
    <t>Visualization</t>
  </si>
  <si>
    <t>University of Vermont</t>
  </si>
  <si>
    <t>York University</t>
  </si>
  <si>
    <t>Queen Mary University of London</t>
  </si>
  <si>
    <t>Universidade de Lisboa</t>
  </si>
  <si>
    <t>Université Jean Monnet</t>
  </si>
  <si>
    <t>AUEB</t>
  </si>
  <si>
    <t>University of Calgary</t>
  </si>
  <si>
    <t>VU Amsterdam</t>
  </si>
  <si>
    <t>RMIT University</t>
  </si>
  <si>
    <t>IIT Gandhinagar</t>
  </si>
  <si>
    <t>TU Dresden</t>
  </si>
  <si>
    <t>PUC-RIO</t>
  </si>
  <si>
    <t>Universidad de Chile</t>
  </si>
  <si>
    <t>University of Manchester</t>
  </si>
  <si>
    <t>University of Glasgow</t>
  </si>
  <si>
    <t>Boston College</t>
  </si>
  <si>
    <t>McMaster University</t>
  </si>
  <si>
    <t>Hong Kong Baptist University</t>
  </si>
  <si>
    <t>IIIT Delhi</t>
  </si>
  <si>
    <t>Sharif University of Technology</t>
  </si>
  <si>
    <t>TU Braunschweig</t>
  </si>
  <si>
    <t>University of Kent</t>
  </si>
  <si>
    <t>Università della Svizzera italiana</t>
  </si>
  <si>
    <t>UFMG</t>
  </si>
  <si>
    <t>University of Sussex</t>
  </si>
  <si>
    <t>Dalhousie University</t>
  </si>
  <si>
    <t>IIT Kharagpur</t>
  </si>
  <si>
    <t>IIT Hyderabad</t>
  </si>
  <si>
    <t>Bielefeld University</t>
  </si>
  <si>
    <t>Koç University</t>
  </si>
  <si>
    <t>Institute of Computing Technology</t>
  </si>
  <si>
    <t>IIT Patna</t>
  </si>
  <si>
    <t>National Tsing Hua University</t>
  </si>
  <si>
    <t>University of Buenos Aires</t>
  </si>
  <si>
    <t>University of Ottawa</t>
  </si>
  <si>
    <t>University of Manitoba</t>
  </si>
  <si>
    <t>Cyprus University of Technology</t>
  </si>
  <si>
    <t>Ryerson University</t>
  </si>
  <si>
    <t>UFRGS</t>
  </si>
  <si>
    <t>University of Passau</t>
  </si>
  <si>
    <t>ETS Montreal</t>
  </si>
  <si>
    <t>EURECOM</t>
  </si>
  <si>
    <t>University of Western Australia</t>
  </si>
  <si>
    <t>CS Rankings</t>
  </si>
  <si>
    <t>AI Rank</t>
  </si>
  <si>
    <t>AI Mean Publication Count</t>
  </si>
  <si>
    <t>AI Faculty Count</t>
  </si>
  <si>
    <t>Theory Rank</t>
  </si>
  <si>
    <t>Theory Mean Publication Count</t>
  </si>
  <si>
    <t>Theory Faculty Count</t>
  </si>
  <si>
    <t>Systems  Rank</t>
  </si>
  <si>
    <t>Systems Mean Publication Count</t>
  </si>
  <si>
    <t>Systems Faculty Count</t>
  </si>
  <si>
    <t>Interdesciplinary Rank</t>
  </si>
  <si>
    <t>Interdesciplinary Mean Publication Count</t>
  </si>
  <si>
    <t>Interdesciplinary Faculty Count</t>
  </si>
  <si>
    <t>IF(D7&lt;10,1,IF(D7&lt;20,2,IF(D7&lt;50,3,IF(D7&lt;100,4,IF(D7&lt;150,5,IF(D7&lt;200,6,IF(D7&lt;250,7,8)))))))</t>
  </si>
  <si>
    <t>Mean</t>
  </si>
  <si>
    <t>Standard Deviation</t>
  </si>
  <si>
    <t>Min/Max</t>
  </si>
  <si>
    <t>Approx. NA fills</t>
  </si>
  <si>
    <t>CS Ranking Aggregate</t>
  </si>
  <si>
    <t>Overall Aggregate</t>
  </si>
  <si>
    <t>N_TURO</t>
  </si>
  <si>
    <t>N_TURC</t>
  </si>
  <si>
    <t>N_CRAI</t>
  </si>
  <si>
    <t>N_CRTH</t>
  </si>
  <si>
    <t>N_CRSY</t>
  </si>
  <si>
    <t>N_CRID</t>
  </si>
  <si>
    <t>Academic Reputation</t>
  </si>
  <si>
    <t>Employer Reputation</t>
  </si>
  <si>
    <t>Citations Per Paper</t>
  </si>
  <si>
    <t>H-Index Citations</t>
  </si>
  <si>
    <t>Global Rank</t>
  </si>
  <si>
    <t>May require very high GRE scores</t>
  </si>
  <si>
    <t>Moderate high GRE score required</t>
  </si>
  <si>
    <t>331/164/167/5.0</t>
  </si>
  <si>
    <t>Skewed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</si>
</sst>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0" fontId="0" fillId="2" borderId="1" xfId="0" applyFill="1" applyBorder="1"/>
    <xf numFmtId="0" fontId="0" fillId="0" borderId="1" xfId="0" applyBorder="1"/>
    <xf numFmtId="4" fontId="0" fillId="0" borderId="1" xfId="0" applyNumberFormat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 applyBorder="1"/>
    <xf numFmtId="0" fontId="0" fillId="0" borderId="1" xfId="0" applyFill="1" applyBorder="1"/>
    <xf numFmtId="0" fontId="0" fillId="2" borderId="2" xfId="0" applyFill="1" applyBorder="1" applyAlignment="1">
      <alignment horizontal="center"/>
    </xf>
    <xf numFmtId="3" fontId="0" fillId="0" borderId="1" xfId="0" applyNumberFormat="1" applyBorder="1"/>
    <xf numFmtId="1" fontId="0" fillId="0" borderId="1" xfId="0" applyNumberFormat="1" applyBorder="1"/>
    <xf numFmtId="0" fontId="0" fillId="0" borderId="0" xfId="0" applyAlignment="1">
      <alignment wrapText="1"/>
    </xf>
    <xf numFmtId="15" fontId="0" fillId="0" borderId="1" xfId="0" applyNumberFormat="1" applyBorder="1"/>
    <xf numFmtId="0" fontId="0" fillId="2" borderId="2" xfId="0" applyFill="1" applyBorder="1" applyAlignment="1">
      <alignment horizontal="center"/>
    </xf>
    <xf numFmtId="0" fontId="1" fillId="0" borderId="1" xfId="1" applyBorder="1"/>
    <xf numFmtId="3" fontId="0" fillId="0" borderId="1" xfId="0" applyNumberFormat="1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4" xfId="0" applyBorder="1"/>
    <xf numFmtId="49" fontId="0" fillId="0" borderId="4" xfId="0" applyNumberFormat="1" applyBorder="1"/>
    <xf numFmtId="0" fontId="0" fillId="0" borderId="1" xfId="0" applyBorder="1" applyAlignment="1">
      <alignment horizontal="right"/>
    </xf>
    <xf numFmtId="1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2" borderId="1" xfId="0" applyFill="1" applyBorder="1" applyAlignment="1"/>
    <xf numFmtId="1" fontId="0" fillId="0" borderId="1" xfId="0" applyNumberForma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/>
    <xf numFmtId="2" fontId="2" fillId="0" borderId="1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/>
    </xf>
    <xf numFmtId="0" fontId="0" fillId="4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</cellXfs>
  <cellStyles count="2">
    <cellStyle name="Hyperlink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deed.com.sg/" TargetMode="External"/><Relationship Id="rId13" Type="http://schemas.openxmlformats.org/officeDocument/2006/relationships/hyperlink" Target="https://www.indeed.com/" TargetMode="External"/><Relationship Id="rId18" Type="http://schemas.openxmlformats.org/officeDocument/2006/relationships/hyperlink" Target="https://www.indeed.com/" TargetMode="External"/><Relationship Id="rId3" Type="http://schemas.openxmlformats.org/officeDocument/2006/relationships/hyperlink" Target="https://www.indeed.nl/" TargetMode="External"/><Relationship Id="rId7" Type="http://schemas.openxmlformats.org/officeDocument/2006/relationships/hyperlink" Target="https://www.indeed.com.sg/" TargetMode="External"/><Relationship Id="rId12" Type="http://schemas.openxmlformats.org/officeDocument/2006/relationships/hyperlink" Target="https://www.indeed.com/" TargetMode="External"/><Relationship Id="rId17" Type="http://schemas.openxmlformats.org/officeDocument/2006/relationships/hyperlink" Target="https://www.indeed.com/" TargetMode="External"/><Relationship Id="rId2" Type="http://schemas.openxmlformats.org/officeDocument/2006/relationships/hyperlink" Target="https://www.indeed.ch/" TargetMode="External"/><Relationship Id="rId16" Type="http://schemas.openxmlformats.org/officeDocument/2006/relationships/hyperlink" Target="https://www.indeed.com/" TargetMode="External"/><Relationship Id="rId1" Type="http://schemas.openxmlformats.org/officeDocument/2006/relationships/hyperlink" Target="https://www.indeed.com/" TargetMode="External"/><Relationship Id="rId6" Type="http://schemas.openxmlformats.org/officeDocument/2006/relationships/hyperlink" Target="https://www.indeed.co.uk/" TargetMode="External"/><Relationship Id="rId11" Type="http://schemas.openxmlformats.org/officeDocument/2006/relationships/hyperlink" Target="https://www.indeed.com/" TargetMode="External"/><Relationship Id="rId5" Type="http://schemas.openxmlformats.org/officeDocument/2006/relationships/hyperlink" Target="https://www.indeed.co.uk/" TargetMode="External"/><Relationship Id="rId15" Type="http://schemas.openxmlformats.org/officeDocument/2006/relationships/hyperlink" Target="https://www.indeed.com/" TargetMode="External"/><Relationship Id="rId10" Type="http://schemas.openxmlformats.org/officeDocument/2006/relationships/hyperlink" Target="https://www.indeed.com/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ca.indeed.com/" TargetMode="External"/><Relationship Id="rId9" Type="http://schemas.openxmlformats.org/officeDocument/2006/relationships/hyperlink" Target="https://www.indeed.ch/" TargetMode="External"/><Relationship Id="rId14" Type="http://schemas.openxmlformats.org/officeDocument/2006/relationships/hyperlink" Target="https://www.indeed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0D48-F788-4259-8D06-3E7E740419B8}">
  <sheetPr filterMode="1"/>
  <dimension ref="A1:AG60"/>
  <sheetViews>
    <sheetView tabSelected="1" workbookViewId="0">
      <selection activeCell="B16" sqref="B16"/>
    </sheetView>
  </sheetViews>
  <sheetFormatPr defaultRowHeight="15" x14ac:dyDescent="0.25"/>
  <cols>
    <col min="1" max="1" width="5.7109375" style="6" bestFit="1" customWidth="1"/>
    <col min="2" max="2" width="40.140625" style="6" bestFit="1" customWidth="1"/>
    <col min="3" max="3" width="14.5703125" style="6" hidden="1" customWidth="1"/>
    <col min="4" max="4" width="14" style="6" hidden="1" customWidth="1"/>
    <col min="5" max="5" width="12.85546875" style="6" hidden="1" customWidth="1"/>
    <col min="6" max="6" width="10.42578125" style="6" hidden="1" customWidth="1"/>
    <col min="7" max="7" width="8.28515625" style="6" hidden="1" customWidth="1"/>
    <col min="8" max="8" width="10.85546875" style="6" hidden="1" customWidth="1"/>
    <col min="9" max="9" width="5.42578125" style="6" hidden="1" customWidth="1"/>
    <col min="10" max="10" width="5.140625" style="6" hidden="1" customWidth="1"/>
    <col min="11" max="11" width="4.85546875" style="6" hidden="1" customWidth="1"/>
    <col min="12" max="13" width="13.85546875" style="6" hidden="1" customWidth="1"/>
    <col min="14" max="14" width="9.5703125" style="35" hidden="1" customWidth="1"/>
    <col min="15" max="15" width="13.85546875" style="6" hidden="1" customWidth="1"/>
    <col min="16" max="16" width="8.85546875" style="6" hidden="1" customWidth="1"/>
    <col min="17" max="17" width="10.7109375" style="6" hidden="1" customWidth="1"/>
    <col min="18" max="18" width="11.7109375" style="6" hidden="1" customWidth="1"/>
    <col min="19" max="20" width="21.42578125" style="6" hidden="1" customWidth="1"/>
    <col min="21" max="21" width="21.140625" style="6" hidden="1" customWidth="1"/>
    <col min="22" max="22" width="13.7109375" style="6" customWidth="1"/>
    <col min="23" max="23" width="23.85546875" style="6" bestFit="1" customWidth="1"/>
    <col min="24" max="24" width="15.7109375" style="6" bestFit="1" customWidth="1"/>
    <col min="25" max="25" width="15.85546875" style="6" bestFit="1" customWidth="1"/>
    <col min="26" max="26" width="8.85546875" style="6" bestFit="1" customWidth="1"/>
    <col min="27" max="27" width="16" style="6" bestFit="1" customWidth="1"/>
    <col min="28" max="28" width="10.7109375" style="6" bestFit="1" customWidth="1"/>
    <col min="29" max="29" width="6.5703125" style="6" bestFit="1" customWidth="1"/>
    <col min="30" max="30" width="38.5703125" style="6" bestFit="1" customWidth="1"/>
    <col min="31" max="31" width="8.5703125" style="10" customWidth="1"/>
    <col min="32" max="32" width="15" style="6" bestFit="1" customWidth="1"/>
    <col min="33" max="33" width="63" style="6" bestFit="1" customWidth="1"/>
    <col min="34" max="16384" width="9.140625" style="6"/>
  </cols>
  <sheetData>
    <row r="1" spans="1:33" x14ac:dyDescent="0.25">
      <c r="A1" s="42" t="s">
        <v>200</v>
      </c>
      <c r="B1" s="42"/>
      <c r="C1" s="42"/>
      <c r="D1" s="42"/>
      <c r="E1" s="42"/>
      <c r="F1" s="17"/>
      <c r="G1" s="12"/>
      <c r="H1" s="12"/>
      <c r="I1" s="43" t="s">
        <v>201</v>
      </c>
      <c r="J1" s="44"/>
      <c r="K1" s="43" t="s">
        <v>170</v>
      </c>
      <c r="L1" s="45"/>
      <c r="M1" s="44"/>
      <c r="N1" s="42" t="s">
        <v>38</v>
      </c>
      <c r="O1" s="42"/>
      <c r="P1" s="43" t="s">
        <v>205</v>
      </c>
      <c r="Q1" s="45"/>
      <c r="R1" s="45"/>
      <c r="S1" s="45"/>
      <c r="T1" s="45"/>
      <c r="U1" s="44"/>
      <c r="V1" s="36"/>
      <c r="W1" s="45"/>
      <c r="X1" s="45"/>
      <c r="Y1" s="45"/>
      <c r="Z1" s="45"/>
      <c r="AA1" s="45"/>
      <c r="AB1" s="45"/>
      <c r="AC1" s="45"/>
      <c r="AD1" s="45"/>
      <c r="AE1" s="45"/>
      <c r="AF1" s="44"/>
      <c r="AG1" s="48" t="s">
        <v>33</v>
      </c>
    </row>
    <row r="2" spans="1:33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46</v>
      </c>
      <c r="F2" s="1" t="s">
        <v>301</v>
      </c>
      <c r="G2" s="1" t="s">
        <v>265</v>
      </c>
      <c r="H2" s="1" t="s">
        <v>266</v>
      </c>
      <c r="I2" s="1" t="s">
        <v>197</v>
      </c>
      <c r="J2" s="1" t="s">
        <v>196</v>
      </c>
      <c r="K2" s="1" t="s">
        <v>322</v>
      </c>
      <c r="L2" s="1" t="s">
        <v>202</v>
      </c>
      <c r="M2" s="1" t="s">
        <v>203</v>
      </c>
      <c r="N2" s="34" t="s">
        <v>352</v>
      </c>
      <c r="O2" s="30" t="s">
        <v>351</v>
      </c>
      <c r="P2" s="1" t="s">
        <v>159</v>
      </c>
      <c r="Q2" s="1" t="s">
        <v>28</v>
      </c>
      <c r="R2" s="1" t="s">
        <v>158</v>
      </c>
      <c r="S2" s="1" t="s">
        <v>29</v>
      </c>
      <c r="T2" s="4" t="s">
        <v>204</v>
      </c>
      <c r="U2" s="1" t="s">
        <v>57</v>
      </c>
      <c r="V2" s="1" t="s">
        <v>5</v>
      </c>
      <c r="W2" s="1" t="s">
        <v>284</v>
      </c>
      <c r="X2" s="1" t="s">
        <v>41</v>
      </c>
      <c r="Y2" s="1" t="s">
        <v>4</v>
      </c>
      <c r="Z2" s="1" t="s">
        <v>238</v>
      </c>
      <c r="AA2" s="1" t="s">
        <v>239</v>
      </c>
      <c r="AB2" s="1" t="s">
        <v>30</v>
      </c>
      <c r="AC2" s="1" t="s">
        <v>234</v>
      </c>
      <c r="AD2" s="1" t="s">
        <v>107</v>
      </c>
      <c r="AE2" s="8" t="s">
        <v>34</v>
      </c>
      <c r="AF2" s="1" t="s">
        <v>235</v>
      </c>
      <c r="AG2" s="49"/>
    </row>
    <row r="3" spans="1:33" x14ac:dyDescent="0.25">
      <c r="A3" s="14">
        <v>1</v>
      </c>
      <c r="B3" s="2" t="s">
        <v>247</v>
      </c>
      <c r="C3" s="2" t="s">
        <v>55</v>
      </c>
      <c r="D3" s="2" t="s">
        <v>54</v>
      </c>
      <c r="E3" s="2" t="s">
        <v>56</v>
      </c>
      <c r="F3" s="6">
        <v>60</v>
      </c>
      <c r="H3" s="2" t="s">
        <v>264</v>
      </c>
      <c r="I3" s="2"/>
      <c r="J3" s="2">
        <v>0</v>
      </c>
      <c r="K3" s="28"/>
      <c r="L3" s="46" t="s">
        <v>298</v>
      </c>
      <c r="M3" s="47"/>
      <c r="N3" s="32"/>
      <c r="O3" s="2" t="s">
        <v>39</v>
      </c>
      <c r="P3" s="2" t="s">
        <v>160</v>
      </c>
      <c r="Q3" s="3">
        <v>25046</v>
      </c>
      <c r="R3" s="3">
        <v>21800</v>
      </c>
      <c r="S3" s="3">
        <f t="shared" ref="S3:S34" si="0">Q3+R3</f>
        <v>46846</v>
      </c>
      <c r="T3" s="3"/>
      <c r="U3" s="2"/>
      <c r="V3" s="2">
        <f>VLOOKUP(B3,Overall_Rank,2,)</f>
        <v>50</v>
      </c>
      <c r="W3" s="2">
        <v>0.13041586914912129</v>
      </c>
      <c r="X3" s="2">
        <v>82.9</v>
      </c>
      <c r="Y3" s="2"/>
      <c r="Z3" s="14">
        <v>91</v>
      </c>
      <c r="AA3" s="2"/>
      <c r="AB3" s="2"/>
      <c r="AC3" s="2"/>
      <c r="AD3" s="2" t="s">
        <v>263</v>
      </c>
      <c r="AE3" s="9" t="s">
        <v>207</v>
      </c>
      <c r="AF3" s="2"/>
      <c r="AG3" s="2"/>
    </row>
    <row r="4" spans="1:33" hidden="1" x14ac:dyDescent="0.25">
      <c r="A4" s="14">
        <v>2</v>
      </c>
      <c r="B4" s="65" t="s">
        <v>7</v>
      </c>
      <c r="C4" s="2" t="s">
        <v>59</v>
      </c>
      <c r="D4" s="2" t="s">
        <v>58</v>
      </c>
      <c r="E4" s="2" t="s">
        <v>56</v>
      </c>
      <c r="F4" s="2">
        <v>70</v>
      </c>
      <c r="G4" s="2" t="s">
        <v>267</v>
      </c>
      <c r="H4" s="2" t="s">
        <v>268</v>
      </c>
      <c r="I4" s="2"/>
      <c r="J4" s="2">
        <v>1</v>
      </c>
      <c r="K4" s="28"/>
      <c r="L4" s="46" t="s">
        <v>298</v>
      </c>
      <c r="M4" s="47"/>
      <c r="N4" s="32">
        <v>100</v>
      </c>
      <c r="O4" s="2" t="s">
        <v>39</v>
      </c>
      <c r="P4" s="2" t="s">
        <v>160</v>
      </c>
      <c r="Q4" s="3">
        <v>47470</v>
      </c>
      <c r="R4" s="3">
        <v>24133</v>
      </c>
      <c r="S4" s="3">
        <f t="shared" si="0"/>
        <v>71603</v>
      </c>
      <c r="T4" s="3"/>
      <c r="U4" s="2"/>
      <c r="V4" s="2">
        <f t="shared" ref="V3:V34" si="1">VLOOKUP(B4,Overall_Rank,2,)</f>
        <v>3</v>
      </c>
      <c r="W4" s="2">
        <v>0.10936140595093093</v>
      </c>
      <c r="X4" s="2">
        <v>23.7</v>
      </c>
      <c r="Y4" s="2"/>
      <c r="Z4" s="2">
        <v>88</v>
      </c>
      <c r="AA4" s="13">
        <v>117357</v>
      </c>
      <c r="AB4" s="2"/>
      <c r="AC4" s="2"/>
      <c r="AD4" s="2" t="s">
        <v>198</v>
      </c>
      <c r="AE4" s="9" t="s">
        <v>208</v>
      </c>
      <c r="AF4" s="2"/>
      <c r="AG4" s="2"/>
    </row>
    <row r="5" spans="1:33" hidden="1" x14ac:dyDescent="0.25">
      <c r="A5" s="14">
        <v>3</v>
      </c>
      <c r="B5" s="60" t="s">
        <v>419</v>
      </c>
      <c r="C5" s="2" t="s">
        <v>60</v>
      </c>
      <c r="D5" s="2" t="s">
        <v>61</v>
      </c>
      <c r="E5" s="2" t="s">
        <v>56</v>
      </c>
      <c r="F5" s="2">
        <v>20</v>
      </c>
      <c r="G5" s="2"/>
      <c r="H5" s="22" t="s">
        <v>269</v>
      </c>
      <c r="I5" s="2"/>
      <c r="J5" s="2">
        <v>0</v>
      </c>
      <c r="K5" s="2"/>
      <c r="L5" s="2" t="s">
        <v>299</v>
      </c>
      <c r="M5" s="16">
        <v>43511</v>
      </c>
      <c r="N5" s="31">
        <v>100</v>
      </c>
      <c r="O5" s="2" t="s">
        <v>40</v>
      </c>
      <c r="P5" s="2" t="s">
        <v>160</v>
      </c>
      <c r="Q5" s="3">
        <v>48432</v>
      </c>
      <c r="R5" s="3">
        <v>34362</v>
      </c>
      <c r="S5" s="3">
        <f t="shared" si="0"/>
        <v>82794</v>
      </c>
      <c r="T5" s="3"/>
      <c r="U5" s="2"/>
      <c r="V5" s="2">
        <f t="shared" si="1"/>
        <v>11</v>
      </c>
      <c r="W5" s="2">
        <v>0.58317382982425614</v>
      </c>
      <c r="X5" s="2">
        <v>6.6</v>
      </c>
      <c r="Y5" s="2"/>
      <c r="Z5" s="2"/>
      <c r="AA5" s="2"/>
      <c r="AB5" s="2"/>
      <c r="AC5" s="2"/>
      <c r="AD5" s="2" t="s">
        <v>195</v>
      </c>
      <c r="AE5" s="9" t="s">
        <v>210</v>
      </c>
      <c r="AF5" s="2"/>
      <c r="AG5" s="2"/>
    </row>
    <row r="6" spans="1:33" hidden="1" x14ac:dyDescent="0.25">
      <c r="A6" s="14">
        <v>4</v>
      </c>
      <c r="B6" s="60" t="s">
        <v>422</v>
      </c>
      <c r="C6" s="2" t="s">
        <v>65</v>
      </c>
      <c r="D6" s="2" t="s">
        <v>66</v>
      </c>
      <c r="E6" s="2" t="s">
        <v>64</v>
      </c>
      <c r="F6" s="2">
        <v>50</v>
      </c>
      <c r="G6" s="2"/>
      <c r="H6" s="22" t="s">
        <v>270</v>
      </c>
      <c r="I6" s="2"/>
      <c r="J6" s="2">
        <v>0</v>
      </c>
      <c r="K6" s="2"/>
      <c r="L6" s="2"/>
      <c r="M6" s="16">
        <v>43449</v>
      </c>
      <c r="N6" s="31">
        <v>100</v>
      </c>
      <c r="O6" s="2" t="s">
        <v>40</v>
      </c>
      <c r="P6" s="2" t="s">
        <v>161</v>
      </c>
      <c r="Q6" s="3">
        <v>1060</v>
      </c>
      <c r="R6" s="3">
        <f>2250*12</f>
        <v>27000</v>
      </c>
      <c r="S6" s="3">
        <f t="shared" si="0"/>
        <v>28060</v>
      </c>
      <c r="T6" s="3"/>
      <c r="U6" s="2"/>
      <c r="V6" s="2">
        <f t="shared" si="1"/>
        <v>9</v>
      </c>
      <c r="W6" s="2">
        <v>5.4028188620149645E-2</v>
      </c>
      <c r="X6" s="2"/>
      <c r="Y6" s="2"/>
      <c r="Z6" s="2"/>
      <c r="AA6" s="2"/>
      <c r="AB6" s="2"/>
      <c r="AC6" s="2"/>
      <c r="AD6" s="2" t="s">
        <v>199</v>
      </c>
      <c r="AE6" s="9" t="s">
        <v>219</v>
      </c>
      <c r="AF6" s="2"/>
      <c r="AG6" s="2"/>
    </row>
    <row r="7" spans="1:33" hidden="1" x14ac:dyDescent="0.25">
      <c r="A7" s="14">
        <v>5</v>
      </c>
      <c r="B7" s="65" t="s">
        <v>211</v>
      </c>
      <c r="C7" s="2" t="s">
        <v>68</v>
      </c>
      <c r="D7" s="2" t="s">
        <v>67</v>
      </c>
      <c r="E7" s="2" t="s">
        <v>56</v>
      </c>
      <c r="F7" s="2">
        <v>80</v>
      </c>
      <c r="G7" s="2"/>
      <c r="H7" s="22" t="s">
        <v>269</v>
      </c>
      <c r="I7" s="2"/>
      <c r="J7" s="2">
        <v>1</v>
      </c>
      <c r="K7" s="2"/>
      <c r="L7" s="2"/>
      <c r="M7" s="16">
        <v>43497</v>
      </c>
      <c r="N7" s="31">
        <v>90</v>
      </c>
      <c r="O7" s="2" t="s">
        <v>39</v>
      </c>
      <c r="P7" s="2" t="s">
        <v>160</v>
      </c>
      <c r="Q7" s="3">
        <v>29954</v>
      </c>
      <c r="R7" s="3">
        <v>14918</v>
      </c>
      <c r="S7" s="3">
        <f t="shared" si="0"/>
        <v>44872</v>
      </c>
      <c r="T7" s="3"/>
      <c r="U7" s="2"/>
      <c r="V7" s="2">
        <f t="shared" si="1"/>
        <v>14</v>
      </c>
      <c r="W7" s="2">
        <v>0.27057595267095874</v>
      </c>
      <c r="X7" s="2">
        <v>32</v>
      </c>
      <c r="Y7" s="2"/>
      <c r="Z7" s="2"/>
      <c r="AA7" s="2"/>
      <c r="AB7" s="2"/>
      <c r="AC7" s="2"/>
      <c r="AD7" s="2"/>
      <c r="AE7" s="9" t="s">
        <v>218</v>
      </c>
      <c r="AF7" s="2"/>
      <c r="AG7" s="2"/>
    </row>
    <row r="8" spans="1:33" hidden="1" x14ac:dyDescent="0.25">
      <c r="A8" s="14">
        <v>6</v>
      </c>
      <c r="B8" s="63" t="s">
        <v>17</v>
      </c>
      <c r="C8" s="2" t="s">
        <v>60</v>
      </c>
      <c r="D8" s="2" t="s">
        <v>61</v>
      </c>
      <c r="E8" s="2" t="s">
        <v>56</v>
      </c>
      <c r="F8" s="2">
        <v>30</v>
      </c>
      <c r="G8" s="2"/>
      <c r="H8" s="22"/>
      <c r="I8" s="2"/>
      <c r="J8" s="2">
        <v>0</v>
      </c>
      <c r="K8" s="2"/>
      <c r="L8" s="2"/>
      <c r="M8" s="2"/>
      <c r="N8" s="31">
        <v>80</v>
      </c>
      <c r="O8" s="2" t="s">
        <v>39</v>
      </c>
      <c r="P8" s="2" t="s">
        <v>160</v>
      </c>
      <c r="Q8" s="3">
        <v>46340</v>
      </c>
      <c r="R8" s="3">
        <v>25310</v>
      </c>
      <c r="S8" s="3">
        <f t="shared" si="0"/>
        <v>71650</v>
      </c>
      <c r="T8" s="3"/>
      <c r="U8" s="2"/>
      <c r="V8" s="2">
        <f t="shared" si="1"/>
        <v>5</v>
      </c>
      <c r="W8" s="2">
        <v>0.58317382982425614</v>
      </c>
      <c r="X8" s="2">
        <v>5.6</v>
      </c>
      <c r="Y8" s="2"/>
      <c r="Z8" s="2"/>
      <c r="AA8" s="2"/>
      <c r="AB8" s="2"/>
      <c r="AC8" s="2"/>
      <c r="AD8" s="2"/>
      <c r="AE8" s="9" t="s">
        <v>219</v>
      </c>
      <c r="AF8" s="2"/>
      <c r="AG8" s="2" t="s">
        <v>300</v>
      </c>
    </row>
    <row r="9" spans="1:33" x14ac:dyDescent="0.25">
      <c r="A9" s="14">
        <v>7</v>
      </c>
      <c r="B9" s="2" t="s">
        <v>11</v>
      </c>
      <c r="C9" s="2" t="s">
        <v>70</v>
      </c>
      <c r="D9" s="2" t="s">
        <v>69</v>
      </c>
      <c r="E9" s="2" t="s">
        <v>56</v>
      </c>
      <c r="F9" s="2">
        <v>70</v>
      </c>
      <c r="G9" s="2"/>
      <c r="H9" s="22" t="s">
        <v>271</v>
      </c>
      <c r="I9" s="2"/>
      <c r="J9" s="2">
        <v>1</v>
      </c>
      <c r="K9" s="2"/>
      <c r="L9" s="2"/>
      <c r="M9" s="24" t="s">
        <v>303</v>
      </c>
      <c r="N9" s="31">
        <v>100</v>
      </c>
      <c r="O9" s="2" t="s">
        <v>39</v>
      </c>
      <c r="P9" s="2" t="s">
        <v>160</v>
      </c>
      <c r="Q9" s="3">
        <v>51828</v>
      </c>
      <c r="R9" s="3">
        <v>22848</v>
      </c>
      <c r="S9" s="3">
        <f t="shared" si="0"/>
        <v>74676</v>
      </c>
      <c r="T9" s="3"/>
      <c r="U9" s="2"/>
      <c r="V9" s="2">
        <f t="shared" si="1"/>
        <v>24</v>
      </c>
      <c r="W9" s="2">
        <v>0.81224986949712896</v>
      </c>
      <c r="X9" s="2">
        <v>32.1</v>
      </c>
      <c r="Y9" s="2"/>
      <c r="Z9" s="2"/>
      <c r="AA9" s="2"/>
      <c r="AB9" s="2"/>
      <c r="AC9" s="2"/>
      <c r="AD9" s="2"/>
      <c r="AE9" s="9" t="s">
        <v>220</v>
      </c>
      <c r="AF9" s="2"/>
      <c r="AG9" s="2" t="s">
        <v>302</v>
      </c>
    </row>
    <row r="10" spans="1:33" hidden="1" x14ac:dyDescent="0.25">
      <c r="A10" s="14">
        <f t="shared" ref="A10:A41" si="2">A9+1</f>
        <v>8</v>
      </c>
      <c r="B10" s="60" t="s">
        <v>431</v>
      </c>
      <c r="C10" s="2" t="s">
        <v>72</v>
      </c>
      <c r="D10" s="2" t="s">
        <v>71</v>
      </c>
      <c r="E10" s="2" t="s">
        <v>56</v>
      </c>
      <c r="F10" s="2"/>
      <c r="G10" s="2"/>
      <c r="H10" s="22" t="s">
        <v>269</v>
      </c>
      <c r="I10" s="2"/>
      <c r="J10" s="2">
        <v>0</v>
      </c>
      <c r="K10" s="2"/>
      <c r="L10" s="2"/>
      <c r="M10" s="16">
        <v>43449</v>
      </c>
      <c r="N10" s="31">
        <v>105</v>
      </c>
      <c r="O10" s="2" t="s">
        <v>39</v>
      </c>
      <c r="P10" s="2" t="s">
        <v>160</v>
      </c>
      <c r="Q10" s="3">
        <v>27982</v>
      </c>
      <c r="R10" s="3">
        <v>18176</v>
      </c>
      <c r="S10" s="3">
        <f t="shared" si="0"/>
        <v>46158</v>
      </c>
      <c r="T10" s="3"/>
      <c r="U10" s="2"/>
      <c r="V10" s="2">
        <f t="shared" si="1"/>
        <v>56</v>
      </c>
      <c r="W10" s="2">
        <v>0.14433617539585872</v>
      </c>
      <c r="X10" s="2">
        <v>50</v>
      </c>
      <c r="Y10" s="2"/>
      <c r="Z10" s="2"/>
      <c r="AA10" s="2"/>
      <c r="AB10" s="2"/>
      <c r="AC10" s="2"/>
      <c r="AD10" s="2"/>
      <c r="AE10" s="9" t="s">
        <v>208</v>
      </c>
      <c r="AF10" s="2"/>
      <c r="AG10" s="2"/>
    </row>
    <row r="11" spans="1:33" hidden="1" x14ac:dyDescent="0.25">
      <c r="A11" s="14">
        <f t="shared" si="2"/>
        <v>9</v>
      </c>
      <c r="B11" s="64" t="s">
        <v>18</v>
      </c>
      <c r="C11" s="2" t="s">
        <v>73</v>
      </c>
      <c r="D11" s="2" t="s">
        <v>74</v>
      </c>
      <c r="E11" s="2" t="s">
        <v>56</v>
      </c>
      <c r="F11" s="2">
        <v>60</v>
      </c>
      <c r="G11" s="2"/>
      <c r="H11" s="22" t="s">
        <v>272</v>
      </c>
      <c r="I11" s="2"/>
      <c r="J11" s="2">
        <v>1</v>
      </c>
      <c r="K11" s="2"/>
      <c r="L11" s="2"/>
      <c r="M11" s="25" t="s">
        <v>304</v>
      </c>
      <c r="N11" s="31">
        <v>90</v>
      </c>
      <c r="O11" s="2" t="s">
        <v>39</v>
      </c>
      <c r="P11" s="2" t="s">
        <v>160</v>
      </c>
      <c r="Q11" s="3">
        <v>54559</v>
      </c>
      <c r="R11" s="3">
        <v>19284</v>
      </c>
      <c r="S11" s="3">
        <f t="shared" si="0"/>
        <v>73843</v>
      </c>
      <c r="T11" s="3"/>
      <c r="U11" s="2"/>
      <c r="V11" s="2">
        <f t="shared" si="1"/>
        <v>40</v>
      </c>
      <c r="W11" s="2">
        <v>0.335479380546372</v>
      </c>
      <c r="X11" s="2">
        <v>13</v>
      </c>
      <c r="Y11" s="2"/>
      <c r="Z11" s="2"/>
      <c r="AA11" s="2"/>
      <c r="AB11" s="2"/>
      <c r="AC11" s="2"/>
      <c r="AD11" s="2"/>
      <c r="AE11" s="9" t="s">
        <v>219</v>
      </c>
      <c r="AF11" s="2"/>
      <c r="AG11" s="2"/>
    </row>
    <row r="12" spans="1:33" hidden="1" x14ac:dyDescent="0.25">
      <c r="A12" s="14">
        <f t="shared" si="2"/>
        <v>10</v>
      </c>
      <c r="B12" s="64" t="s">
        <v>420</v>
      </c>
      <c r="C12" s="2" t="s">
        <v>77</v>
      </c>
      <c r="D12" s="2" t="s">
        <v>76</v>
      </c>
      <c r="E12" s="2" t="s">
        <v>56</v>
      </c>
      <c r="F12" s="2"/>
      <c r="G12" s="2"/>
      <c r="H12" s="22" t="s">
        <v>273</v>
      </c>
      <c r="I12" s="2"/>
      <c r="J12" s="2">
        <v>0</v>
      </c>
      <c r="K12" s="2"/>
      <c r="L12" s="2"/>
      <c r="M12" s="16">
        <v>43800</v>
      </c>
      <c r="N12" s="31">
        <v>92</v>
      </c>
      <c r="O12" s="2" t="s">
        <v>39</v>
      </c>
      <c r="P12" s="2" t="s">
        <v>160</v>
      </c>
      <c r="Q12" s="3">
        <v>33866</v>
      </c>
      <c r="R12" s="3">
        <v>18695</v>
      </c>
      <c r="S12" s="3">
        <f t="shared" si="0"/>
        <v>52561</v>
      </c>
      <c r="T12" s="3"/>
      <c r="U12" s="2"/>
      <c r="V12" s="2">
        <f t="shared" si="1"/>
        <v>47</v>
      </c>
      <c r="W12" s="2">
        <v>7.2646598225160952E-2</v>
      </c>
      <c r="X12" s="2">
        <v>49.4</v>
      </c>
      <c r="Y12" s="2"/>
      <c r="Z12" s="2"/>
      <c r="AA12" s="2"/>
      <c r="AB12" s="2"/>
      <c r="AC12" s="2"/>
      <c r="AD12" s="2"/>
      <c r="AE12" s="9" t="s">
        <v>221</v>
      </c>
      <c r="AF12" s="2"/>
      <c r="AG12" s="2"/>
    </row>
    <row r="13" spans="1:33" hidden="1" x14ac:dyDescent="0.25">
      <c r="A13" s="14">
        <f t="shared" si="2"/>
        <v>11</v>
      </c>
      <c r="B13" s="63" t="s">
        <v>450</v>
      </c>
      <c r="C13" s="2" t="s">
        <v>79</v>
      </c>
      <c r="D13" s="2" t="s">
        <v>78</v>
      </c>
      <c r="E13" s="2" t="s">
        <v>56</v>
      </c>
      <c r="F13" s="2"/>
      <c r="G13" s="2"/>
      <c r="H13" s="22"/>
      <c r="I13" s="2"/>
      <c r="J13" s="2">
        <v>0</v>
      </c>
      <c r="K13" s="2"/>
      <c r="L13" s="2"/>
      <c r="M13" s="24" t="s">
        <v>305</v>
      </c>
      <c r="N13" s="31">
        <v>80</v>
      </c>
      <c r="O13" s="2" t="s">
        <v>39</v>
      </c>
      <c r="P13" s="2" t="s">
        <v>160</v>
      </c>
      <c r="Q13" s="3">
        <v>25563</v>
      </c>
      <c r="R13" s="3">
        <v>16173</v>
      </c>
      <c r="S13" s="3">
        <f t="shared" si="0"/>
        <v>41736</v>
      </c>
      <c r="T13" s="3"/>
      <c r="U13" s="2"/>
      <c r="V13" s="2">
        <f t="shared" si="1"/>
        <v>55</v>
      </c>
      <c r="W13" s="2">
        <v>3.3930746476422483E-3</v>
      </c>
      <c r="X13" s="2">
        <v>78.400000000000006</v>
      </c>
      <c r="Y13" s="2"/>
      <c r="Z13" s="2"/>
      <c r="AA13" s="2"/>
      <c r="AB13" s="2"/>
      <c r="AC13" s="2"/>
      <c r="AD13" s="2"/>
      <c r="AE13" s="9" t="s">
        <v>222</v>
      </c>
      <c r="AF13" s="2"/>
      <c r="AG13" s="2"/>
    </row>
    <row r="14" spans="1:33" x14ac:dyDescent="0.25">
      <c r="A14" s="14">
        <f t="shared" si="2"/>
        <v>12</v>
      </c>
      <c r="B14" s="2" t="s">
        <v>414</v>
      </c>
      <c r="C14" s="2" t="s">
        <v>66</v>
      </c>
      <c r="D14" s="2" t="s">
        <v>58</v>
      </c>
      <c r="E14" s="2" t="s">
        <v>56</v>
      </c>
      <c r="F14" s="2"/>
      <c r="G14" s="2"/>
      <c r="H14" s="22" t="s">
        <v>274</v>
      </c>
      <c r="I14" s="2"/>
      <c r="J14" s="2">
        <v>1</v>
      </c>
      <c r="K14" s="2"/>
      <c r="L14" s="2"/>
      <c r="M14" s="16">
        <v>43449</v>
      </c>
      <c r="N14" s="31">
        <v>80</v>
      </c>
      <c r="O14" s="2" t="s">
        <v>39</v>
      </c>
      <c r="P14" s="2" t="s">
        <v>160</v>
      </c>
      <c r="Q14" s="3">
        <v>37022</v>
      </c>
      <c r="R14" s="3">
        <v>11178</v>
      </c>
      <c r="S14" s="3">
        <f t="shared" si="0"/>
        <v>48200</v>
      </c>
      <c r="T14" s="3"/>
      <c r="U14" s="2"/>
      <c r="V14" s="2">
        <f t="shared" si="1"/>
        <v>37</v>
      </c>
      <c r="W14" s="2">
        <v>0.39881677396902732</v>
      </c>
      <c r="X14" s="2">
        <v>51.3</v>
      </c>
      <c r="Y14" s="2"/>
      <c r="Z14" s="2"/>
      <c r="AA14" s="2"/>
      <c r="AB14" s="2"/>
      <c r="AC14" s="2"/>
      <c r="AD14" s="2"/>
      <c r="AE14" s="9" t="s">
        <v>209</v>
      </c>
      <c r="AF14" s="2"/>
      <c r="AG14" s="2"/>
    </row>
    <row r="15" spans="1:33" x14ac:dyDescent="0.25">
      <c r="A15" s="14">
        <f t="shared" si="2"/>
        <v>13</v>
      </c>
      <c r="B15" s="2" t="s">
        <v>16</v>
      </c>
      <c r="C15" s="2" t="s">
        <v>82</v>
      </c>
      <c r="D15" s="2" t="s">
        <v>81</v>
      </c>
      <c r="E15" s="2" t="s">
        <v>56</v>
      </c>
      <c r="F15" s="2"/>
      <c r="G15" s="2"/>
      <c r="H15" s="22" t="s">
        <v>275</v>
      </c>
      <c r="I15" s="2"/>
      <c r="J15" s="2">
        <v>1</v>
      </c>
      <c r="K15" s="2"/>
      <c r="L15" s="2"/>
      <c r="M15" s="16">
        <v>43454</v>
      </c>
      <c r="N15" s="31">
        <v>100</v>
      </c>
      <c r="O15" s="2" t="s">
        <v>39</v>
      </c>
      <c r="P15" s="2" t="s">
        <v>160</v>
      </c>
      <c r="Q15" s="3">
        <v>30794</v>
      </c>
      <c r="R15" s="3">
        <v>12970</v>
      </c>
      <c r="S15" s="3">
        <f t="shared" si="0"/>
        <v>43764</v>
      </c>
      <c r="T15" s="3"/>
      <c r="U15" s="2"/>
      <c r="V15" s="2">
        <f t="shared" si="1"/>
        <v>33</v>
      </c>
      <c r="W15" s="2">
        <v>2.0010440229685051E-3</v>
      </c>
      <c r="X15" s="2">
        <v>59</v>
      </c>
      <c r="Y15" s="2"/>
      <c r="Z15" s="2"/>
      <c r="AA15" s="2"/>
      <c r="AB15" s="2"/>
      <c r="AC15" s="2"/>
      <c r="AD15" s="2"/>
      <c r="AE15" s="9" t="s">
        <v>223</v>
      </c>
      <c r="AF15" s="2"/>
      <c r="AG15" s="2"/>
    </row>
    <row r="16" spans="1:33" x14ac:dyDescent="0.25">
      <c r="A16" s="14">
        <f t="shared" si="2"/>
        <v>14</v>
      </c>
      <c r="B16" s="2" t="s">
        <v>20</v>
      </c>
      <c r="C16" s="2" t="s">
        <v>84</v>
      </c>
      <c r="D16" s="2" t="s">
        <v>83</v>
      </c>
      <c r="E16" s="2" t="s">
        <v>56</v>
      </c>
      <c r="F16" s="2"/>
      <c r="G16" s="2"/>
      <c r="I16" s="2"/>
      <c r="J16" s="2">
        <v>1</v>
      </c>
      <c r="K16" s="2"/>
      <c r="L16" s="2"/>
      <c r="M16" s="16">
        <v>43115</v>
      </c>
      <c r="N16" s="31">
        <v>100</v>
      </c>
      <c r="O16" s="2" t="s">
        <v>39</v>
      </c>
      <c r="P16" s="2" t="s">
        <v>160</v>
      </c>
      <c r="Q16" s="3">
        <v>20111</v>
      </c>
      <c r="R16" s="3">
        <v>18359</v>
      </c>
      <c r="S16" s="3">
        <f t="shared" si="0"/>
        <v>38470</v>
      </c>
      <c r="T16" s="3"/>
      <c r="U16" s="2"/>
      <c r="V16" s="2">
        <f t="shared" si="1"/>
        <v>53</v>
      </c>
      <c r="W16" s="2">
        <v>1.4790325387158518E-3</v>
      </c>
      <c r="X16" s="2">
        <v>66.599999999999994</v>
      </c>
      <c r="Y16" s="2"/>
      <c r="Z16" s="2"/>
      <c r="AA16" s="2"/>
      <c r="AB16" s="2"/>
      <c r="AC16" s="2"/>
      <c r="AD16" s="2"/>
      <c r="AE16" s="9" t="s">
        <v>224</v>
      </c>
      <c r="AF16" s="2"/>
      <c r="AG16" s="2"/>
    </row>
    <row r="17" spans="1:33" hidden="1" x14ac:dyDescent="0.25">
      <c r="A17" s="14">
        <f t="shared" si="2"/>
        <v>15</v>
      </c>
      <c r="B17" s="60" t="s">
        <v>21</v>
      </c>
      <c r="C17" s="2" t="s">
        <v>86</v>
      </c>
      <c r="D17" s="2" t="s">
        <v>66</v>
      </c>
      <c r="E17" s="2" t="s">
        <v>85</v>
      </c>
      <c r="F17" s="2"/>
      <c r="G17" s="2"/>
      <c r="H17" s="23" t="s">
        <v>276</v>
      </c>
      <c r="I17" s="2"/>
      <c r="J17" s="2">
        <v>0</v>
      </c>
      <c r="K17" s="2"/>
      <c r="L17" s="2"/>
      <c r="M17" s="16">
        <v>43191</v>
      </c>
      <c r="N17" s="31">
        <v>90</v>
      </c>
      <c r="O17" s="2" t="s">
        <v>39</v>
      </c>
      <c r="P17" s="2" t="s">
        <v>169</v>
      </c>
      <c r="Q17" s="3">
        <v>15575</v>
      </c>
      <c r="R17" s="3">
        <v>10824</v>
      </c>
      <c r="S17" s="3">
        <f t="shared" si="0"/>
        <v>26399</v>
      </c>
      <c r="T17" s="3"/>
      <c r="U17" s="2"/>
      <c r="V17" s="2">
        <f t="shared" si="1"/>
        <v>42</v>
      </c>
      <c r="W17" s="2">
        <v>0.13241691317208978</v>
      </c>
      <c r="X17" s="2" t="s">
        <v>66</v>
      </c>
      <c r="Y17" s="2"/>
      <c r="Z17" s="2"/>
      <c r="AA17" s="2"/>
      <c r="AB17" s="2"/>
      <c r="AC17" s="2"/>
      <c r="AD17" s="2"/>
      <c r="AE17" s="9" t="s">
        <v>225</v>
      </c>
      <c r="AF17" s="2"/>
      <c r="AG17" s="2"/>
    </row>
    <row r="18" spans="1:33" x14ac:dyDescent="0.25">
      <c r="A18" s="14">
        <f t="shared" si="2"/>
        <v>16</v>
      </c>
      <c r="B18" s="2" t="s">
        <v>449</v>
      </c>
      <c r="C18" s="2" t="s">
        <v>87</v>
      </c>
      <c r="D18" s="2" t="s">
        <v>66</v>
      </c>
      <c r="E18" s="2" t="s">
        <v>88</v>
      </c>
      <c r="F18" s="2"/>
      <c r="G18" s="2"/>
      <c r="H18" s="22" t="s">
        <v>277</v>
      </c>
      <c r="I18" s="2"/>
      <c r="J18" s="2">
        <v>0</v>
      </c>
      <c r="K18" s="2"/>
      <c r="L18" s="2"/>
      <c r="M18" s="16">
        <v>43449</v>
      </c>
      <c r="N18" s="31">
        <v>100</v>
      </c>
      <c r="O18" s="2" t="s">
        <v>39</v>
      </c>
      <c r="P18" s="2" t="s">
        <v>163</v>
      </c>
      <c r="Q18" s="3">
        <v>8604.66</v>
      </c>
      <c r="R18" s="3">
        <v>8279.4399999999987</v>
      </c>
      <c r="S18" s="3">
        <f t="shared" si="0"/>
        <v>16884.099999999999</v>
      </c>
      <c r="T18" s="3"/>
      <c r="U18" s="3">
        <v>13684.1</v>
      </c>
      <c r="V18" s="2">
        <f t="shared" si="1"/>
        <v>30</v>
      </c>
      <c r="W18" s="2">
        <v>0.13311292848442666</v>
      </c>
      <c r="X18" s="2">
        <v>52.4</v>
      </c>
      <c r="Y18" s="2"/>
      <c r="Z18" s="2"/>
      <c r="AA18" s="2"/>
      <c r="AB18" s="2"/>
      <c r="AC18" s="2"/>
      <c r="AD18" s="2"/>
      <c r="AE18" s="9" t="s">
        <v>226</v>
      </c>
      <c r="AF18" s="2"/>
      <c r="AG18" s="2"/>
    </row>
    <row r="19" spans="1:33" x14ac:dyDescent="0.25">
      <c r="A19" s="14">
        <f t="shared" si="2"/>
        <v>17</v>
      </c>
      <c r="B19" s="2" t="s">
        <v>434</v>
      </c>
      <c r="C19" s="2" t="s">
        <v>89</v>
      </c>
      <c r="D19" s="2" t="s">
        <v>95</v>
      </c>
      <c r="E19" s="2" t="s">
        <v>56</v>
      </c>
      <c r="F19" s="2"/>
      <c r="G19" s="2"/>
      <c r="H19" s="22" t="s">
        <v>278</v>
      </c>
      <c r="I19" s="2"/>
      <c r="J19" s="2">
        <v>1</v>
      </c>
      <c r="K19" s="2"/>
      <c r="L19" s="2"/>
      <c r="M19" s="16">
        <v>43449</v>
      </c>
      <c r="N19" s="31">
        <v>80</v>
      </c>
      <c r="O19" s="2" t="s">
        <v>39</v>
      </c>
      <c r="P19" s="2" t="s">
        <v>160</v>
      </c>
      <c r="Q19" s="3">
        <v>34400</v>
      </c>
      <c r="R19" s="3">
        <v>18988.5</v>
      </c>
      <c r="S19" s="3">
        <f t="shared" si="0"/>
        <v>53388.5</v>
      </c>
      <c r="T19" s="3"/>
      <c r="U19" s="2"/>
      <c r="V19" s="2">
        <f t="shared" si="1"/>
        <v>36</v>
      </c>
      <c r="W19" s="2">
        <v>0.13711501653036368</v>
      </c>
      <c r="X19" s="2">
        <v>38.700000000000003</v>
      </c>
      <c r="Y19" s="2"/>
      <c r="Z19" s="2"/>
      <c r="AA19" s="2"/>
      <c r="AB19" s="2"/>
      <c r="AC19" s="2"/>
      <c r="AD19" s="2"/>
      <c r="AE19" s="9" t="s">
        <v>222</v>
      </c>
      <c r="AF19" s="2"/>
      <c r="AG19" s="2"/>
    </row>
    <row r="20" spans="1:33" hidden="1" x14ac:dyDescent="0.25">
      <c r="A20" s="14">
        <f t="shared" si="2"/>
        <v>18</v>
      </c>
      <c r="B20" s="60" t="s">
        <v>418</v>
      </c>
      <c r="C20" s="2" t="s">
        <v>90</v>
      </c>
      <c r="D20" s="2" t="s">
        <v>95</v>
      </c>
      <c r="E20" s="2" t="s">
        <v>56</v>
      </c>
      <c r="F20" s="2"/>
      <c r="G20" s="2"/>
      <c r="H20" s="22" t="s">
        <v>279</v>
      </c>
      <c r="I20" s="2"/>
      <c r="J20" s="2">
        <v>0</v>
      </c>
      <c r="K20" s="2"/>
      <c r="L20" s="2"/>
      <c r="M20" s="16">
        <v>43525</v>
      </c>
      <c r="N20" s="31">
        <v>80</v>
      </c>
      <c r="O20" s="2" t="s">
        <v>39</v>
      </c>
      <c r="P20" s="2" t="s">
        <v>160</v>
      </c>
      <c r="Q20" s="3">
        <v>29118</v>
      </c>
      <c r="R20" s="3">
        <v>19772</v>
      </c>
      <c r="S20" s="3">
        <f t="shared" si="0"/>
        <v>48890</v>
      </c>
      <c r="T20" s="3"/>
      <c r="U20" s="2"/>
      <c r="V20" s="2">
        <f t="shared" si="1"/>
        <v>57</v>
      </c>
      <c r="W20" s="2">
        <v>2.5578562728380026E-2</v>
      </c>
      <c r="X20" s="2">
        <v>55.6</v>
      </c>
      <c r="Y20" s="2"/>
      <c r="Z20" s="2"/>
      <c r="AA20" s="2"/>
      <c r="AB20" s="2"/>
      <c r="AC20" s="2"/>
      <c r="AD20" s="2"/>
      <c r="AE20" s="9" t="s">
        <v>227</v>
      </c>
      <c r="AF20" s="2"/>
      <c r="AG20" s="2"/>
    </row>
    <row r="21" spans="1:33" x14ac:dyDescent="0.25">
      <c r="A21" s="14">
        <f t="shared" si="2"/>
        <v>19</v>
      </c>
      <c r="B21" s="2" t="s">
        <v>411</v>
      </c>
      <c r="C21" s="2" t="s">
        <v>96</v>
      </c>
      <c r="D21" s="2" t="s">
        <v>95</v>
      </c>
      <c r="E21" s="2" t="s">
        <v>56</v>
      </c>
      <c r="F21" s="2"/>
      <c r="G21" s="2"/>
      <c r="H21" s="22"/>
      <c r="I21" s="2"/>
      <c r="J21" s="2">
        <v>1</v>
      </c>
      <c r="K21" s="2"/>
      <c r="L21" s="2"/>
      <c r="M21" s="16">
        <v>43816</v>
      </c>
      <c r="N21" s="31">
        <v>85</v>
      </c>
      <c r="O21" s="2" t="s">
        <v>39</v>
      </c>
      <c r="P21" s="2" t="s">
        <v>160</v>
      </c>
      <c r="Q21" s="3">
        <v>28914</v>
      </c>
      <c r="R21" s="3">
        <v>16842</v>
      </c>
      <c r="S21" s="3">
        <f t="shared" si="0"/>
        <v>45756</v>
      </c>
      <c r="T21" s="3"/>
      <c r="U21" s="2"/>
      <c r="V21" s="2">
        <f t="shared" si="1"/>
        <v>23</v>
      </c>
      <c r="W21" s="2">
        <v>0.15042630937880633</v>
      </c>
      <c r="X21" s="2">
        <v>33.700000000000003</v>
      </c>
      <c r="Y21" s="2"/>
      <c r="Z21" s="2"/>
      <c r="AA21" s="2"/>
      <c r="AB21" s="2"/>
      <c r="AC21" s="2"/>
      <c r="AD21" s="2"/>
      <c r="AE21" s="9" t="s">
        <v>226</v>
      </c>
      <c r="AF21" s="2"/>
      <c r="AG21" s="2"/>
    </row>
    <row r="22" spans="1:33" x14ac:dyDescent="0.25">
      <c r="A22" s="14">
        <f t="shared" si="2"/>
        <v>20</v>
      </c>
      <c r="B22" s="2" t="s">
        <v>432</v>
      </c>
      <c r="C22" s="2" t="s">
        <v>91</v>
      </c>
      <c r="D22" s="2" t="s">
        <v>95</v>
      </c>
      <c r="E22" s="2" t="s">
        <v>56</v>
      </c>
      <c r="F22" s="2"/>
      <c r="G22" s="2"/>
      <c r="H22" s="22"/>
      <c r="I22" s="2"/>
      <c r="J22" s="2">
        <v>1</v>
      </c>
      <c r="K22" s="2"/>
      <c r="L22" s="2"/>
      <c r="M22" s="16">
        <v>43449</v>
      </c>
      <c r="N22" s="31">
        <v>80</v>
      </c>
      <c r="O22" s="2" t="s">
        <v>39</v>
      </c>
      <c r="P22" s="2" t="s">
        <v>160</v>
      </c>
      <c r="Q22" s="3">
        <v>28995</v>
      </c>
      <c r="R22" s="3">
        <v>21403</v>
      </c>
      <c r="S22" s="3">
        <f t="shared" si="0"/>
        <v>50398</v>
      </c>
      <c r="T22" s="3"/>
      <c r="U22" s="2"/>
      <c r="V22" s="2">
        <f t="shared" si="1"/>
        <v>49</v>
      </c>
      <c r="W22" s="2">
        <v>1.5921350269705932E-2</v>
      </c>
      <c r="X22" s="2">
        <v>32.6</v>
      </c>
      <c r="Y22" s="2"/>
      <c r="Z22" s="2"/>
      <c r="AA22" s="2"/>
      <c r="AB22" s="2"/>
      <c r="AC22" s="2"/>
      <c r="AD22" s="2"/>
      <c r="AE22" s="9" t="s">
        <v>228</v>
      </c>
      <c r="AF22" s="2"/>
      <c r="AG22" s="2"/>
    </row>
    <row r="23" spans="1:33" hidden="1" x14ac:dyDescent="0.25">
      <c r="A23" s="14">
        <f t="shared" si="2"/>
        <v>21</v>
      </c>
      <c r="B23" s="64" t="s">
        <v>27</v>
      </c>
      <c r="C23" s="2" t="s">
        <v>92</v>
      </c>
      <c r="D23" s="2" t="s">
        <v>74</v>
      </c>
      <c r="E23" s="2" t="s">
        <v>56</v>
      </c>
      <c r="F23" s="2"/>
      <c r="G23" s="2"/>
      <c r="H23" s="22"/>
      <c r="I23" s="2"/>
      <c r="J23" s="2">
        <v>0</v>
      </c>
      <c r="K23" s="2"/>
      <c r="L23" s="16">
        <v>43469</v>
      </c>
      <c r="M23" s="16">
        <v>43560</v>
      </c>
      <c r="N23" s="31">
        <v>90</v>
      </c>
      <c r="O23" s="2" t="s">
        <v>39</v>
      </c>
      <c r="P23" s="2" t="s">
        <v>160</v>
      </c>
      <c r="Q23" s="3">
        <v>59245</v>
      </c>
      <c r="R23" s="3">
        <v>18557</v>
      </c>
      <c r="S23" s="3">
        <f t="shared" si="0"/>
        <v>77802</v>
      </c>
      <c r="T23" s="3"/>
      <c r="U23" s="2"/>
      <c r="V23" s="2">
        <f t="shared" si="1"/>
        <v>32</v>
      </c>
      <c r="W23" s="2">
        <v>0.31425091352009743</v>
      </c>
      <c r="X23" s="2">
        <v>8.4</v>
      </c>
      <c r="Y23" s="2"/>
      <c r="Z23" s="2"/>
      <c r="AA23" s="2"/>
      <c r="AB23" s="2"/>
      <c r="AC23" s="2"/>
      <c r="AD23" s="2"/>
      <c r="AE23" s="9" t="s">
        <v>210</v>
      </c>
      <c r="AF23" s="2"/>
      <c r="AG23" s="2"/>
    </row>
    <row r="24" spans="1:33" hidden="1" x14ac:dyDescent="0.25">
      <c r="A24" s="14">
        <f t="shared" si="2"/>
        <v>22</v>
      </c>
      <c r="B24" s="60" t="s">
        <v>32</v>
      </c>
      <c r="C24" s="2" t="s">
        <v>97</v>
      </c>
      <c r="D24" s="2" t="s">
        <v>93</v>
      </c>
      <c r="E24" s="2" t="s">
        <v>56</v>
      </c>
      <c r="F24" s="2"/>
      <c r="G24" s="2"/>
      <c r="H24" s="22"/>
      <c r="I24" s="2"/>
      <c r="J24" s="2">
        <v>0</v>
      </c>
      <c r="K24" s="2"/>
      <c r="L24" s="2"/>
      <c r="M24" s="16">
        <v>43497</v>
      </c>
      <c r="N24" s="31">
        <v>80</v>
      </c>
      <c r="O24" s="2" t="s">
        <v>39</v>
      </c>
      <c r="P24" s="2" t="s">
        <v>160</v>
      </c>
      <c r="Q24" s="3">
        <v>30130</v>
      </c>
      <c r="R24" s="3">
        <v>13421</v>
      </c>
      <c r="S24" s="3">
        <f t="shared" si="0"/>
        <v>43551</v>
      </c>
      <c r="T24" s="3"/>
      <c r="U24" s="2"/>
      <c r="V24" s="2">
        <f t="shared" si="1"/>
        <v>58</v>
      </c>
      <c r="W24" s="2">
        <v>5.742126326779189E-3</v>
      </c>
      <c r="X24" s="2">
        <v>38</v>
      </c>
      <c r="Y24" s="2"/>
      <c r="Z24" s="2"/>
      <c r="AA24" s="2"/>
      <c r="AB24" s="2"/>
      <c r="AC24" s="2"/>
      <c r="AD24" s="2"/>
      <c r="AE24" s="9" t="s">
        <v>218</v>
      </c>
      <c r="AF24" s="2"/>
      <c r="AG24" s="2"/>
    </row>
    <row r="25" spans="1:33" hidden="1" x14ac:dyDescent="0.25">
      <c r="A25" s="14">
        <f t="shared" si="2"/>
        <v>23</v>
      </c>
      <c r="B25" s="63" t="s">
        <v>35</v>
      </c>
      <c r="C25" s="2" t="s">
        <v>60</v>
      </c>
      <c r="D25" s="2" t="s">
        <v>61</v>
      </c>
      <c r="E25" s="2" t="s">
        <v>56</v>
      </c>
      <c r="F25" s="2"/>
      <c r="G25" s="2"/>
      <c r="H25" s="22"/>
      <c r="I25" s="2"/>
      <c r="J25" s="2">
        <v>0</v>
      </c>
      <c r="K25" s="2"/>
      <c r="L25" s="2"/>
      <c r="M25" s="2"/>
      <c r="N25" s="31">
        <v>90</v>
      </c>
      <c r="O25" s="2" t="s">
        <v>39</v>
      </c>
      <c r="P25" s="2" t="s">
        <v>160</v>
      </c>
      <c r="Q25" s="3">
        <v>54589</v>
      </c>
      <c r="R25" s="3">
        <v>17066</v>
      </c>
      <c r="S25" s="3">
        <f t="shared" si="0"/>
        <v>71655</v>
      </c>
      <c r="T25" s="3"/>
      <c r="U25" s="2"/>
      <c r="V25" s="2">
        <f t="shared" si="1"/>
        <v>1</v>
      </c>
      <c r="W25" s="2">
        <v>0.58378284322255092</v>
      </c>
      <c r="X25" s="2">
        <v>8.3000000000000007</v>
      </c>
      <c r="Y25" s="2"/>
      <c r="Z25" s="2"/>
      <c r="AA25" s="2"/>
      <c r="AB25" s="2"/>
      <c r="AC25" s="2"/>
      <c r="AD25" s="2"/>
      <c r="AE25" s="9" t="s">
        <v>229</v>
      </c>
      <c r="AF25" s="2"/>
      <c r="AG25" s="2" t="s">
        <v>306</v>
      </c>
    </row>
    <row r="26" spans="1:33" x14ac:dyDescent="0.25">
      <c r="A26" s="14">
        <f t="shared" si="2"/>
        <v>24</v>
      </c>
      <c r="B26" s="2" t="s">
        <v>36</v>
      </c>
      <c r="C26" s="2" t="s">
        <v>106</v>
      </c>
      <c r="D26" s="2" t="s">
        <v>95</v>
      </c>
      <c r="E26" s="2" t="s">
        <v>56</v>
      </c>
      <c r="F26" s="2"/>
      <c r="G26" s="2"/>
      <c r="H26" s="22"/>
      <c r="I26" s="2"/>
      <c r="J26" s="2">
        <v>0</v>
      </c>
      <c r="K26" s="2"/>
      <c r="L26" s="2"/>
      <c r="M26" s="16">
        <v>43438</v>
      </c>
      <c r="N26" s="31">
        <v>89</v>
      </c>
      <c r="O26" s="2" t="s">
        <v>39</v>
      </c>
      <c r="P26" s="2" t="s">
        <v>160</v>
      </c>
      <c r="Q26" s="3">
        <v>51353</v>
      </c>
      <c r="R26" s="3">
        <v>18804</v>
      </c>
      <c r="S26" s="3">
        <f t="shared" si="0"/>
        <v>70157</v>
      </c>
      <c r="T26" s="3"/>
      <c r="U26" s="2"/>
      <c r="V26" s="2">
        <f t="shared" si="1"/>
        <v>2</v>
      </c>
      <c r="W26" s="2">
        <v>1</v>
      </c>
      <c r="X26" s="2">
        <v>5</v>
      </c>
      <c r="Y26" s="2"/>
      <c r="Z26" s="2"/>
      <c r="AA26" s="2"/>
      <c r="AB26" s="2"/>
      <c r="AC26" s="2"/>
      <c r="AD26" s="2"/>
      <c r="AE26" s="9" t="s">
        <v>230</v>
      </c>
      <c r="AF26" s="2"/>
      <c r="AG26" s="2"/>
    </row>
    <row r="27" spans="1:33" x14ac:dyDescent="0.25">
      <c r="A27" s="14">
        <f t="shared" si="2"/>
        <v>25</v>
      </c>
      <c r="B27" s="2" t="s">
        <v>42</v>
      </c>
      <c r="C27" s="2" t="s">
        <v>98</v>
      </c>
      <c r="D27" s="2" t="s">
        <v>95</v>
      </c>
      <c r="E27" s="2" t="s">
        <v>56</v>
      </c>
      <c r="F27" s="2"/>
      <c r="G27" s="2"/>
      <c r="H27" s="22"/>
      <c r="I27" s="2"/>
      <c r="J27" s="2">
        <v>0</v>
      </c>
      <c r="K27" s="2"/>
      <c r="L27" s="16"/>
      <c r="M27" s="16">
        <v>43435</v>
      </c>
      <c r="N27" s="31" t="s">
        <v>299</v>
      </c>
      <c r="O27" s="2" t="s">
        <v>39</v>
      </c>
      <c r="P27" s="2" t="s">
        <v>160</v>
      </c>
      <c r="Q27" s="3">
        <v>52234</v>
      </c>
      <c r="R27" s="3">
        <v>17468</v>
      </c>
      <c r="S27" s="3">
        <f t="shared" si="0"/>
        <v>69702</v>
      </c>
      <c r="T27" s="3"/>
      <c r="U27" s="2"/>
      <c r="V27" s="2">
        <f t="shared" si="1"/>
        <v>25</v>
      </c>
      <c r="W27" s="2">
        <v>0.28893335653384372</v>
      </c>
      <c r="X27" s="2">
        <v>8.8000000000000007</v>
      </c>
      <c r="Y27" s="2"/>
      <c r="Z27" s="2"/>
      <c r="AA27" s="2"/>
      <c r="AB27" s="2"/>
      <c r="AC27" s="2"/>
      <c r="AD27" s="2"/>
      <c r="AE27" s="9" t="s">
        <v>229</v>
      </c>
      <c r="AF27" s="2"/>
      <c r="AG27" s="2"/>
    </row>
    <row r="28" spans="1:33" hidden="1" x14ac:dyDescent="0.25">
      <c r="A28" s="14">
        <f t="shared" si="2"/>
        <v>26</v>
      </c>
      <c r="B28" s="60" t="s">
        <v>43</v>
      </c>
      <c r="C28" s="2" t="s">
        <v>94</v>
      </c>
      <c r="D28" s="2" t="s">
        <v>66</v>
      </c>
      <c r="E28" s="2" t="s">
        <v>99</v>
      </c>
      <c r="F28" s="2"/>
      <c r="G28" s="2"/>
      <c r="H28" s="22" t="s">
        <v>280</v>
      </c>
      <c r="I28" s="2"/>
      <c r="J28" s="2">
        <v>0</v>
      </c>
      <c r="K28" s="2"/>
      <c r="L28" s="25" t="s">
        <v>307</v>
      </c>
      <c r="M28" s="25" t="s">
        <v>308</v>
      </c>
      <c r="N28" s="33" t="s">
        <v>353</v>
      </c>
      <c r="O28" s="2" t="s">
        <v>39</v>
      </c>
      <c r="P28" s="2" t="s">
        <v>165</v>
      </c>
      <c r="Q28" s="3">
        <v>23027</v>
      </c>
      <c r="R28" s="3">
        <f xml:space="preserve"> 1555 * 12</f>
        <v>18660</v>
      </c>
      <c r="S28" s="3">
        <f t="shared" si="0"/>
        <v>41687</v>
      </c>
      <c r="T28" s="3"/>
      <c r="U28" s="2"/>
      <c r="V28" s="2">
        <f t="shared" si="1"/>
        <v>7</v>
      </c>
      <c r="W28" s="2">
        <v>8.4130850878719327E-2</v>
      </c>
      <c r="X28" s="2">
        <v>17.5</v>
      </c>
      <c r="Y28" s="2"/>
      <c r="Z28" s="2"/>
      <c r="AA28" s="2"/>
      <c r="AB28" s="2"/>
      <c r="AC28" s="2"/>
      <c r="AD28" s="2"/>
      <c r="AE28" s="9" t="s">
        <v>230</v>
      </c>
      <c r="AF28" s="2"/>
      <c r="AG28" s="2"/>
    </row>
    <row r="29" spans="1:33" hidden="1" x14ac:dyDescent="0.25">
      <c r="A29" s="14">
        <f t="shared" si="2"/>
        <v>27</v>
      </c>
      <c r="B29" s="60" t="s">
        <v>44</v>
      </c>
      <c r="C29" s="2" t="s">
        <v>45</v>
      </c>
      <c r="D29" s="2" t="s">
        <v>66</v>
      </c>
      <c r="E29" s="2" t="s">
        <v>99</v>
      </c>
      <c r="F29" s="2"/>
      <c r="G29" s="2"/>
      <c r="H29" s="22" t="s">
        <v>281</v>
      </c>
      <c r="I29" s="2"/>
      <c r="J29" s="2">
        <v>0</v>
      </c>
      <c r="K29" s="2"/>
      <c r="L29" s="2"/>
      <c r="M29" s="2"/>
      <c r="N29" s="31">
        <v>100</v>
      </c>
      <c r="O29" s="2" t="s">
        <v>39</v>
      </c>
      <c r="P29" s="2" t="s">
        <v>165</v>
      </c>
      <c r="Q29" s="3">
        <v>30500</v>
      </c>
      <c r="R29" s="3">
        <v>11768</v>
      </c>
      <c r="S29" s="3">
        <f t="shared" si="0"/>
        <v>42268</v>
      </c>
      <c r="T29" s="3"/>
      <c r="U29" s="2"/>
      <c r="V29" s="2">
        <f t="shared" si="1"/>
        <v>17</v>
      </c>
      <c r="W29" s="2">
        <v>0.75352357751870536</v>
      </c>
      <c r="X29" s="2">
        <v>14.3</v>
      </c>
      <c r="Y29" s="2"/>
      <c r="Z29" s="2"/>
      <c r="AA29" s="2"/>
      <c r="AB29" s="2"/>
      <c r="AC29" s="2"/>
      <c r="AD29" s="2"/>
      <c r="AE29" s="9" t="s">
        <v>231</v>
      </c>
      <c r="AF29" s="2"/>
      <c r="AG29" s="2" t="s">
        <v>318</v>
      </c>
    </row>
    <row r="30" spans="1:33" hidden="1" x14ac:dyDescent="0.25">
      <c r="A30" s="14">
        <f t="shared" si="2"/>
        <v>28</v>
      </c>
      <c r="B30" s="63" t="s">
        <v>47</v>
      </c>
      <c r="C30" s="2" t="s">
        <v>66</v>
      </c>
      <c r="D30" s="2" t="s">
        <v>66</v>
      </c>
      <c r="E30" s="2" t="s">
        <v>75</v>
      </c>
      <c r="F30" s="2"/>
      <c r="G30" s="2"/>
      <c r="H30" s="22" t="s">
        <v>282</v>
      </c>
      <c r="I30" s="2">
        <v>0</v>
      </c>
      <c r="J30" s="2">
        <v>0</v>
      </c>
      <c r="K30" s="2"/>
      <c r="L30" s="2"/>
      <c r="M30" s="2"/>
      <c r="N30" s="31">
        <v>100</v>
      </c>
      <c r="O30" s="2" t="s">
        <v>39</v>
      </c>
      <c r="P30" s="2" t="s">
        <v>162</v>
      </c>
      <c r="Q30" s="3">
        <v>37350</v>
      </c>
      <c r="R30" s="3">
        <f>1680*12</f>
        <v>20160</v>
      </c>
      <c r="S30" s="3">
        <f t="shared" si="0"/>
        <v>57510</v>
      </c>
      <c r="T30" s="3"/>
      <c r="U30" s="2"/>
      <c r="V30" s="2">
        <f t="shared" si="1"/>
        <v>16</v>
      </c>
      <c r="W30" s="2">
        <v>0.23342613537497825</v>
      </c>
      <c r="X30" s="2"/>
      <c r="Y30" s="2"/>
      <c r="Z30" s="2"/>
      <c r="AA30" s="2"/>
      <c r="AB30" s="2"/>
      <c r="AC30" s="2"/>
      <c r="AD30" s="2"/>
      <c r="AE30" s="9" t="s">
        <v>210</v>
      </c>
      <c r="AF30" s="2"/>
      <c r="AG30" s="2" t="s">
        <v>317</v>
      </c>
    </row>
    <row r="31" spans="1:33" hidden="1" x14ac:dyDescent="0.25">
      <c r="A31" s="14">
        <f t="shared" si="2"/>
        <v>29</v>
      </c>
      <c r="B31" s="60" t="s">
        <v>19</v>
      </c>
      <c r="C31" s="2" t="s">
        <v>66</v>
      </c>
      <c r="D31" s="2" t="s">
        <v>66</v>
      </c>
      <c r="E31" s="2" t="s">
        <v>75</v>
      </c>
      <c r="F31" s="2"/>
      <c r="G31" s="2"/>
      <c r="H31" s="22" t="s">
        <v>283</v>
      </c>
      <c r="I31" s="2"/>
      <c r="J31" s="2">
        <v>0</v>
      </c>
      <c r="K31" s="2"/>
      <c r="L31" s="2"/>
      <c r="M31" s="16">
        <v>43539</v>
      </c>
      <c r="N31" s="31">
        <v>90</v>
      </c>
      <c r="O31" s="2" t="s">
        <v>39</v>
      </c>
      <c r="P31" s="2" t="s">
        <v>162</v>
      </c>
      <c r="Q31" s="3">
        <v>37550</v>
      </c>
      <c r="R31" s="3">
        <v>10386</v>
      </c>
      <c r="S31" s="3">
        <f t="shared" si="0"/>
        <v>47936</v>
      </c>
      <c r="T31" s="3"/>
      <c r="U31" s="2"/>
      <c r="V31" s="2">
        <f t="shared" si="1"/>
        <v>8</v>
      </c>
      <c r="W31" s="2">
        <v>0.23342613537497825</v>
      </c>
      <c r="X31" s="2"/>
      <c r="Y31" s="2"/>
      <c r="Z31" s="2"/>
      <c r="AA31" s="2"/>
      <c r="AB31" s="2"/>
      <c r="AC31" s="2"/>
      <c r="AD31" s="2"/>
      <c r="AE31" s="9" t="s">
        <v>219</v>
      </c>
      <c r="AF31" s="2"/>
      <c r="AG31" s="2" t="s">
        <v>320</v>
      </c>
    </row>
    <row r="32" spans="1:33" hidden="1" x14ac:dyDescent="0.25">
      <c r="A32" s="14">
        <f t="shared" si="2"/>
        <v>30</v>
      </c>
      <c r="B32" s="63" t="s">
        <v>436</v>
      </c>
      <c r="C32" s="2" t="s">
        <v>100</v>
      </c>
      <c r="D32" s="2" t="s">
        <v>66</v>
      </c>
      <c r="E32" s="2" t="s">
        <v>63</v>
      </c>
      <c r="F32" s="2"/>
      <c r="G32" s="2"/>
      <c r="H32" s="22"/>
      <c r="I32" s="2">
        <v>0</v>
      </c>
      <c r="J32" s="2">
        <v>0</v>
      </c>
      <c r="K32" s="2"/>
      <c r="L32" s="2"/>
      <c r="M32" s="2"/>
      <c r="N32" s="31"/>
      <c r="O32" s="2" t="s">
        <v>39</v>
      </c>
      <c r="P32" s="2" t="s">
        <v>164</v>
      </c>
      <c r="Q32" s="3">
        <v>535800</v>
      </c>
      <c r="R32" s="3">
        <f>202200*12</f>
        <v>2426400</v>
      </c>
      <c r="S32" s="3">
        <f t="shared" si="0"/>
        <v>2962200</v>
      </c>
      <c r="T32" s="3"/>
      <c r="U32" s="2"/>
      <c r="V32" s="2">
        <f t="shared" si="1"/>
        <v>22</v>
      </c>
      <c r="W32" s="2"/>
      <c r="X32" s="2">
        <v>34.200000000000003</v>
      </c>
      <c r="Y32" s="2"/>
      <c r="Z32" s="2"/>
      <c r="AA32" s="2"/>
      <c r="AB32" s="2"/>
      <c r="AC32" s="2"/>
      <c r="AD32" s="2"/>
      <c r="AE32" s="9" t="s">
        <v>219</v>
      </c>
      <c r="AF32" s="2"/>
      <c r="AG32" s="2"/>
    </row>
    <row r="33" spans="1:33" x14ac:dyDescent="0.25">
      <c r="A33" s="14">
        <f t="shared" si="2"/>
        <v>31</v>
      </c>
      <c r="B33" s="2" t="s">
        <v>405</v>
      </c>
      <c r="C33" s="2" t="s">
        <v>101</v>
      </c>
      <c r="D33" s="2" t="s">
        <v>95</v>
      </c>
      <c r="E33" s="2" t="s">
        <v>56</v>
      </c>
      <c r="F33" s="2"/>
      <c r="G33" s="2"/>
      <c r="H33" s="22"/>
      <c r="I33" s="2"/>
      <c r="J33" s="2">
        <v>1</v>
      </c>
      <c r="K33" s="2"/>
      <c r="L33" s="2"/>
      <c r="M33" s="16">
        <v>43816</v>
      </c>
      <c r="N33" s="31" t="s">
        <v>354</v>
      </c>
      <c r="O33" s="2" t="s">
        <v>39</v>
      </c>
      <c r="P33" s="2" t="s">
        <v>160</v>
      </c>
      <c r="Q33" s="3">
        <v>29948</v>
      </c>
      <c r="R33" s="3">
        <v>22263</v>
      </c>
      <c r="S33" s="3">
        <f t="shared" si="0"/>
        <v>52211</v>
      </c>
      <c r="T33" s="3"/>
      <c r="U33" s="2"/>
      <c r="V33" s="2">
        <f t="shared" si="1"/>
        <v>4</v>
      </c>
      <c r="W33" s="2">
        <v>0.66695667304680706</v>
      </c>
      <c r="X33" s="2">
        <v>16.899999999999999</v>
      </c>
      <c r="Y33" s="2"/>
      <c r="Z33" s="2"/>
      <c r="AA33" s="2"/>
      <c r="AB33" s="2"/>
      <c r="AC33" s="2"/>
      <c r="AD33" s="2"/>
      <c r="AE33" s="9" t="s">
        <v>222</v>
      </c>
      <c r="AF33" s="2"/>
      <c r="AG33" s="2"/>
    </row>
    <row r="34" spans="1:33" x14ac:dyDescent="0.25">
      <c r="A34" s="14">
        <f t="shared" si="2"/>
        <v>32</v>
      </c>
      <c r="B34" s="2" t="s">
        <v>50</v>
      </c>
      <c r="C34" s="2" t="s">
        <v>102</v>
      </c>
      <c r="D34" s="2" t="s">
        <v>66</v>
      </c>
      <c r="E34" s="2" t="s">
        <v>64</v>
      </c>
      <c r="F34" s="2"/>
      <c r="G34" s="2"/>
      <c r="H34" s="22" t="s">
        <v>270</v>
      </c>
      <c r="I34" s="2"/>
      <c r="J34" s="2">
        <v>0</v>
      </c>
      <c r="K34" s="2">
        <v>1</v>
      </c>
      <c r="L34" s="16">
        <v>43480</v>
      </c>
      <c r="M34" s="16">
        <v>43570</v>
      </c>
      <c r="N34" s="31" t="s">
        <v>299</v>
      </c>
      <c r="O34" s="2" t="s">
        <v>39</v>
      </c>
      <c r="P34" s="2" t="s">
        <v>161</v>
      </c>
      <c r="Q34" s="3">
        <v>1266</v>
      </c>
      <c r="R34" s="3">
        <v>24100</v>
      </c>
      <c r="S34" s="3">
        <f t="shared" si="0"/>
        <v>25366</v>
      </c>
      <c r="T34" s="3"/>
      <c r="U34" s="2"/>
      <c r="V34" s="2">
        <f t="shared" si="1"/>
        <v>21</v>
      </c>
      <c r="W34" s="2">
        <v>6.0901339829476245E-3</v>
      </c>
      <c r="X34" s="2"/>
      <c r="Y34" s="2"/>
      <c r="Z34" s="2"/>
      <c r="AA34" s="2"/>
      <c r="AB34" s="2"/>
      <c r="AC34" s="2"/>
      <c r="AD34" s="2"/>
      <c r="AE34" s="9" t="s">
        <v>219</v>
      </c>
      <c r="AF34" s="2"/>
      <c r="AG34" s="2"/>
    </row>
    <row r="35" spans="1:33" hidden="1" x14ac:dyDescent="0.25">
      <c r="A35" s="14">
        <f t="shared" si="2"/>
        <v>33</v>
      </c>
      <c r="B35" s="63" t="s">
        <v>51</v>
      </c>
      <c r="C35" s="2" t="s">
        <v>100</v>
      </c>
      <c r="D35" s="2" t="s">
        <v>66</v>
      </c>
      <c r="E35" s="2" t="s">
        <v>63</v>
      </c>
      <c r="F35" s="2"/>
      <c r="G35" s="2"/>
      <c r="H35" s="22"/>
      <c r="I35" s="2">
        <v>0</v>
      </c>
      <c r="J35" s="2">
        <v>0</v>
      </c>
      <c r="K35" s="2"/>
      <c r="L35" s="2"/>
      <c r="M35" s="2"/>
      <c r="N35" s="31"/>
      <c r="O35" s="2" t="s">
        <v>39</v>
      </c>
      <c r="P35" s="2" t="s">
        <v>164</v>
      </c>
      <c r="Q35" s="3">
        <v>535800</v>
      </c>
      <c r="R35" s="3">
        <f>202200*12</f>
        <v>2426400</v>
      </c>
      <c r="S35" s="3">
        <f t="shared" ref="S35:S59" si="3">Q35+R35</f>
        <v>2962200</v>
      </c>
      <c r="T35" s="3"/>
      <c r="U35" s="2"/>
      <c r="V35" s="2">
        <f t="shared" ref="V35:V60" si="4">VLOOKUP(B35,Overall_Rank,2,)</f>
        <v>46</v>
      </c>
      <c r="W35" s="2"/>
      <c r="X35" s="2"/>
      <c r="Y35" s="2"/>
      <c r="Z35" s="2"/>
      <c r="AA35" s="2"/>
      <c r="AB35" s="2"/>
      <c r="AC35" s="2"/>
      <c r="AD35" s="2"/>
      <c r="AE35" s="9" t="s">
        <v>219</v>
      </c>
      <c r="AF35" s="2"/>
      <c r="AG35" s="2"/>
    </row>
    <row r="36" spans="1:33" hidden="1" x14ac:dyDescent="0.25">
      <c r="A36" s="14">
        <f t="shared" si="2"/>
        <v>34</v>
      </c>
      <c r="B36" s="63" t="s">
        <v>52</v>
      </c>
      <c r="C36" s="2" t="s">
        <v>62</v>
      </c>
      <c r="D36" s="2" t="s">
        <v>66</v>
      </c>
      <c r="E36" s="2" t="s">
        <v>63</v>
      </c>
      <c r="F36" s="2"/>
      <c r="G36" s="2"/>
      <c r="H36" s="22"/>
      <c r="I36" s="2">
        <v>0</v>
      </c>
      <c r="J36" s="2">
        <v>0</v>
      </c>
      <c r="K36" s="2"/>
      <c r="L36" s="2"/>
      <c r="M36" s="2"/>
      <c r="N36" s="31"/>
      <c r="O36" s="2" t="s">
        <v>39</v>
      </c>
      <c r="P36" s="2" t="s">
        <v>164</v>
      </c>
      <c r="Q36" s="3">
        <v>535800</v>
      </c>
      <c r="R36" s="3">
        <f>R32 * 0.87</f>
        <v>2110968</v>
      </c>
      <c r="S36" s="3">
        <f t="shared" si="3"/>
        <v>2646768</v>
      </c>
      <c r="T36" s="3"/>
      <c r="U36" s="2"/>
      <c r="V36" s="2">
        <f t="shared" si="4"/>
        <v>43</v>
      </c>
      <c r="W36" s="2"/>
      <c r="X36" s="2"/>
      <c r="Y36" s="2"/>
      <c r="Z36" s="2"/>
      <c r="AA36" s="2"/>
      <c r="AB36" s="2"/>
      <c r="AC36" s="2"/>
      <c r="AD36" s="2"/>
      <c r="AE36" s="9" t="s">
        <v>210</v>
      </c>
      <c r="AF36" s="2"/>
      <c r="AG36" s="2"/>
    </row>
    <row r="37" spans="1:33" x14ac:dyDescent="0.25">
      <c r="A37" s="14">
        <f t="shared" si="2"/>
        <v>35</v>
      </c>
      <c r="B37" s="2" t="s">
        <v>53</v>
      </c>
      <c r="C37" s="2" t="s">
        <v>103</v>
      </c>
      <c r="D37" s="2" t="s">
        <v>66</v>
      </c>
      <c r="E37" s="2" t="s">
        <v>104</v>
      </c>
      <c r="F37" s="2"/>
      <c r="G37" s="2"/>
      <c r="H37" s="22"/>
      <c r="I37" s="2"/>
      <c r="J37" s="2">
        <v>0</v>
      </c>
      <c r="K37" s="2">
        <v>1</v>
      </c>
      <c r="L37" s="16">
        <v>43555</v>
      </c>
      <c r="M37" s="16">
        <v>43616</v>
      </c>
      <c r="N37" s="31" t="s">
        <v>299</v>
      </c>
      <c r="O37" s="2" t="s">
        <v>39</v>
      </c>
      <c r="P37" s="2" t="s">
        <v>169</v>
      </c>
      <c r="Q37" s="3">
        <f>(67.4+62)*4</f>
        <v>517.6</v>
      </c>
      <c r="R37" s="3">
        <v>12000</v>
      </c>
      <c r="S37" s="3">
        <f t="shared" si="3"/>
        <v>12517.6</v>
      </c>
      <c r="T37" s="3"/>
      <c r="U37" s="2"/>
      <c r="V37" s="2">
        <f t="shared" si="4"/>
        <v>38</v>
      </c>
      <c r="W37" s="2">
        <v>7.8475726465982248E-2</v>
      </c>
      <c r="X37" s="2"/>
      <c r="Y37" s="2"/>
      <c r="Z37" s="2"/>
      <c r="AA37" s="2"/>
      <c r="AB37" s="2"/>
      <c r="AC37" s="2"/>
      <c r="AD37" s="2"/>
      <c r="AE37" s="9" t="s">
        <v>219</v>
      </c>
      <c r="AF37" s="2"/>
      <c r="AG37" s="2"/>
    </row>
    <row r="38" spans="1:33" x14ac:dyDescent="0.25">
      <c r="A38" s="14">
        <f t="shared" si="2"/>
        <v>36</v>
      </c>
      <c r="B38" s="2" t="s">
        <v>80</v>
      </c>
      <c r="C38" s="2" t="s">
        <v>105</v>
      </c>
      <c r="D38" s="2" t="s">
        <v>58</v>
      </c>
      <c r="E38" s="2" t="s">
        <v>56</v>
      </c>
      <c r="F38" s="2">
        <v>60</v>
      </c>
      <c r="G38" s="2"/>
      <c r="H38" s="22"/>
      <c r="I38" s="2"/>
      <c r="J38" s="2">
        <v>1</v>
      </c>
      <c r="K38" s="2"/>
      <c r="L38" s="16">
        <v>43422</v>
      </c>
      <c r="M38" s="16">
        <v>43539</v>
      </c>
      <c r="N38" s="31">
        <v>100</v>
      </c>
      <c r="O38" s="2" t="s">
        <v>39</v>
      </c>
      <c r="P38" s="2" t="s">
        <v>160</v>
      </c>
      <c r="Q38" s="3">
        <v>55687</v>
      </c>
      <c r="R38" s="3">
        <v>17212</v>
      </c>
      <c r="S38" s="3">
        <f t="shared" si="3"/>
        <v>72899</v>
      </c>
      <c r="T38" s="3"/>
      <c r="U38" s="2"/>
      <c r="V38" s="2">
        <f t="shared" si="4"/>
        <v>18</v>
      </c>
      <c r="W38" s="2">
        <v>0.24986949712893683</v>
      </c>
      <c r="X38" s="2">
        <v>10.199999999999999</v>
      </c>
      <c r="Y38" s="2"/>
      <c r="Z38" s="2"/>
      <c r="AA38" s="2"/>
      <c r="AB38" s="2"/>
      <c r="AC38" s="2"/>
      <c r="AD38" s="2"/>
      <c r="AE38" s="9" t="s">
        <v>210</v>
      </c>
      <c r="AF38" s="2"/>
      <c r="AG38" s="2"/>
    </row>
    <row r="39" spans="1:33" hidden="1" x14ac:dyDescent="0.25">
      <c r="A39" s="14">
        <f t="shared" si="2"/>
        <v>37</v>
      </c>
      <c r="B39" s="65" t="s">
        <v>412</v>
      </c>
      <c r="C39" s="2" t="s">
        <v>130</v>
      </c>
      <c r="D39" s="2" t="s">
        <v>129</v>
      </c>
      <c r="E39" s="2" t="s">
        <v>56</v>
      </c>
      <c r="F39" s="2"/>
      <c r="G39" s="2"/>
      <c r="H39" s="22"/>
      <c r="I39" s="2"/>
      <c r="J39" s="2">
        <v>1</v>
      </c>
      <c r="K39" s="2"/>
      <c r="L39" s="2"/>
      <c r="M39" s="16">
        <v>43449</v>
      </c>
      <c r="N39" s="31">
        <v>100</v>
      </c>
      <c r="O39" s="2" t="s">
        <v>39</v>
      </c>
      <c r="P39" s="2" t="s">
        <v>160</v>
      </c>
      <c r="Q39" s="3">
        <v>29498</v>
      </c>
      <c r="R39" s="3">
        <v>15004</v>
      </c>
      <c r="S39" s="3">
        <f t="shared" si="3"/>
        <v>44502</v>
      </c>
      <c r="T39" s="3"/>
      <c r="U39" s="2"/>
      <c r="V39" s="2">
        <f t="shared" si="4"/>
        <v>27</v>
      </c>
      <c r="W39" s="2">
        <v>0.99530189664172608</v>
      </c>
      <c r="X39" s="2">
        <v>44.9</v>
      </c>
      <c r="Y39" s="2"/>
      <c r="Z39" s="2"/>
      <c r="AA39" s="2"/>
      <c r="AB39" s="2"/>
      <c r="AC39" s="2"/>
      <c r="AD39" s="2"/>
      <c r="AE39" s="9" t="s">
        <v>228</v>
      </c>
      <c r="AF39" s="2"/>
      <c r="AG39" s="2"/>
    </row>
    <row r="40" spans="1:33" x14ac:dyDescent="0.25">
      <c r="A40" s="14">
        <f t="shared" si="2"/>
        <v>38</v>
      </c>
      <c r="B40" s="2" t="s">
        <v>407</v>
      </c>
      <c r="C40" s="2" t="s">
        <v>134</v>
      </c>
      <c r="D40" s="2" t="s">
        <v>133</v>
      </c>
      <c r="E40" s="2" t="s">
        <v>56</v>
      </c>
      <c r="F40" s="2"/>
      <c r="G40" s="2"/>
      <c r="H40" s="22"/>
      <c r="I40" s="2"/>
      <c r="J40" s="2">
        <v>1</v>
      </c>
      <c r="K40" s="2"/>
      <c r="L40" s="46" t="s">
        <v>298</v>
      </c>
      <c r="M40" s="47"/>
      <c r="N40" s="32"/>
      <c r="O40" s="2" t="s">
        <v>39</v>
      </c>
      <c r="P40" s="2" t="s">
        <v>160</v>
      </c>
      <c r="Q40" s="3">
        <v>25359</v>
      </c>
      <c r="R40" s="3">
        <v>14272</v>
      </c>
      <c r="S40" s="3">
        <f t="shared" si="3"/>
        <v>39631</v>
      </c>
      <c r="T40" s="3"/>
      <c r="U40" s="2"/>
      <c r="V40" s="2">
        <f t="shared" si="4"/>
        <v>26</v>
      </c>
      <c r="W40" s="2">
        <v>3.2016704367496082E-2</v>
      </c>
      <c r="X40" s="2">
        <v>57.6</v>
      </c>
      <c r="Y40" s="2"/>
      <c r="Z40" s="2"/>
      <c r="AA40" s="2"/>
      <c r="AB40" s="2"/>
      <c r="AC40" s="2"/>
      <c r="AD40" s="2"/>
      <c r="AE40" s="9" t="s">
        <v>222</v>
      </c>
      <c r="AF40" s="2"/>
      <c r="AG40" s="2"/>
    </row>
    <row r="41" spans="1:33" hidden="1" x14ac:dyDescent="0.25">
      <c r="A41" s="14">
        <f t="shared" si="2"/>
        <v>39</v>
      </c>
      <c r="B41" s="64" t="s">
        <v>110</v>
      </c>
      <c r="C41" s="2" t="s">
        <v>140</v>
      </c>
      <c r="D41" s="2" t="s">
        <v>139</v>
      </c>
      <c r="E41" s="2" t="s">
        <v>56</v>
      </c>
      <c r="F41" s="2"/>
      <c r="G41" s="2"/>
      <c r="H41" s="22"/>
      <c r="I41" s="2"/>
      <c r="J41" s="2">
        <v>1</v>
      </c>
      <c r="K41" s="2"/>
      <c r="L41" s="2"/>
      <c r="M41" s="16">
        <v>43539</v>
      </c>
      <c r="N41" s="31">
        <v>105</v>
      </c>
      <c r="O41" s="2" t="s">
        <v>39</v>
      </c>
      <c r="P41" s="2" t="s">
        <v>160</v>
      </c>
      <c r="Q41" s="3">
        <v>55340</v>
      </c>
      <c r="R41" s="3">
        <v>16969</v>
      </c>
      <c r="S41" s="3">
        <f t="shared" si="3"/>
        <v>72309</v>
      </c>
      <c r="T41" s="3"/>
      <c r="U41" s="2"/>
      <c r="V41" s="2">
        <f t="shared" si="4"/>
        <v>41</v>
      </c>
      <c r="W41" s="2">
        <v>2.5665564642422135E-2</v>
      </c>
      <c r="X41" s="2">
        <v>9.5</v>
      </c>
      <c r="Y41" s="2"/>
      <c r="Z41" s="2"/>
      <c r="AA41" s="2"/>
      <c r="AB41" s="2"/>
      <c r="AC41" s="2"/>
      <c r="AD41" s="2"/>
      <c r="AE41" s="9" t="s">
        <v>219</v>
      </c>
      <c r="AF41" s="2"/>
      <c r="AG41" s="2"/>
    </row>
    <row r="42" spans="1:33" x14ac:dyDescent="0.25">
      <c r="A42" s="14">
        <f t="shared" ref="A42:A60" si="5">A41+1</f>
        <v>40</v>
      </c>
      <c r="B42" s="2" t="s">
        <v>439</v>
      </c>
      <c r="C42" s="2" t="s">
        <v>131</v>
      </c>
      <c r="D42" s="2" t="s">
        <v>95</v>
      </c>
      <c r="E42" s="2" t="s">
        <v>56</v>
      </c>
      <c r="F42" s="2">
        <v>50</v>
      </c>
      <c r="G42" s="2"/>
      <c r="H42" s="22" t="s">
        <v>278</v>
      </c>
      <c r="I42" s="2"/>
      <c r="J42" s="2">
        <v>1</v>
      </c>
      <c r="K42" s="2"/>
      <c r="L42" s="2"/>
      <c r="M42" s="16">
        <v>43480</v>
      </c>
      <c r="N42" s="31">
        <v>80</v>
      </c>
      <c r="O42" s="2" t="s">
        <v>39</v>
      </c>
      <c r="P42" s="2" t="s">
        <v>160</v>
      </c>
      <c r="Q42" s="3">
        <v>29084</v>
      </c>
      <c r="R42" s="3">
        <v>20822</v>
      </c>
      <c r="S42" s="3">
        <f t="shared" si="3"/>
        <v>49906</v>
      </c>
      <c r="T42" s="3"/>
      <c r="U42" s="2"/>
      <c r="V42" s="2">
        <f t="shared" si="4"/>
        <v>44</v>
      </c>
      <c r="W42" s="2">
        <v>2.5056551244127371E-2</v>
      </c>
      <c r="X42" s="2">
        <v>38</v>
      </c>
      <c r="Y42" s="2"/>
      <c r="Z42" s="2"/>
      <c r="AA42" s="2"/>
      <c r="AB42" s="2"/>
      <c r="AC42" s="2"/>
      <c r="AD42" s="2" t="s">
        <v>337</v>
      </c>
      <c r="AE42" s="9" t="s">
        <v>218</v>
      </c>
      <c r="AF42" s="2"/>
      <c r="AG42" s="2"/>
    </row>
    <row r="43" spans="1:33" hidden="1" x14ac:dyDescent="0.25">
      <c r="A43" s="14">
        <f t="shared" si="5"/>
        <v>41</v>
      </c>
      <c r="B43" s="66" t="s">
        <v>112</v>
      </c>
      <c r="C43" s="2" t="s">
        <v>135</v>
      </c>
      <c r="D43" s="2" t="s">
        <v>61</v>
      </c>
      <c r="E43" s="2" t="s">
        <v>56</v>
      </c>
      <c r="F43" s="2"/>
      <c r="G43" s="2"/>
      <c r="H43" s="22"/>
      <c r="I43" s="2"/>
      <c r="J43" s="2">
        <v>1</v>
      </c>
      <c r="K43" s="2"/>
      <c r="L43" s="2"/>
      <c r="M43" s="16">
        <v>43814</v>
      </c>
      <c r="N43" s="31">
        <v>80</v>
      </c>
      <c r="O43" s="2" t="s">
        <v>39</v>
      </c>
      <c r="P43" s="2" t="s">
        <v>160</v>
      </c>
      <c r="Q43" s="3">
        <v>28345</v>
      </c>
      <c r="R43" s="3">
        <v>14029</v>
      </c>
      <c r="S43" s="3">
        <f t="shared" si="3"/>
        <v>42374</v>
      </c>
      <c r="T43" s="3"/>
      <c r="U43" s="2"/>
      <c r="V43" s="2">
        <f t="shared" si="4"/>
        <v>39</v>
      </c>
      <c r="W43" s="2">
        <v>5.2201148425265352E-3</v>
      </c>
      <c r="X43" s="2">
        <v>58.3</v>
      </c>
      <c r="Y43" s="2"/>
      <c r="Z43" s="2"/>
      <c r="AA43" s="2"/>
      <c r="AB43" s="2"/>
      <c r="AC43" s="2"/>
      <c r="AD43" s="2" t="s">
        <v>212</v>
      </c>
      <c r="AE43" s="9" t="s">
        <v>228</v>
      </c>
      <c r="AF43" s="2"/>
      <c r="AG43" s="2" t="s">
        <v>338</v>
      </c>
    </row>
    <row r="44" spans="1:33" x14ac:dyDescent="0.25">
      <c r="A44" s="14">
        <f t="shared" si="5"/>
        <v>42</v>
      </c>
      <c r="B44" s="2" t="s">
        <v>429</v>
      </c>
      <c r="C44" s="2" t="s">
        <v>132</v>
      </c>
      <c r="D44" s="2" t="s">
        <v>71</v>
      </c>
      <c r="E44" s="2" t="s">
        <v>56</v>
      </c>
      <c r="F44" s="2"/>
      <c r="G44" s="2"/>
      <c r="H44" s="22"/>
      <c r="I44" s="2"/>
      <c r="J44" s="2">
        <v>1</v>
      </c>
      <c r="K44" s="2">
        <v>1</v>
      </c>
      <c r="L44" s="2"/>
      <c r="M44" s="25" t="s">
        <v>339</v>
      </c>
      <c r="N44" s="2"/>
      <c r="O44" s="2" t="s">
        <v>39</v>
      </c>
      <c r="P44" s="2" t="s">
        <v>160</v>
      </c>
      <c r="Q44" s="3">
        <v>35273</v>
      </c>
      <c r="R44" s="3">
        <v>15306</v>
      </c>
      <c r="S44" s="3">
        <f t="shared" si="3"/>
        <v>50579</v>
      </c>
      <c r="T44" s="3"/>
      <c r="U44" s="2"/>
      <c r="V44" s="2">
        <f t="shared" si="4"/>
        <v>45</v>
      </c>
      <c r="W44" s="2">
        <v>9.5267095876109278E-2</v>
      </c>
      <c r="X44" s="2">
        <v>30.5</v>
      </c>
      <c r="Y44" s="2"/>
      <c r="Z44" s="2"/>
      <c r="AA44" s="2"/>
      <c r="AB44" s="2"/>
      <c r="AC44" s="2"/>
      <c r="AD44" s="2"/>
      <c r="AE44" s="9" t="s">
        <v>208</v>
      </c>
      <c r="AF44" s="2"/>
      <c r="AG44" s="2"/>
    </row>
    <row r="45" spans="1:33" hidden="1" x14ac:dyDescent="0.25">
      <c r="A45" s="14">
        <f t="shared" si="5"/>
        <v>43</v>
      </c>
      <c r="B45" s="60" t="s">
        <v>114</v>
      </c>
      <c r="C45" s="2" t="s">
        <v>142</v>
      </c>
      <c r="D45" s="2" t="s">
        <v>138</v>
      </c>
      <c r="E45" s="2" t="s">
        <v>56</v>
      </c>
      <c r="F45" s="2"/>
      <c r="G45" s="2"/>
      <c r="H45" s="22"/>
      <c r="I45" s="2"/>
      <c r="J45" s="2">
        <v>0</v>
      </c>
      <c r="K45" s="2">
        <v>1</v>
      </c>
      <c r="L45" s="16">
        <v>43465</v>
      </c>
      <c r="M45" s="16">
        <v>43480</v>
      </c>
      <c r="N45" s="31">
        <v>80</v>
      </c>
      <c r="O45" s="2" t="s">
        <v>39</v>
      </c>
      <c r="P45" s="2" t="s">
        <v>160</v>
      </c>
      <c r="Q45" s="3">
        <v>35633</v>
      </c>
      <c r="R45" s="3">
        <v>13766</v>
      </c>
      <c r="S45" s="3">
        <f t="shared" si="3"/>
        <v>49399</v>
      </c>
      <c r="T45" s="3"/>
      <c r="U45" s="2"/>
      <c r="V45" s="2">
        <f t="shared" si="4"/>
        <v>54</v>
      </c>
      <c r="W45" s="2">
        <v>1.0614233513137289E-2</v>
      </c>
      <c r="X45" s="2">
        <v>66.3</v>
      </c>
      <c r="Y45" s="2"/>
      <c r="Z45" s="2"/>
      <c r="AA45" s="2"/>
      <c r="AB45" s="2"/>
      <c r="AC45" s="2"/>
      <c r="AD45" s="2"/>
      <c r="AE45" s="9" t="s">
        <v>228</v>
      </c>
      <c r="AF45" s="2"/>
      <c r="AG45" s="2" t="s">
        <v>340</v>
      </c>
    </row>
    <row r="46" spans="1:33" hidden="1" x14ac:dyDescent="0.25">
      <c r="A46" s="14">
        <f t="shared" si="5"/>
        <v>44</v>
      </c>
      <c r="B46" s="64" t="s">
        <v>115</v>
      </c>
      <c r="C46" s="2" t="s">
        <v>143</v>
      </c>
      <c r="D46" s="2" t="s">
        <v>83</v>
      </c>
      <c r="E46" s="2" t="s">
        <v>56</v>
      </c>
      <c r="F46" s="2"/>
      <c r="G46" s="2"/>
      <c r="H46" s="22" t="s">
        <v>269</v>
      </c>
      <c r="I46" s="2"/>
      <c r="J46" s="2">
        <v>0</v>
      </c>
      <c r="K46" s="2"/>
      <c r="L46" s="2"/>
      <c r="M46" s="16">
        <v>43495</v>
      </c>
      <c r="N46" s="31">
        <v>90</v>
      </c>
      <c r="O46" s="2" t="s">
        <v>39</v>
      </c>
      <c r="P46" s="2" t="s">
        <v>160</v>
      </c>
      <c r="Q46" s="3">
        <v>40635</v>
      </c>
      <c r="R46" s="3">
        <v>16919</v>
      </c>
      <c r="S46" s="3">
        <f t="shared" si="3"/>
        <v>57554</v>
      </c>
      <c r="T46" s="3"/>
      <c r="U46" s="2"/>
      <c r="V46" s="2">
        <f t="shared" si="4"/>
        <v>51</v>
      </c>
      <c r="W46" s="2">
        <v>0.1227597007134157</v>
      </c>
      <c r="X46" s="2">
        <v>16</v>
      </c>
      <c r="Y46" s="2"/>
      <c r="Z46" s="2"/>
      <c r="AA46" s="2"/>
      <c r="AB46" s="2"/>
      <c r="AC46" s="2"/>
      <c r="AD46" s="2"/>
      <c r="AE46" s="9" t="s">
        <v>210</v>
      </c>
      <c r="AF46" s="2"/>
      <c r="AG46" s="2" t="s">
        <v>342</v>
      </c>
    </row>
    <row r="47" spans="1:33" x14ac:dyDescent="0.25">
      <c r="A47" s="14">
        <f t="shared" si="5"/>
        <v>45</v>
      </c>
      <c r="B47" s="2" t="s">
        <v>452</v>
      </c>
      <c r="C47" s="2" t="s">
        <v>92</v>
      </c>
      <c r="D47" s="2" t="s">
        <v>74</v>
      </c>
      <c r="E47" s="2" t="s">
        <v>56</v>
      </c>
      <c r="F47" s="2"/>
      <c r="G47" s="2"/>
      <c r="H47" s="22"/>
      <c r="I47" s="2"/>
      <c r="J47" s="2">
        <v>1</v>
      </c>
      <c r="K47" s="2">
        <v>1</v>
      </c>
      <c r="L47" s="16">
        <v>43480</v>
      </c>
      <c r="M47" s="16">
        <v>43497</v>
      </c>
      <c r="N47" s="31">
        <v>80</v>
      </c>
      <c r="O47" s="2" t="s">
        <v>39</v>
      </c>
      <c r="P47" s="2" t="s">
        <v>160</v>
      </c>
      <c r="Q47" s="3">
        <v>28524</v>
      </c>
      <c r="R47" s="3">
        <v>16169</v>
      </c>
      <c r="S47" s="3">
        <f t="shared" si="3"/>
        <v>44693</v>
      </c>
      <c r="T47" s="3"/>
      <c r="U47" s="2"/>
      <c r="V47" s="2">
        <f t="shared" si="4"/>
        <v>48</v>
      </c>
      <c r="W47" s="2">
        <v>0.3137289020358448</v>
      </c>
      <c r="X47" s="2">
        <v>76.599999999999994</v>
      </c>
      <c r="Y47" s="2"/>
      <c r="Z47" s="2"/>
      <c r="AA47" s="2"/>
      <c r="AB47" s="2"/>
      <c r="AC47" s="2"/>
      <c r="AD47" s="2" t="s">
        <v>343</v>
      </c>
      <c r="AE47" s="9" t="s">
        <v>225</v>
      </c>
      <c r="AF47" s="2"/>
      <c r="AG47" s="2"/>
    </row>
    <row r="48" spans="1:33" hidden="1" x14ac:dyDescent="0.25">
      <c r="A48" s="14">
        <f t="shared" si="5"/>
        <v>46</v>
      </c>
      <c r="B48" s="60" t="s">
        <v>117</v>
      </c>
      <c r="C48" s="2" t="s">
        <v>141</v>
      </c>
      <c r="D48" s="2" t="s">
        <v>146</v>
      </c>
      <c r="E48" s="2" t="s">
        <v>56</v>
      </c>
      <c r="F48" s="2"/>
      <c r="G48" s="2"/>
      <c r="H48" s="22" t="s">
        <v>264</v>
      </c>
      <c r="I48" s="2"/>
      <c r="J48" s="2">
        <v>0</v>
      </c>
      <c r="K48" s="2"/>
      <c r="L48" s="2"/>
      <c r="M48" s="16">
        <v>43449</v>
      </c>
      <c r="N48" s="31">
        <v>108</v>
      </c>
      <c r="O48" s="2" t="s">
        <v>39</v>
      </c>
      <c r="P48" s="2" t="s">
        <v>160</v>
      </c>
      <c r="Q48" s="3">
        <v>50723</v>
      </c>
      <c r="R48" s="3">
        <v>18520</v>
      </c>
      <c r="S48" s="3">
        <f t="shared" si="3"/>
        <v>69243</v>
      </c>
      <c r="T48" s="3"/>
      <c r="U48" s="2"/>
      <c r="V48" s="2">
        <f t="shared" si="4"/>
        <v>13</v>
      </c>
      <c r="W48" s="2">
        <v>0.1189316164955629</v>
      </c>
      <c r="X48" s="2">
        <v>7.1</v>
      </c>
      <c r="Y48" s="2"/>
      <c r="Z48" s="2"/>
      <c r="AA48" s="2"/>
      <c r="AB48" s="2"/>
      <c r="AC48" s="2"/>
      <c r="AD48" s="2" t="s">
        <v>658</v>
      </c>
      <c r="AE48" s="9" t="s">
        <v>231</v>
      </c>
      <c r="AF48" s="2"/>
      <c r="AG48" s="2" t="s">
        <v>656</v>
      </c>
    </row>
    <row r="49" spans="1:33" x14ac:dyDescent="0.25">
      <c r="A49" s="14">
        <f t="shared" si="5"/>
        <v>47</v>
      </c>
      <c r="B49" s="2" t="s">
        <v>410</v>
      </c>
      <c r="C49" s="2" t="s">
        <v>144</v>
      </c>
      <c r="D49" s="2" t="s">
        <v>95</v>
      </c>
      <c r="E49" s="2" t="s">
        <v>56</v>
      </c>
      <c r="F49" s="2"/>
      <c r="G49" s="2"/>
      <c r="H49" s="22"/>
      <c r="I49" s="2"/>
      <c r="J49" s="2">
        <v>1</v>
      </c>
      <c r="K49" s="2"/>
      <c r="L49" s="2"/>
      <c r="M49" s="16">
        <v>43435</v>
      </c>
      <c r="N49" s="31">
        <v>87</v>
      </c>
      <c r="O49" s="2" t="s">
        <v>39</v>
      </c>
      <c r="P49" s="2" t="s">
        <v>160</v>
      </c>
      <c r="Q49" s="3">
        <v>28429</v>
      </c>
      <c r="R49" s="3">
        <v>19438</v>
      </c>
      <c r="S49" s="3">
        <f t="shared" si="3"/>
        <v>47867</v>
      </c>
      <c r="T49" s="3"/>
      <c r="U49" s="2"/>
      <c r="V49" s="2">
        <f t="shared" si="4"/>
        <v>10</v>
      </c>
      <c r="W49" s="2">
        <v>0.31346789629371846</v>
      </c>
      <c r="X49" s="2">
        <v>17.3</v>
      </c>
      <c r="Y49" s="2"/>
      <c r="Z49" s="2"/>
      <c r="AA49" s="2"/>
      <c r="AB49" s="2"/>
      <c r="AC49" s="2"/>
      <c r="AD49" s="2"/>
      <c r="AE49" s="9" t="s">
        <v>223</v>
      </c>
      <c r="AF49" s="2"/>
      <c r="AG49" s="2"/>
    </row>
    <row r="50" spans="1:33" hidden="1" x14ac:dyDescent="0.25">
      <c r="A50" s="14">
        <f t="shared" si="5"/>
        <v>48</v>
      </c>
      <c r="B50" s="66" t="s">
        <v>119</v>
      </c>
      <c r="C50" s="2" t="s">
        <v>147</v>
      </c>
      <c r="D50" s="2" t="s">
        <v>136</v>
      </c>
      <c r="E50" s="2" t="s">
        <v>56</v>
      </c>
      <c r="F50" s="2"/>
      <c r="G50" s="2"/>
      <c r="H50" s="22"/>
      <c r="I50" s="2"/>
      <c r="J50" s="2">
        <v>1</v>
      </c>
      <c r="K50" s="2"/>
      <c r="L50" s="2"/>
      <c r="M50" s="16">
        <v>43647</v>
      </c>
      <c r="N50" s="31"/>
      <c r="O50" s="2" t="s">
        <v>39</v>
      </c>
      <c r="P50" s="2" t="s">
        <v>160</v>
      </c>
      <c r="Q50" s="3">
        <v>28326</v>
      </c>
      <c r="R50" s="3">
        <v>15235</v>
      </c>
      <c r="S50" s="3">
        <f t="shared" si="3"/>
        <v>43561</v>
      </c>
      <c r="T50" s="3"/>
      <c r="U50" s="2"/>
      <c r="V50" s="2">
        <f t="shared" si="4"/>
        <v>15</v>
      </c>
      <c r="W50" s="2">
        <v>0.96406820950060901</v>
      </c>
      <c r="X50" s="2">
        <v>53.3</v>
      </c>
      <c r="Y50" s="2"/>
      <c r="Z50" s="2"/>
      <c r="AA50" s="2"/>
      <c r="AB50" s="2"/>
      <c r="AC50" s="2"/>
      <c r="AD50" s="2"/>
      <c r="AE50" s="9" t="s">
        <v>228</v>
      </c>
      <c r="AF50" s="2"/>
      <c r="AG50" s="2" t="s">
        <v>347</v>
      </c>
    </row>
    <row r="51" spans="1:33" x14ac:dyDescent="0.25">
      <c r="A51" s="14">
        <f t="shared" si="5"/>
        <v>49</v>
      </c>
      <c r="B51" s="2" t="s">
        <v>120</v>
      </c>
      <c r="C51" s="2" t="s">
        <v>148</v>
      </c>
      <c r="D51" s="2" t="s">
        <v>69</v>
      </c>
      <c r="E51" s="2" t="s">
        <v>56</v>
      </c>
      <c r="F51" s="2"/>
      <c r="G51" s="2"/>
      <c r="H51" s="22"/>
      <c r="I51" s="2"/>
      <c r="J51" s="2">
        <v>0</v>
      </c>
      <c r="K51" s="2"/>
      <c r="L51" s="2"/>
      <c r="M51" s="16">
        <v>43497</v>
      </c>
      <c r="N51" s="31"/>
      <c r="O51" s="2" t="s">
        <v>39</v>
      </c>
      <c r="P51" s="2" t="s">
        <v>160</v>
      </c>
      <c r="Q51" s="3">
        <v>29585</v>
      </c>
      <c r="R51" s="3">
        <v>17365</v>
      </c>
      <c r="S51" s="3">
        <f t="shared" si="3"/>
        <v>46950</v>
      </c>
      <c r="T51" s="3"/>
      <c r="U51" s="2"/>
      <c r="V51" s="2">
        <f t="shared" si="4"/>
        <v>6</v>
      </c>
      <c r="W51" s="2">
        <v>4.9591091004002087E-3</v>
      </c>
      <c r="X51" s="2">
        <v>15.1</v>
      </c>
      <c r="Y51" s="2"/>
      <c r="Z51" s="2"/>
      <c r="AA51" s="2"/>
      <c r="AB51" s="2"/>
      <c r="AC51" s="2"/>
      <c r="AD51" s="2"/>
      <c r="AE51" s="9" t="s">
        <v>232</v>
      </c>
      <c r="AF51" s="2"/>
      <c r="AG51" s="2" t="s">
        <v>657</v>
      </c>
    </row>
    <row r="52" spans="1:33" x14ac:dyDescent="0.25">
      <c r="A52" s="14">
        <f t="shared" si="5"/>
        <v>50</v>
      </c>
      <c r="B52" s="2" t="s">
        <v>121</v>
      </c>
      <c r="C52" s="2" t="s">
        <v>137</v>
      </c>
      <c r="D52" s="2" t="s">
        <v>83</v>
      </c>
      <c r="E52" s="2" t="s">
        <v>56</v>
      </c>
      <c r="F52" s="2"/>
      <c r="G52" s="2"/>
      <c r="H52" s="22"/>
      <c r="I52" s="2"/>
      <c r="J52" s="2">
        <v>1</v>
      </c>
      <c r="K52" s="2"/>
      <c r="L52" s="2"/>
      <c r="M52" s="16">
        <v>43449</v>
      </c>
      <c r="N52" s="31"/>
      <c r="O52" s="2" t="s">
        <v>39</v>
      </c>
      <c r="P52" s="2" t="s">
        <v>160</v>
      </c>
      <c r="Q52" s="3">
        <v>37838</v>
      </c>
      <c r="R52" s="3">
        <v>14380</v>
      </c>
      <c r="S52" s="3">
        <f t="shared" si="3"/>
        <v>52218</v>
      </c>
      <c r="T52" s="3"/>
      <c r="U52" s="2"/>
      <c r="V52" s="2">
        <f t="shared" si="4"/>
        <v>20</v>
      </c>
      <c r="W52" s="2">
        <v>0.30285366278058118</v>
      </c>
      <c r="X52" s="2">
        <v>39.200000000000003</v>
      </c>
      <c r="Y52" s="2"/>
      <c r="Z52" s="2"/>
      <c r="AA52" s="2"/>
      <c r="AB52" s="2"/>
      <c r="AC52" s="2"/>
      <c r="AD52" s="2"/>
      <c r="AE52" s="9" t="s">
        <v>222</v>
      </c>
      <c r="AF52" s="2"/>
      <c r="AG52" s="2"/>
    </row>
    <row r="53" spans="1:33" x14ac:dyDescent="0.25">
      <c r="A53" s="14">
        <f t="shared" si="5"/>
        <v>51</v>
      </c>
      <c r="B53" s="2" t="s">
        <v>122</v>
      </c>
      <c r="C53" s="2" t="s">
        <v>66</v>
      </c>
      <c r="D53" s="2" t="s">
        <v>74</v>
      </c>
      <c r="E53" s="2" t="s">
        <v>56</v>
      </c>
      <c r="F53" s="2"/>
      <c r="G53" s="2"/>
      <c r="H53" s="22"/>
      <c r="I53" s="2"/>
      <c r="J53" s="2">
        <v>1</v>
      </c>
      <c r="K53" s="2"/>
      <c r="L53" s="46" t="s">
        <v>298</v>
      </c>
      <c r="M53" s="47"/>
      <c r="N53" s="31"/>
      <c r="O53" s="2" t="s">
        <v>39</v>
      </c>
      <c r="P53" s="2" t="s">
        <v>160</v>
      </c>
      <c r="Q53" s="3">
        <v>32096</v>
      </c>
      <c r="R53" s="3">
        <v>13810</v>
      </c>
      <c r="S53" s="3">
        <f t="shared" si="3"/>
        <v>45906</v>
      </c>
      <c r="T53" s="3"/>
      <c r="U53" s="2"/>
      <c r="V53" s="2">
        <f t="shared" si="4"/>
        <v>19</v>
      </c>
      <c r="W53" s="2">
        <v>5.3941186706107534E-3</v>
      </c>
      <c r="X53" s="2">
        <v>65.599999999999994</v>
      </c>
      <c r="Y53" s="2"/>
      <c r="Z53" s="2"/>
      <c r="AA53" s="2"/>
      <c r="AB53" s="2"/>
      <c r="AC53" s="2"/>
      <c r="AD53" s="2"/>
      <c r="AE53" s="9" t="s">
        <v>218</v>
      </c>
      <c r="AF53" s="2"/>
      <c r="AG53" s="2"/>
    </row>
    <row r="54" spans="1:33" x14ac:dyDescent="0.25">
      <c r="A54" s="14">
        <f t="shared" si="5"/>
        <v>52</v>
      </c>
      <c r="B54" s="2" t="s">
        <v>123</v>
      </c>
      <c r="C54" s="2" t="s">
        <v>150</v>
      </c>
      <c r="D54" s="2" t="s">
        <v>149</v>
      </c>
      <c r="E54" s="2" t="s">
        <v>56</v>
      </c>
      <c r="F54" s="2">
        <v>50</v>
      </c>
      <c r="G54" s="2"/>
      <c r="H54" s="22"/>
      <c r="I54" s="2"/>
      <c r="J54" s="2">
        <v>0</v>
      </c>
      <c r="K54" s="2"/>
      <c r="L54" s="2"/>
      <c r="M54" s="16">
        <v>43467</v>
      </c>
      <c r="N54" s="31"/>
      <c r="O54" s="2" t="s">
        <v>39</v>
      </c>
      <c r="P54" s="2" t="s">
        <v>160</v>
      </c>
      <c r="Q54" s="3">
        <v>53395</v>
      </c>
      <c r="R54" s="3">
        <v>16557</v>
      </c>
      <c r="S54" s="3">
        <f t="shared" si="3"/>
        <v>69952</v>
      </c>
      <c r="T54" s="3"/>
      <c r="U54" s="2"/>
      <c r="V54" s="2">
        <f t="shared" si="4"/>
        <v>31</v>
      </c>
      <c r="W54" s="2">
        <v>2.5317556986253698E-2</v>
      </c>
      <c r="X54" s="2">
        <v>6.7</v>
      </c>
      <c r="Y54" s="2"/>
      <c r="Z54" s="2"/>
      <c r="AA54" s="2"/>
      <c r="AB54" s="2"/>
      <c r="AC54" s="2"/>
      <c r="AD54" s="2"/>
      <c r="AE54" s="9" t="s">
        <v>210</v>
      </c>
      <c r="AF54" s="2"/>
      <c r="AG54" s="2"/>
    </row>
    <row r="55" spans="1:33" x14ac:dyDescent="0.25">
      <c r="A55" s="14">
        <f t="shared" si="5"/>
        <v>53</v>
      </c>
      <c r="B55" s="2" t="s">
        <v>124</v>
      </c>
      <c r="C55" s="2" t="s">
        <v>151</v>
      </c>
      <c r="D55" s="2" t="s">
        <v>138</v>
      </c>
      <c r="E55" s="2" t="s">
        <v>56</v>
      </c>
      <c r="F55" s="2"/>
      <c r="G55" s="2"/>
      <c r="H55" s="22"/>
      <c r="I55" s="2"/>
      <c r="J55" s="2">
        <v>1</v>
      </c>
      <c r="K55" s="2"/>
      <c r="L55" s="2"/>
      <c r="M55" s="16">
        <v>43480</v>
      </c>
      <c r="N55" s="31">
        <v>100</v>
      </c>
      <c r="O55" s="2" t="s">
        <v>39</v>
      </c>
      <c r="P55" s="2" t="s">
        <v>160</v>
      </c>
      <c r="Q55" s="3">
        <v>51377</v>
      </c>
      <c r="R55" s="3">
        <v>13986</v>
      </c>
      <c r="S55" s="3">
        <f t="shared" si="3"/>
        <v>65363</v>
      </c>
      <c r="T55" s="3"/>
      <c r="U55" s="2"/>
      <c r="V55" s="2">
        <f t="shared" si="4"/>
        <v>12</v>
      </c>
      <c r="W55" s="2">
        <v>5.9509309204802505E-2</v>
      </c>
      <c r="X55" s="2">
        <v>26.3</v>
      </c>
      <c r="Y55" s="2"/>
      <c r="Z55" s="2"/>
      <c r="AA55" s="2"/>
      <c r="AB55" s="2"/>
      <c r="AC55" s="2"/>
      <c r="AD55" s="2"/>
      <c r="AE55" s="9" t="s">
        <v>233</v>
      </c>
      <c r="AF55" s="2"/>
      <c r="AG55" s="2"/>
    </row>
    <row r="56" spans="1:33" x14ac:dyDescent="0.25">
      <c r="A56" s="14">
        <f t="shared" si="5"/>
        <v>54</v>
      </c>
      <c r="B56" s="2" t="s">
        <v>125</v>
      </c>
      <c r="C56" s="2" t="s">
        <v>144</v>
      </c>
      <c r="D56" s="2" t="s">
        <v>95</v>
      </c>
      <c r="E56" s="2" t="s">
        <v>56</v>
      </c>
      <c r="F56" s="2"/>
      <c r="G56" s="2"/>
      <c r="H56" s="22"/>
      <c r="I56" s="2"/>
      <c r="J56" s="2">
        <v>1</v>
      </c>
      <c r="K56" s="2">
        <v>1</v>
      </c>
      <c r="L56" s="16">
        <v>43449</v>
      </c>
      <c r="M56" s="16">
        <v>43480</v>
      </c>
      <c r="N56" s="31">
        <v>90</v>
      </c>
      <c r="O56" s="2" t="s">
        <v>39</v>
      </c>
      <c r="P56" s="2" t="s">
        <v>160</v>
      </c>
      <c r="Q56" s="3">
        <v>45790</v>
      </c>
      <c r="R56" s="3">
        <v>17289</v>
      </c>
      <c r="S56" s="3">
        <f t="shared" si="3"/>
        <v>63079</v>
      </c>
      <c r="T56" s="3"/>
      <c r="U56" s="2"/>
      <c r="V56" s="2">
        <f t="shared" si="4"/>
        <v>28</v>
      </c>
      <c r="W56" s="2">
        <v>0.31346789629371846</v>
      </c>
      <c r="X56" s="2">
        <v>17.7</v>
      </c>
      <c r="Y56" s="2"/>
      <c r="Z56" s="2"/>
      <c r="AA56" s="2"/>
      <c r="AB56" s="2"/>
      <c r="AC56" s="2"/>
      <c r="AD56" s="2"/>
      <c r="AE56" s="9" t="s">
        <v>221</v>
      </c>
      <c r="AF56" s="2"/>
      <c r="AG56" s="2"/>
    </row>
    <row r="57" spans="1:33" x14ac:dyDescent="0.25">
      <c r="A57" s="14">
        <f t="shared" si="5"/>
        <v>55</v>
      </c>
      <c r="B57" s="2" t="s">
        <v>126</v>
      </c>
      <c r="C57" s="2" t="s">
        <v>145</v>
      </c>
      <c r="D57" s="2" t="s">
        <v>61</v>
      </c>
      <c r="E57" s="2" t="s">
        <v>56</v>
      </c>
      <c r="F57" s="2"/>
      <c r="G57" s="2"/>
      <c r="H57" s="22" t="s">
        <v>367</v>
      </c>
      <c r="I57" s="2"/>
      <c r="J57" s="2">
        <v>1</v>
      </c>
      <c r="K57" s="2"/>
      <c r="L57" s="2"/>
      <c r="M57" s="16">
        <v>43586</v>
      </c>
      <c r="N57" s="31"/>
      <c r="O57" s="2" t="s">
        <v>39</v>
      </c>
      <c r="P57" s="2" t="s">
        <v>160</v>
      </c>
      <c r="Q57" s="3">
        <v>53613</v>
      </c>
      <c r="R57" s="3">
        <v>17630</v>
      </c>
      <c r="S57" s="3">
        <f t="shared" si="3"/>
        <v>71243</v>
      </c>
      <c r="T57" s="3"/>
      <c r="U57" s="2"/>
      <c r="V57" s="2">
        <f t="shared" si="4"/>
        <v>35</v>
      </c>
      <c r="W57" s="2">
        <v>0.57499564990429786</v>
      </c>
      <c r="X57" s="2">
        <v>32.6</v>
      </c>
      <c r="Y57" s="2"/>
      <c r="Z57" s="2"/>
      <c r="AA57" s="2"/>
      <c r="AB57" s="2"/>
      <c r="AC57" s="2"/>
      <c r="AD57" s="2"/>
      <c r="AE57" s="9" t="s">
        <v>220</v>
      </c>
      <c r="AF57" s="2"/>
      <c r="AG57" s="2"/>
    </row>
    <row r="58" spans="1:33" x14ac:dyDescent="0.25">
      <c r="A58" s="14">
        <f t="shared" si="5"/>
        <v>56</v>
      </c>
      <c r="B58" s="2" t="s">
        <v>127</v>
      </c>
      <c r="C58" s="2" t="s">
        <v>152</v>
      </c>
      <c r="D58" s="2" t="s">
        <v>71</v>
      </c>
      <c r="E58" s="2" t="s">
        <v>56</v>
      </c>
      <c r="F58" s="2"/>
      <c r="G58" s="2"/>
      <c r="H58" s="22"/>
      <c r="I58" s="2"/>
      <c r="J58" s="2">
        <v>0</v>
      </c>
      <c r="K58" s="2"/>
      <c r="M58" s="16">
        <v>43496</v>
      </c>
      <c r="N58" s="31">
        <v>90</v>
      </c>
      <c r="O58" s="2" t="s">
        <v>39</v>
      </c>
      <c r="P58" s="2" t="s">
        <v>160</v>
      </c>
      <c r="Q58" s="3">
        <v>55832</v>
      </c>
      <c r="R58" s="3">
        <v>17372</v>
      </c>
      <c r="S58" s="3">
        <f t="shared" si="3"/>
        <v>73204</v>
      </c>
      <c r="T58" s="3"/>
      <c r="U58" s="2"/>
      <c r="V58" s="2">
        <f t="shared" si="4"/>
        <v>34</v>
      </c>
      <c r="W58" s="2">
        <v>0.14625021750478512</v>
      </c>
      <c r="X58" s="2">
        <v>11.4</v>
      </c>
      <c r="Y58" s="2"/>
      <c r="Z58" s="2"/>
      <c r="AA58" s="2"/>
      <c r="AB58" s="2"/>
      <c r="AC58" s="2"/>
      <c r="AD58" s="2"/>
      <c r="AE58" s="9" t="s">
        <v>210</v>
      </c>
      <c r="AF58" s="2"/>
      <c r="AG58" s="2"/>
    </row>
    <row r="59" spans="1:33" hidden="1" x14ac:dyDescent="0.25">
      <c r="A59" s="14">
        <f t="shared" si="5"/>
        <v>57</v>
      </c>
      <c r="B59" s="64" t="s">
        <v>128</v>
      </c>
      <c r="C59" s="2" t="s">
        <v>153</v>
      </c>
      <c r="D59" s="2" t="s">
        <v>129</v>
      </c>
      <c r="E59" s="2" t="s">
        <v>56</v>
      </c>
      <c r="F59" s="2"/>
      <c r="G59" s="2"/>
      <c r="H59" s="22"/>
      <c r="I59" s="2"/>
      <c r="J59" s="2">
        <v>0</v>
      </c>
      <c r="K59" s="2"/>
      <c r="L59" s="2"/>
      <c r="M59" s="16">
        <v>43525</v>
      </c>
      <c r="N59" s="31"/>
      <c r="O59" s="2" t="s">
        <v>39</v>
      </c>
      <c r="P59" s="2" t="s">
        <v>160</v>
      </c>
      <c r="Q59" s="3">
        <v>55955</v>
      </c>
      <c r="R59" s="3">
        <v>16918</v>
      </c>
      <c r="S59" s="3">
        <f t="shared" si="3"/>
        <v>72873</v>
      </c>
      <c r="T59" s="3"/>
      <c r="U59" s="2"/>
      <c r="V59" s="2">
        <f t="shared" si="4"/>
        <v>29</v>
      </c>
      <c r="W59" s="2">
        <v>0.33217330781277188</v>
      </c>
      <c r="X59" s="2">
        <v>14.1</v>
      </c>
      <c r="Y59" s="2"/>
      <c r="Z59" s="2"/>
      <c r="AA59" s="2"/>
      <c r="AB59" s="2"/>
      <c r="AC59" s="2"/>
      <c r="AD59" s="2"/>
      <c r="AE59" s="9" t="s">
        <v>219</v>
      </c>
      <c r="AF59" s="2"/>
      <c r="AG59" s="2"/>
    </row>
    <row r="60" spans="1:33" hidden="1" x14ac:dyDescent="0.25">
      <c r="A60" s="14">
        <f t="shared" si="5"/>
        <v>58</v>
      </c>
      <c r="B60" s="60" t="s">
        <v>409</v>
      </c>
      <c r="C60" s="2" t="s">
        <v>216</v>
      </c>
      <c r="D60" s="2" t="s">
        <v>215</v>
      </c>
      <c r="E60" s="2" t="s">
        <v>56</v>
      </c>
      <c r="F60" s="2"/>
      <c r="G60" s="2"/>
      <c r="H60" s="22"/>
      <c r="I60" s="2"/>
      <c r="J60" s="11">
        <v>0</v>
      </c>
      <c r="K60" s="11"/>
      <c r="L60" s="2"/>
      <c r="M60" s="16">
        <v>43525</v>
      </c>
      <c r="N60" s="31">
        <v>79</v>
      </c>
      <c r="O60" s="11" t="s">
        <v>39</v>
      </c>
      <c r="P60" s="11" t="s">
        <v>160</v>
      </c>
      <c r="Q60" s="3">
        <v>27530</v>
      </c>
      <c r="R60" s="3">
        <f>S60-Q60</f>
        <v>18290</v>
      </c>
      <c r="S60" s="3">
        <v>45820</v>
      </c>
      <c r="T60" s="2"/>
      <c r="U60" s="2"/>
      <c r="V60" s="2">
        <f t="shared" si="4"/>
        <v>52</v>
      </c>
      <c r="W60" s="2">
        <v>0.14477118496606925</v>
      </c>
      <c r="X60" s="2">
        <v>44.6</v>
      </c>
      <c r="Y60" s="2"/>
      <c r="Z60" s="2"/>
      <c r="AA60" s="2"/>
      <c r="AB60" s="2"/>
      <c r="AC60" s="2"/>
      <c r="AD60" s="2" t="s">
        <v>217</v>
      </c>
      <c r="AE60" s="9" t="s">
        <v>228</v>
      </c>
      <c r="AF60" s="2"/>
      <c r="AG60" s="2" t="s">
        <v>376</v>
      </c>
    </row>
  </sheetData>
  <autoFilter ref="A2:AG60" xr:uid="{89C38E73-B57B-4FB4-9B64-E5F3DF2C21FB}">
    <filterColumn colId="1">
      <colorFilter dxfId="0"/>
    </filterColumn>
  </autoFilter>
  <mergeCells count="11">
    <mergeCell ref="W1:AF1"/>
    <mergeCell ref="AG1:AG2"/>
    <mergeCell ref="K1:M1"/>
    <mergeCell ref="L53:M53"/>
    <mergeCell ref="L40:M40"/>
    <mergeCell ref="L4:M4"/>
    <mergeCell ref="A1:E1"/>
    <mergeCell ref="I1:J1"/>
    <mergeCell ref="P1:U1"/>
    <mergeCell ref="L3:M3"/>
    <mergeCell ref="N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DC28-799C-4929-8CF3-2B83ADB47262}">
  <dimension ref="A1:P48"/>
  <sheetViews>
    <sheetView topLeftCell="A19" workbookViewId="0">
      <selection activeCell="C23" sqref="C23"/>
    </sheetView>
  </sheetViews>
  <sheetFormatPr defaultRowHeight="15" x14ac:dyDescent="0.25"/>
  <cols>
    <col min="1" max="1" width="5.7109375" bestFit="1" customWidth="1"/>
    <col min="2" max="2" width="30.7109375" bestFit="1" customWidth="1"/>
    <col min="3" max="3" width="36.5703125" style="15" customWidth="1"/>
    <col min="4" max="4" width="24.7109375" style="15" customWidth="1"/>
    <col min="5" max="5" width="34.140625" customWidth="1"/>
    <col min="6" max="7" width="24.7109375" bestFit="1" customWidth="1"/>
    <col min="8" max="8" width="11.42578125" bestFit="1" customWidth="1"/>
    <col min="9" max="9" width="8.42578125" bestFit="1" customWidth="1"/>
    <col min="10" max="10" width="10.5703125" bestFit="1" customWidth="1"/>
    <col min="11" max="11" width="13.5703125" bestFit="1" customWidth="1"/>
    <col min="12" max="12" width="10.140625" bestFit="1" customWidth="1"/>
    <col min="13" max="13" width="10.42578125" bestFit="1" customWidth="1"/>
    <col min="14" max="14" width="15.85546875" bestFit="1" customWidth="1"/>
    <col min="15" max="15" width="10.7109375" bestFit="1" customWidth="1"/>
    <col min="16" max="16" width="40.42578125" style="15" bestFit="1" customWidth="1"/>
  </cols>
  <sheetData>
    <row r="1" spans="1:16" x14ac:dyDescent="0.25">
      <c r="A1" s="55" t="s">
        <v>321</v>
      </c>
      <c r="B1" s="55"/>
      <c r="C1" s="55"/>
      <c r="D1" s="55"/>
      <c r="E1" s="55"/>
    </row>
    <row r="3" spans="1:16" x14ac:dyDescent="0.25">
      <c r="A3" s="1" t="s">
        <v>0</v>
      </c>
      <c r="B3" s="1" t="s">
        <v>241</v>
      </c>
      <c r="C3" s="4" t="s">
        <v>240</v>
      </c>
      <c r="D3" s="4" t="s">
        <v>242</v>
      </c>
      <c r="E3" s="1" t="s">
        <v>260</v>
      </c>
      <c r="F3" s="1" t="s">
        <v>296</v>
      </c>
      <c r="G3" s="1" t="s">
        <v>297</v>
      </c>
      <c r="H3" s="1" t="s">
        <v>243</v>
      </c>
      <c r="I3" s="1" t="s">
        <v>244</v>
      </c>
      <c r="J3" s="1" t="s">
        <v>245</v>
      </c>
      <c r="K3" s="1" t="s">
        <v>246</v>
      </c>
      <c r="L3" s="1" t="s">
        <v>256</v>
      </c>
      <c r="M3" s="1" t="s">
        <v>257</v>
      </c>
      <c r="N3" s="1" t="s">
        <v>4</v>
      </c>
      <c r="O3" s="1" t="s">
        <v>30</v>
      </c>
      <c r="P3" s="4" t="s">
        <v>33</v>
      </c>
    </row>
    <row r="4" spans="1:16" x14ac:dyDescent="0.25">
      <c r="A4" s="51">
        <v>1</v>
      </c>
      <c r="B4" s="56" t="s">
        <v>247</v>
      </c>
      <c r="C4" s="5" t="s">
        <v>249</v>
      </c>
      <c r="D4" s="5" t="s">
        <v>254</v>
      </c>
      <c r="E4" s="2" t="s">
        <v>295</v>
      </c>
      <c r="F4" s="2" t="s">
        <v>299</v>
      </c>
      <c r="G4" s="16">
        <v>43435</v>
      </c>
      <c r="H4" s="2"/>
      <c r="I4" s="2"/>
      <c r="J4" s="2"/>
      <c r="K4" s="2"/>
      <c r="L4" s="2"/>
      <c r="M4" s="2"/>
      <c r="N4" s="2"/>
      <c r="O4" s="2"/>
      <c r="P4" s="5"/>
    </row>
    <row r="5" spans="1:16" x14ac:dyDescent="0.25">
      <c r="A5" s="51"/>
      <c r="B5" s="56"/>
      <c r="C5" s="5" t="s">
        <v>261</v>
      </c>
      <c r="D5" s="5" t="s">
        <v>254</v>
      </c>
      <c r="E5" s="2" t="s">
        <v>262</v>
      </c>
      <c r="F5" s="2" t="s">
        <v>299</v>
      </c>
      <c r="G5" s="16">
        <v>43435</v>
      </c>
      <c r="H5" s="2"/>
      <c r="I5" s="2"/>
      <c r="J5" s="2"/>
      <c r="K5" s="2"/>
      <c r="L5" s="2"/>
      <c r="M5" s="2"/>
      <c r="N5" s="2"/>
      <c r="O5" s="2"/>
      <c r="P5" s="5"/>
    </row>
    <row r="6" spans="1:16" x14ac:dyDescent="0.25">
      <c r="A6" s="51"/>
      <c r="B6" s="56"/>
      <c r="C6" s="5" t="s">
        <v>294</v>
      </c>
      <c r="D6" s="5" t="s">
        <v>254</v>
      </c>
      <c r="E6" s="2" t="s">
        <v>295</v>
      </c>
      <c r="F6" s="2" t="s">
        <v>299</v>
      </c>
      <c r="G6" s="16">
        <v>43480</v>
      </c>
      <c r="H6" s="2"/>
      <c r="I6" s="2"/>
      <c r="J6" s="2"/>
      <c r="K6" s="2"/>
      <c r="L6" s="2"/>
      <c r="M6" s="2"/>
      <c r="N6" s="2"/>
      <c r="O6" s="2"/>
      <c r="P6" s="5"/>
    </row>
    <row r="7" spans="1:16" x14ac:dyDescent="0.25">
      <c r="A7" s="51">
        <v>2</v>
      </c>
      <c r="B7" s="56" t="s">
        <v>7</v>
      </c>
      <c r="C7" s="5" t="s">
        <v>249</v>
      </c>
      <c r="D7" s="5" t="s">
        <v>254</v>
      </c>
      <c r="E7" s="2" t="s">
        <v>295</v>
      </c>
      <c r="F7" s="16">
        <v>43434</v>
      </c>
      <c r="G7" s="16">
        <v>43444</v>
      </c>
      <c r="H7" s="2">
        <v>42</v>
      </c>
      <c r="I7" s="2">
        <v>88</v>
      </c>
      <c r="J7" s="13">
        <v>117357</v>
      </c>
      <c r="K7" s="13">
        <v>120000</v>
      </c>
      <c r="L7" s="13">
        <v>80000</v>
      </c>
      <c r="M7" s="13">
        <v>135000</v>
      </c>
      <c r="N7" s="2"/>
      <c r="O7" s="2"/>
      <c r="P7" s="5"/>
    </row>
    <row r="8" spans="1:16" ht="45" x14ac:dyDescent="0.25">
      <c r="A8" s="51"/>
      <c r="B8" s="56"/>
      <c r="C8" s="5" t="s">
        <v>258</v>
      </c>
      <c r="D8" s="5" t="s">
        <v>254</v>
      </c>
      <c r="E8" s="2" t="s">
        <v>295</v>
      </c>
      <c r="F8" s="16">
        <v>43434</v>
      </c>
      <c r="G8" s="16">
        <v>43444</v>
      </c>
      <c r="H8" s="2">
        <v>69</v>
      </c>
      <c r="I8" s="2">
        <v>94</v>
      </c>
      <c r="J8" s="13">
        <v>113617</v>
      </c>
      <c r="K8" s="13">
        <v>112500</v>
      </c>
      <c r="L8" s="13">
        <v>75000</v>
      </c>
      <c r="M8" s="13">
        <v>150000</v>
      </c>
      <c r="N8" s="2"/>
      <c r="O8" s="2"/>
      <c r="P8" s="5"/>
    </row>
    <row r="9" spans="1:16" x14ac:dyDescent="0.25">
      <c r="A9" s="51"/>
      <c r="B9" s="56"/>
      <c r="C9" s="5" t="s">
        <v>248</v>
      </c>
      <c r="D9" s="5" t="s">
        <v>254</v>
      </c>
      <c r="E9" s="2" t="s">
        <v>295</v>
      </c>
      <c r="F9" s="16">
        <v>43434</v>
      </c>
      <c r="G9" s="16">
        <v>43444</v>
      </c>
      <c r="H9" s="2">
        <v>47</v>
      </c>
      <c r="I9" s="2">
        <v>96</v>
      </c>
      <c r="J9" s="13">
        <v>117605</v>
      </c>
      <c r="K9" s="13">
        <v>115000</v>
      </c>
      <c r="L9" s="13">
        <v>100000</v>
      </c>
      <c r="M9" s="13">
        <v>145000</v>
      </c>
      <c r="N9" s="2"/>
      <c r="O9" s="2"/>
      <c r="P9" s="5"/>
    </row>
    <row r="10" spans="1:16" ht="30" x14ac:dyDescent="0.25">
      <c r="A10" s="51"/>
      <c r="B10" s="56"/>
      <c r="C10" s="5" t="s">
        <v>259</v>
      </c>
      <c r="D10" s="5" t="s">
        <v>254</v>
      </c>
      <c r="E10" s="2" t="s">
        <v>295</v>
      </c>
      <c r="F10" s="16">
        <v>43434</v>
      </c>
      <c r="G10" s="16">
        <v>43444</v>
      </c>
      <c r="H10" s="2">
        <v>20</v>
      </c>
      <c r="I10" s="2">
        <v>95</v>
      </c>
      <c r="J10" s="13">
        <v>120929</v>
      </c>
      <c r="K10" s="13">
        <v>120000</v>
      </c>
      <c r="L10" s="13">
        <v>107000</v>
      </c>
      <c r="M10" s="13">
        <v>145000</v>
      </c>
      <c r="N10" s="2"/>
      <c r="O10" s="2"/>
      <c r="P10" s="5"/>
    </row>
    <row r="11" spans="1:16" x14ac:dyDescent="0.25">
      <c r="A11" s="51"/>
      <c r="B11" s="56"/>
      <c r="C11" s="5" t="s">
        <v>250</v>
      </c>
      <c r="D11" s="5" t="s">
        <v>254</v>
      </c>
      <c r="E11" s="2" t="s">
        <v>295</v>
      </c>
      <c r="F11" s="16">
        <v>43434</v>
      </c>
      <c r="G11" s="16">
        <v>43444</v>
      </c>
      <c r="H11" s="2">
        <v>12</v>
      </c>
      <c r="I11" s="2">
        <v>91</v>
      </c>
      <c r="J11" s="13">
        <v>116680</v>
      </c>
      <c r="K11" s="13">
        <v>117000</v>
      </c>
      <c r="L11" s="13">
        <v>105000</v>
      </c>
      <c r="M11" s="13">
        <v>126000</v>
      </c>
      <c r="N11" s="2"/>
      <c r="O11" s="2"/>
      <c r="P11" s="5"/>
    </row>
    <row r="12" spans="1:16" x14ac:dyDescent="0.25">
      <c r="A12" s="51"/>
      <c r="B12" s="56"/>
      <c r="C12" s="5" t="s">
        <v>251</v>
      </c>
      <c r="D12" s="5" t="s">
        <v>254</v>
      </c>
      <c r="E12" s="2" t="s">
        <v>295</v>
      </c>
      <c r="F12" s="16">
        <v>43434</v>
      </c>
      <c r="G12" s="16">
        <v>43444</v>
      </c>
      <c r="H12" s="2">
        <v>24</v>
      </c>
      <c r="I12" s="2">
        <v>100</v>
      </c>
      <c r="J12" s="13">
        <v>125455</v>
      </c>
      <c r="K12" s="13">
        <v>120000</v>
      </c>
      <c r="L12" s="13">
        <v>108000</v>
      </c>
      <c r="M12" s="13">
        <v>145000</v>
      </c>
      <c r="N12" s="2"/>
      <c r="O12" s="2"/>
      <c r="P12" s="5"/>
    </row>
    <row r="13" spans="1:16" ht="30" x14ac:dyDescent="0.25">
      <c r="A13" s="51"/>
      <c r="B13" s="56"/>
      <c r="C13" s="5" t="s">
        <v>252</v>
      </c>
      <c r="D13" s="5" t="s">
        <v>255</v>
      </c>
      <c r="E13" s="2" t="s">
        <v>295</v>
      </c>
      <c r="F13" s="16">
        <v>43434</v>
      </c>
      <c r="G13" s="16">
        <v>43444</v>
      </c>
      <c r="H13" s="2">
        <v>182</v>
      </c>
      <c r="I13" s="2">
        <v>95</v>
      </c>
      <c r="J13" s="13">
        <v>111858</v>
      </c>
      <c r="K13" s="13">
        <v>115000</v>
      </c>
      <c r="L13" s="13">
        <v>24000</v>
      </c>
      <c r="M13" s="13">
        <v>170000</v>
      </c>
      <c r="N13" s="2"/>
      <c r="O13" s="2"/>
      <c r="P13" s="5"/>
    </row>
    <row r="14" spans="1:16" ht="30" x14ac:dyDescent="0.25">
      <c r="A14" s="51"/>
      <c r="B14" s="56"/>
      <c r="C14" s="5" t="s">
        <v>253</v>
      </c>
      <c r="D14" s="5" t="s">
        <v>255</v>
      </c>
      <c r="E14" s="2" t="s">
        <v>295</v>
      </c>
      <c r="F14" s="16">
        <v>43434</v>
      </c>
      <c r="G14" s="16">
        <v>43444</v>
      </c>
      <c r="H14" s="2">
        <v>59</v>
      </c>
      <c r="I14" s="2">
        <v>100</v>
      </c>
      <c r="J14" s="13">
        <v>120000</v>
      </c>
      <c r="K14" s="13">
        <v>120000</v>
      </c>
      <c r="L14" s="13">
        <v>107000</v>
      </c>
      <c r="M14" s="13">
        <v>155000</v>
      </c>
      <c r="N14" s="2"/>
      <c r="O14" s="2"/>
      <c r="P14" s="5"/>
    </row>
    <row r="15" spans="1:16" ht="45" x14ac:dyDescent="0.25">
      <c r="A15" s="27">
        <v>3</v>
      </c>
      <c r="B15" s="26" t="s">
        <v>17</v>
      </c>
      <c r="C15" s="5" t="s">
        <v>315</v>
      </c>
      <c r="D15" s="5" t="s">
        <v>316</v>
      </c>
      <c r="E15" s="2" t="s">
        <v>295</v>
      </c>
      <c r="F15" s="16"/>
      <c r="G15" s="16"/>
      <c r="H15" s="2"/>
      <c r="I15" s="2"/>
      <c r="J15" s="13"/>
      <c r="K15" s="13"/>
      <c r="L15" s="13"/>
      <c r="M15" s="13"/>
      <c r="N15" s="2"/>
      <c r="O15" s="2"/>
      <c r="P15" s="5"/>
    </row>
    <row r="16" spans="1:16" ht="30" x14ac:dyDescent="0.25">
      <c r="A16" s="27">
        <v>3</v>
      </c>
      <c r="B16" s="26" t="s">
        <v>43</v>
      </c>
      <c r="C16" s="5" t="s">
        <v>166</v>
      </c>
      <c r="D16" s="29" t="s">
        <v>310</v>
      </c>
      <c r="E16" s="2" t="s">
        <v>295</v>
      </c>
      <c r="F16" s="2"/>
      <c r="G16" s="2"/>
      <c r="H16" s="11">
        <v>51</v>
      </c>
      <c r="I16" s="2"/>
      <c r="J16" s="2"/>
      <c r="K16" s="2"/>
      <c r="L16" s="2"/>
      <c r="M16" s="2"/>
      <c r="N16" s="2"/>
      <c r="O16" s="2"/>
      <c r="P16" s="5" t="s">
        <v>314</v>
      </c>
    </row>
    <row r="17" spans="1:16" x14ac:dyDescent="0.25">
      <c r="A17" s="51">
        <v>4</v>
      </c>
      <c r="B17" s="56" t="s">
        <v>44</v>
      </c>
      <c r="C17" s="5" t="s">
        <v>168</v>
      </c>
      <c r="D17" s="5" t="s">
        <v>309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5" t="s">
        <v>314</v>
      </c>
    </row>
    <row r="18" spans="1:16" x14ac:dyDescent="0.25">
      <c r="A18" s="51"/>
      <c r="B18" s="56"/>
      <c r="C18" s="5" t="s">
        <v>311</v>
      </c>
      <c r="D18" s="5" t="s">
        <v>309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5" t="s">
        <v>314</v>
      </c>
    </row>
    <row r="19" spans="1:16" x14ac:dyDescent="0.25">
      <c r="A19" s="51"/>
      <c r="B19" s="56"/>
      <c r="C19" s="5" t="s">
        <v>312</v>
      </c>
      <c r="D19" s="5" t="s">
        <v>309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5" t="s">
        <v>314</v>
      </c>
    </row>
    <row r="20" spans="1:16" x14ac:dyDescent="0.25">
      <c r="A20" s="51"/>
      <c r="B20" s="56"/>
      <c r="C20" s="5" t="s">
        <v>313</v>
      </c>
      <c r="D20" s="5" t="s">
        <v>309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5" t="s">
        <v>314</v>
      </c>
    </row>
    <row r="21" spans="1:16" x14ac:dyDescent="0.25">
      <c r="A21" s="27">
        <v>5</v>
      </c>
      <c r="B21" s="26" t="s">
        <v>19</v>
      </c>
      <c r="C21" s="5" t="s">
        <v>319</v>
      </c>
      <c r="D21" s="5" t="s">
        <v>309</v>
      </c>
      <c r="E21" s="11" t="s">
        <v>295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5"/>
    </row>
    <row r="22" spans="1:16" ht="30" x14ac:dyDescent="0.25">
      <c r="A22" s="51">
        <v>6</v>
      </c>
      <c r="B22" s="56" t="s">
        <v>53</v>
      </c>
      <c r="C22" s="5" t="s">
        <v>323</v>
      </c>
      <c r="D22" s="5" t="s">
        <v>324</v>
      </c>
      <c r="E22" s="11" t="s">
        <v>295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9" t="s">
        <v>325</v>
      </c>
    </row>
    <row r="23" spans="1:16" ht="30" x14ac:dyDescent="0.25">
      <c r="A23" s="51"/>
      <c r="B23" s="56"/>
      <c r="C23" s="5" t="s">
        <v>326</v>
      </c>
      <c r="D23" s="5" t="s">
        <v>324</v>
      </c>
      <c r="E23" s="11" t="s">
        <v>295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5"/>
    </row>
    <row r="24" spans="1:16" ht="45" x14ac:dyDescent="0.25">
      <c r="A24" s="51">
        <v>7</v>
      </c>
      <c r="B24" s="56" t="s">
        <v>80</v>
      </c>
      <c r="C24" s="5" t="s">
        <v>327</v>
      </c>
      <c r="D24" s="5" t="s">
        <v>330</v>
      </c>
      <c r="E24" s="11" t="s">
        <v>295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5"/>
    </row>
    <row r="25" spans="1:16" ht="45" x14ac:dyDescent="0.25">
      <c r="A25" s="51"/>
      <c r="B25" s="56"/>
      <c r="C25" s="5" t="s">
        <v>328</v>
      </c>
      <c r="D25" s="5" t="s">
        <v>330</v>
      </c>
      <c r="E25" s="11" t="s">
        <v>295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5" t="s">
        <v>331</v>
      </c>
    </row>
    <row r="26" spans="1:16" ht="30" x14ac:dyDescent="0.25">
      <c r="A26" s="51"/>
      <c r="B26" s="56"/>
      <c r="C26" s="5" t="s">
        <v>329</v>
      </c>
      <c r="D26" s="5" t="s">
        <v>330</v>
      </c>
      <c r="E26" s="11" t="s">
        <v>295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5"/>
    </row>
    <row r="27" spans="1:16" ht="45" x14ac:dyDescent="0.25">
      <c r="A27" s="51">
        <v>8</v>
      </c>
      <c r="B27" s="54" t="s">
        <v>109</v>
      </c>
      <c r="C27" s="5" t="s">
        <v>332</v>
      </c>
      <c r="D27" s="5" t="s">
        <v>334</v>
      </c>
      <c r="E27" s="2" t="s">
        <v>262</v>
      </c>
      <c r="F27" s="2"/>
      <c r="G27" s="16">
        <v>43449</v>
      </c>
      <c r="H27" s="2"/>
      <c r="I27" s="2"/>
      <c r="J27" s="2"/>
      <c r="K27" s="2"/>
      <c r="L27" s="2"/>
      <c r="M27" s="2"/>
      <c r="N27" s="2"/>
      <c r="O27" s="2"/>
      <c r="P27" s="5" t="s">
        <v>335</v>
      </c>
    </row>
    <row r="28" spans="1:16" ht="30" x14ac:dyDescent="0.25">
      <c r="A28" s="51"/>
      <c r="B28" s="54"/>
      <c r="C28" s="5" t="s">
        <v>333</v>
      </c>
      <c r="D28" s="5" t="s">
        <v>334</v>
      </c>
      <c r="E28" s="11" t="s">
        <v>295</v>
      </c>
      <c r="F28" s="2"/>
      <c r="G28" s="16">
        <v>43539</v>
      </c>
      <c r="H28" s="2"/>
      <c r="I28" s="2"/>
      <c r="J28" s="2"/>
      <c r="K28" s="2"/>
      <c r="L28" s="2"/>
      <c r="M28" s="2"/>
      <c r="N28" s="2"/>
      <c r="O28" s="2"/>
      <c r="P28" s="5" t="s">
        <v>336</v>
      </c>
    </row>
    <row r="29" spans="1:16" x14ac:dyDescent="0.25">
      <c r="A29" s="27">
        <v>9</v>
      </c>
      <c r="B29" s="2" t="s">
        <v>115</v>
      </c>
      <c r="C29" s="5" t="s">
        <v>341</v>
      </c>
      <c r="D29" s="5" t="s">
        <v>254</v>
      </c>
      <c r="E29" s="11" t="s">
        <v>262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5"/>
    </row>
    <row r="30" spans="1:16" ht="30" x14ac:dyDescent="0.25">
      <c r="A30" s="2">
        <v>10</v>
      </c>
      <c r="B30" s="2" t="s">
        <v>117</v>
      </c>
      <c r="C30" s="5" t="s">
        <v>345</v>
      </c>
      <c r="D30" s="5" t="s">
        <v>254</v>
      </c>
      <c r="E30" s="11" t="s">
        <v>344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5"/>
    </row>
    <row r="31" spans="1:16" ht="30" x14ac:dyDescent="0.25">
      <c r="A31" s="2">
        <v>11</v>
      </c>
      <c r="B31" s="2" t="s">
        <v>119</v>
      </c>
      <c r="C31" s="5" t="s">
        <v>346</v>
      </c>
      <c r="D31" s="5" t="s">
        <v>254</v>
      </c>
      <c r="E31" s="11" t="s">
        <v>262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5"/>
    </row>
    <row r="32" spans="1:16" ht="30" x14ac:dyDescent="0.25">
      <c r="A32" s="51">
        <v>12</v>
      </c>
      <c r="B32" s="50" t="s">
        <v>120</v>
      </c>
      <c r="C32" s="5" t="s">
        <v>333</v>
      </c>
      <c r="D32" s="5" t="s">
        <v>254</v>
      </c>
      <c r="E32" s="11" t="s">
        <v>344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5" t="s">
        <v>348</v>
      </c>
    </row>
    <row r="33" spans="1:16" ht="30" x14ac:dyDescent="0.25">
      <c r="A33" s="51"/>
      <c r="B33" s="50"/>
      <c r="C33" s="5" t="s">
        <v>349</v>
      </c>
      <c r="D33" s="5" t="s">
        <v>254</v>
      </c>
      <c r="E33" s="11" t="s">
        <v>262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5" t="s">
        <v>350</v>
      </c>
    </row>
    <row r="34" spans="1:16" x14ac:dyDescent="0.25">
      <c r="A34" s="51">
        <v>13</v>
      </c>
      <c r="B34" s="53" t="s">
        <v>122</v>
      </c>
      <c r="C34" s="5" t="s">
        <v>355</v>
      </c>
      <c r="D34" s="5" t="s">
        <v>254</v>
      </c>
      <c r="E34" s="11" t="s">
        <v>295</v>
      </c>
      <c r="F34" s="2"/>
      <c r="G34" s="16">
        <v>43449</v>
      </c>
      <c r="H34" s="2"/>
      <c r="I34" s="2"/>
      <c r="J34" s="2"/>
      <c r="K34" s="2"/>
      <c r="L34" s="2"/>
      <c r="M34" s="2"/>
      <c r="N34" s="2"/>
      <c r="O34" s="2"/>
      <c r="P34" s="5"/>
    </row>
    <row r="35" spans="1:16" ht="30" x14ac:dyDescent="0.25">
      <c r="A35" s="51"/>
      <c r="B35" s="53"/>
      <c r="C35" s="5" t="s">
        <v>356</v>
      </c>
      <c r="D35" s="5" t="s">
        <v>254</v>
      </c>
      <c r="E35" s="11" t="s">
        <v>262</v>
      </c>
      <c r="F35" s="2"/>
      <c r="G35" s="16">
        <v>43480</v>
      </c>
      <c r="H35" s="2"/>
      <c r="I35" s="2"/>
      <c r="J35" s="2"/>
      <c r="K35" s="2"/>
      <c r="L35" s="2"/>
      <c r="M35" s="2"/>
      <c r="N35" s="2"/>
      <c r="O35" s="2"/>
      <c r="P35" s="5"/>
    </row>
    <row r="36" spans="1:16" ht="45" x14ac:dyDescent="0.25">
      <c r="A36" s="51">
        <v>14</v>
      </c>
      <c r="B36" s="50" t="s">
        <v>124</v>
      </c>
      <c r="C36" s="5" t="s">
        <v>361</v>
      </c>
      <c r="D36" s="5" t="s">
        <v>360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5"/>
    </row>
    <row r="37" spans="1:16" ht="75" x14ac:dyDescent="0.25">
      <c r="A37" s="51"/>
      <c r="B37" s="50"/>
      <c r="C37" s="5" t="s">
        <v>358</v>
      </c>
      <c r="D37" s="5" t="s">
        <v>357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5" t="s">
        <v>359</v>
      </c>
    </row>
    <row r="38" spans="1:16" x14ac:dyDescent="0.25">
      <c r="A38" s="51">
        <v>15</v>
      </c>
      <c r="B38" s="50" t="s">
        <v>125</v>
      </c>
      <c r="C38" s="5" t="s">
        <v>362</v>
      </c>
      <c r="D38" s="5" t="s">
        <v>254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5"/>
    </row>
    <row r="39" spans="1:16" x14ac:dyDescent="0.25">
      <c r="A39" s="51"/>
      <c r="B39" s="50"/>
      <c r="C39" s="5" t="s">
        <v>363</v>
      </c>
      <c r="D39" s="5" t="s">
        <v>254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5"/>
    </row>
    <row r="40" spans="1:16" ht="30" x14ac:dyDescent="0.25">
      <c r="A40" s="51"/>
      <c r="B40" s="50"/>
      <c r="C40" s="5" t="s">
        <v>364</v>
      </c>
      <c r="D40" s="5" t="s">
        <v>254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5"/>
    </row>
    <row r="41" spans="1:16" ht="30" x14ac:dyDescent="0.25">
      <c r="A41" s="51"/>
      <c r="B41" s="50"/>
      <c r="C41" s="5" t="s">
        <v>365</v>
      </c>
      <c r="D41" s="5" t="s">
        <v>254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5" t="s">
        <v>366</v>
      </c>
    </row>
    <row r="42" spans="1:16" ht="30" x14ac:dyDescent="0.25">
      <c r="A42" s="51">
        <v>16</v>
      </c>
      <c r="B42" s="50" t="s">
        <v>127</v>
      </c>
      <c r="C42" s="5" t="s">
        <v>368</v>
      </c>
      <c r="D42" s="5" t="s">
        <v>369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5" t="s">
        <v>370</v>
      </c>
    </row>
    <row r="43" spans="1:16" x14ac:dyDescent="0.25">
      <c r="A43" s="51"/>
      <c r="B43" s="50"/>
      <c r="C43" s="5" t="s">
        <v>362</v>
      </c>
      <c r="D43" s="5" t="s">
        <v>254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5"/>
    </row>
    <row r="44" spans="1:16" x14ac:dyDescent="0.25">
      <c r="A44" s="27">
        <v>17</v>
      </c>
      <c r="B44" s="2" t="s">
        <v>128</v>
      </c>
      <c r="C44" s="5" t="s">
        <v>371</v>
      </c>
      <c r="D44" s="5" t="s">
        <v>254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5"/>
    </row>
    <row r="45" spans="1:16" ht="30" customHeight="1" x14ac:dyDescent="0.25">
      <c r="A45" s="51">
        <v>18</v>
      </c>
      <c r="B45" s="52" t="s">
        <v>214</v>
      </c>
      <c r="C45" s="5" t="s">
        <v>372</v>
      </c>
      <c r="D45" s="5" t="s">
        <v>375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5"/>
    </row>
    <row r="46" spans="1:16" ht="30" customHeight="1" x14ac:dyDescent="0.25">
      <c r="A46" s="51"/>
      <c r="B46" s="52"/>
      <c r="C46" s="5" t="s">
        <v>373</v>
      </c>
      <c r="D46" s="5" t="s">
        <v>375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5"/>
    </row>
    <row r="47" spans="1:16" ht="30" x14ac:dyDescent="0.25">
      <c r="A47" s="51"/>
      <c r="B47" s="52"/>
      <c r="C47" s="5" t="s">
        <v>358</v>
      </c>
      <c r="D47" s="5" t="s">
        <v>375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5"/>
    </row>
    <row r="48" spans="1:16" ht="30" x14ac:dyDescent="0.25">
      <c r="A48" s="51"/>
      <c r="B48" s="52"/>
      <c r="C48" s="5" t="s">
        <v>374</v>
      </c>
      <c r="D48" s="5" t="s">
        <v>375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5"/>
    </row>
  </sheetData>
  <mergeCells count="25">
    <mergeCell ref="B27:B28"/>
    <mergeCell ref="A27:A28"/>
    <mergeCell ref="B32:B33"/>
    <mergeCell ref="A32:A33"/>
    <mergeCell ref="A1:E1"/>
    <mergeCell ref="B24:B26"/>
    <mergeCell ref="B22:B23"/>
    <mergeCell ref="A22:A23"/>
    <mergeCell ref="A24:A26"/>
    <mergeCell ref="B7:B14"/>
    <mergeCell ref="B4:B6"/>
    <mergeCell ref="A4:A6"/>
    <mergeCell ref="A7:A14"/>
    <mergeCell ref="B17:B20"/>
    <mergeCell ref="A17:A20"/>
    <mergeCell ref="B42:B43"/>
    <mergeCell ref="A42:A43"/>
    <mergeCell ref="B45:B48"/>
    <mergeCell ref="A45:A48"/>
    <mergeCell ref="B34:B35"/>
    <mergeCell ref="A34:A35"/>
    <mergeCell ref="B36:B37"/>
    <mergeCell ref="A36:A37"/>
    <mergeCell ref="B38:B41"/>
    <mergeCell ref="A38:A4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1E0B-065C-4EAC-B2A8-9659F356453B}">
  <dimension ref="A1:B14"/>
  <sheetViews>
    <sheetView workbookViewId="0">
      <selection activeCell="B6" sqref="B6"/>
    </sheetView>
  </sheetViews>
  <sheetFormatPr defaultRowHeight="15" x14ac:dyDescent="0.25"/>
  <cols>
    <col min="2" max="2" width="28" bestFit="1" customWidth="1"/>
  </cols>
  <sheetData>
    <row r="1" spans="1:2" x14ac:dyDescent="0.25">
      <c r="A1" s="1" t="s">
        <v>0</v>
      </c>
      <c r="B1" s="1" t="s">
        <v>377</v>
      </c>
    </row>
    <row r="2" spans="1:2" x14ac:dyDescent="0.25">
      <c r="A2" s="2">
        <v>1</v>
      </c>
      <c r="B2" s="2" t="s">
        <v>378</v>
      </c>
    </row>
    <row r="3" spans="1:2" x14ac:dyDescent="0.25">
      <c r="A3" s="2">
        <v>2</v>
      </c>
      <c r="B3" s="2" t="s">
        <v>379</v>
      </c>
    </row>
    <row r="4" spans="1:2" x14ac:dyDescent="0.25">
      <c r="A4" s="2">
        <v>3</v>
      </c>
      <c r="B4" s="2" t="s">
        <v>380</v>
      </c>
    </row>
    <row r="5" spans="1:2" x14ac:dyDescent="0.25">
      <c r="A5" s="2">
        <v>4</v>
      </c>
      <c r="B5" s="2" t="s">
        <v>381</v>
      </c>
    </row>
    <row r="6" spans="1:2" x14ac:dyDescent="0.25">
      <c r="A6" s="2">
        <v>5</v>
      </c>
      <c r="B6" s="2" t="s">
        <v>382</v>
      </c>
    </row>
    <row r="7" spans="1:2" x14ac:dyDescent="0.25">
      <c r="A7" s="2">
        <v>6</v>
      </c>
      <c r="B7" s="2" t="s">
        <v>383</v>
      </c>
    </row>
    <row r="8" spans="1:2" x14ac:dyDescent="0.25">
      <c r="A8" s="2">
        <v>7</v>
      </c>
      <c r="B8" s="2" t="s">
        <v>384</v>
      </c>
    </row>
    <row r="9" spans="1:2" x14ac:dyDescent="0.25">
      <c r="A9" s="2">
        <v>8</v>
      </c>
      <c r="B9" s="2" t="s">
        <v>385</v>
      </c>
    </row>
    <row r="10" spans="1:2" x14ac:dyDescent="0.25">
      <c r="A10" s="2">
        <v>9</v>
      </c>
      <c r="B10" s="2" t="s">
        <v>386</v>
      </c>
    </row>
    <row r="11" spans="1:2" x14ac:dyDescent="0.25">
      <c r="A11" s="2">
        <v>10</v>
      </c>
      <c r="B11" s="2" t="s">
        <v>387</v>
      </c>
    </row>
    <row r="12" spans="1:2" x14ac:dyDescent="0.25">
      <c r="A12" s="2">
        <v>11</v>
      </c>
      <c r="B12" s="2" t="s">
        <v>388</v>
      </c>
    </row>
    <row r="13" spans="1:2" x14ac:dyDescent="0.25">
      <c r="A13" s="2">
        <v>12</v>
      </c>
      <c r="B13" s="2" t="s">
        <v>389</v>
      </c>
    </row>
    <row r="14" spans="1:2" x14ac:dyDescent="0.25">
      <c r="A14" s="2">
        <v>13</v>
      </c>
      <c r="B14" s="2" t="s">
        <v>390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21E6-897D-488E-9FDE-78B113EA6DFE}">
  <dimension ref="A1:AI65"/>
  <sheetViews>
    <sheetView topLeftCell="A22" workbookViewId="0">
      <selection activeCell="F37" sqref="F37"/>
    </sheetView>
  </sheetViews>
  <sheetFormatPr defaultRowHeight="15" x14ac:dyDescent="0.25"/>
  <cols>
    <col min="1" max="1" width="5.7109375" style="6" bestFit="1" customWidth="1"/>
    <col min="2" max="2" width="39.7109375" bestFit="1" customWidth="1"/>
    <col min="4" max="4" width="12.28515625" style="6" customWidth="1"/>
    <col min="5" max="5" width="12.28515625" style="6" hidden="1" customWidth="1"/>
    <col min="6" max="8" width="12.28515625" style="6" customWidth="1"/>
    <col min="9" max="12" width="9.7109375" style="6" customWidth="1"/>
    <col min="13" max="29" width="12.28515625" customWidth="1"/>
  </cols>
  <sheetData>
    <row r="1" spans="1:35" x14ac:dyDescent="0.25">
      <c r="A1" s="42" t="s">
        <v>0</v>
      </c>
      <c r="B1" s="42" t="s">
        <v>1</v>
      </c>
      <c r="C1" s="57" t="s">
        <v>5</v>
      </c>
      <c r="D1" s="43" t="s">
        <v>206</v>
      </c>
      <c r="E1" s="45"/>
      <c r="F1" s="45"/>
      <c r="G1" s="45"/>
      <c r="H1" s="45"/>
      <c r="I1" s="45"/>
      <c r="J1" s="45"/>
      <c r="K1" s="45"/>
      <c r="L1" s="44"/>
      <c r="M1" s="42" t="s">
        <v>625</v>
      </c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57" t="s">
        <v>644</v>
      </c>
    </row>
    <row r="2" spans="1:35" ht="60" x14ac:dyDescent="0.25">
      <c r="A2" s="42"/>
      <c r="B2" s="42"/>
      <c r="C2" s="57"/>
      <c r="D2" s="1" t="s">
        <v>655</v>
      </c>
      <c r="E2" s="1" t="s">
        <v>645</v>
      </c>
      <c r="F2" s="1" t="s">
        <v>31</v>
      </c>
      <c r="G2" s="1" t="s">
        <v>659</v>
      </c>
      <c r="H2" s="1" t="s">
        <v>646</v>
      </c>
      <c r="I2" s="4" t="s">
        <v>651</v>
      </c>
      <c r="J2" s="4" t="s">
        <v>652</v>
      </c>
      <c r="K2" s="4" t="s">
        <v>653</v>
      </c>
      <c r="L2" s="4" t="s">
        <v>654</v>
      </c>
      <c r="M2" s="1" t="s">
        <v>626</v>
      </c>
      <c r="N2" s="1" t="s">
        <v>647</v>
      </c>
      <c r="O2" s="4" t="s">
        <v>627</v>
      </c>
      <c r="P2" s="4" t="s">
        <v>628</v>
      </c>
      <c r="Q2" s="4" t="s">
        <v>629</v>
      </c>
      <c r="R2" s="4" t="s">
        <v>648</v>
      </c>
      <c r="S2" s="4" t="s">
        <v>630</v>
      </c>
      <c r="T2" s="4" t="s">
        <v>631</v>
      </c>
      <c r="U2" s="4" t="s">
        <v>632</v>
      </c>
      <c r="V2" s="4" t="s">
        <v>649</v>
      </c>
      <c r="W2" s="4" t="s">
        <v>633</v>
      </c>
      <c r="X2" s="4" t="s">
        <v>634</v>
      </c>
      <c r="Y2" s="4" t="s">
        <v>635</v>
      </c>
      <c r="Z2" s="4" t="s">
        <v>650</v>
      </c>
      <c r="AA2" s="4" t="s">
        <v>636</v>
      </c>
      <c r="AB2" s="4" t="s">
        <v>637</v>
      </c>
      <c r="AC2" s="41" t="s">
        <v>643</v>
      </c>
      <c r="AD2" s="57"/>
    </row>
    <row r="3" spans="1:35" x14ac:dyDescent="0.25">
      <c r="A3" s="14">
        <v>6</v>
      </c>
      <c r="B3" s="2" t="s">
        <v>17</v>
      </c>
      <c r="C3" s="2">
        <f>RANK(AD3,$AD$3:$AD$60,1)</f>
        <v>5</v>
      </c>
      <c r="D3" s="2">
        <v>3</v>
      </c>
      <c r="E3" s="2">
        <f>RANK(D3,$D$3:$D$60,1)</f>
        <v>3</v>
      </c>
      <c r="F3" s="2">
        <v>6</v>
      </c>
      <c r="G3" s="2" t="b">
        <f>F3&lt;=D3</f>
        <v>0</v>
      </c>
      <c r="H3" s="2">
        <f>RANK(F3,$F$3:$F$60,1)</f>
        <v>5</v>
      </c>
      <c r="I3" s="62">
        <f>VLOOKUP(B3,Uni_TU_Lkp,6,FALSE)</f>
        <v>80.400000000000006</v>
      </c>
      <c r="J3" s="62">
        <f>VLOOKUP(B3,Uni_TU_Lkp,7,FALSE)</f>
        <v>100</v>
      </c>
      <c r="K3" s="62">
        <f>VLOOKUP(B3,Uni_TU_Lkp,8,FALSE)</f>
        <v>80.599999999999994</v>
      </c>
      <c r="L3" s="62">
        <f>VLOOKUP(B3,Uni_TU_Lkp,9,FALSE)</f>
        <v>93.6</v>
      </c>
      <c r="M3" s="11">
        <f>VLOOKUP(B3,AI_Rank,2,FALSE)</f>
        <v>36</v>
      </c>
      <c r="N3" s="2">
        <f>RANK(M3,$M$3:$M$60,1)</f>
        <v>21</v>
      </c>
      <c r="O3" s="11">
        <f>VLOOKUP(B3,AI_Rank,3,FALSE)</f>
        <v>7.1</v>
      </c>
      <c r="P3" s="11">
        <f>VLOOKUP(B3,AI_Rank,4,FALSE)</f>
        <v>14</v>
      </c>
      <c r="Q3" s="11">
        <f>VLOOKUP(B3,Theory_Rank,2,FALSE)</f>
        <v>40</v>
      </c>
      <c r="R3" s="2">
        <f>RANK(Q3,$Q$3:$Q$60,1)</f>
        <v>25</v>
      </c>
      <c r="S3" s="11">
        <f>VLOOKUP(B3,Theory_Rank,3,FALSE)</f>
        <v>3.4</v>
      </c>
      <c r="T3" s="11">
        <f>VLOOKUP(B3,Theory_Rank,4,FALSE)</f>
        <v>8</v>
      </c>
      <c r="U3" s="11">
        <f>VLOOKUP(B3,Systems_Rank,2,FALSE)</f>
        <v>39</v>
      </c>
      <c r="V3" s="2">
        <f>RANK(U3,$U$3:$U$60,1)</f>
        <v>33</v>
      </c>
      <c r="W3" s="11">
        <f>VLOOKUP(B3,Systems_Rank,3,FALSE)</f>
        <v>1.8</v>
      </c>
      <c r="X3" s="11">
        <f>VLOOKUP(B3,Systems_Rank,4,FALSE)</f>
        <v>8</v>
      </c>
      <c r="Y3" s="11">
        <f>VLOOKUP(B3,InterD_Rank,2,FALSE)</f>
        <v>15</v>
      </c>
      <c r="Z3" s="2">
        <f>RANK(Y3,$Y$3:$Y$60,1)</f>
        <v>13</v>
      </c>
      <c r="AA3" s="11">
        <f>VLOOKUP(B3,InterD_Rank,3,FALSE)</f>
        <v>5.8</v>
      </c>
      <c r="AB3" s="11">
        <f>VLOOKUP(B3,InterD_Rank,4,FALSE)</f>
        <v>9</v>
      </c>
      <c r="AC3" s="2">
        <f xml:space="preserve"> 0.5 * N3 + 0.2 * R3 + 0.15 * V3 + 0.15 * Z3</f>
        <v>22.4</v>
      </c>
      <c r="AD3" s="2">
        <f xml:space="preserve"> 0.2 * E3 + 0.4 * H3 + 0.4 * AC3</f>
        <v>11.559999999999999</v>
      </c>
    </row>
    <row r="4" spans="1:35" x14ac:dyDescent="0.25">
      <c r="A4" s="14">
        <f>A3+1</f>
        <v>7</v>
      </c>
      <c r="B4" s="2" t="s">
        <v>120</v>
      </c>
      <c r="C4" s="2">
        <f>RANK(AD4,$AD$3:$AD$60,1)</f>
        <v>6</v>
      </c>
      <c r="D4" s="2">
        <v>14</v>
      </c>
      <c r="E4" s="2">
        <f>RANK(D4,$D$3:$D$60,1)</f>
        <v>12</v>
      </c>
      <c r="F4" s="2">
        <v>25</v>
      </c>
      <c r="G4" s="2" t="b">
        <f>F4&lt;=D4</f>
        <v>0</v>
      </c>
      <c r="H4" s="2">
        <f>RANK(F4,$F$3:$F$60,1)</f>
        <v>19</v>
      </c>
      <c r="I4" s="62">
        <f>VLOOKUP(B4,Uni_TU_Lkp,6,FALSE)</f>
        <v>76.5</v>
      </c>
      <c r="J4" s="62">
        <f>VLOOKUP(B4,Uni_TU_Lkp,7,FALSE)</f>
        <v>76.900000000000006</v>
      </c>
      <c r="K4" s="62">
        <f>VLOOKUP(B4,Uni_TU_Lkp,8,FALSE)</f>
        <v>85.3</v>
      </c>
      <c r="L4" s="62">
        <f>VLOOKUP(B4,Uni_TU_Lkp,9,FALSE)</f>
        <v>96.4</v>
      </c>
      <c r="M4" s="11">
        <f>VLOOKUP(B4,AI_Rank,2,FALSE)</f>
        <v>4</v>
      </c>
      <c r="N4" s="2">
        <f>RANK(M4,$M$3:$M$60,1)</f>
        <v>2</v>
      </c>
      <c r="O4" s="11">
        <f>VLOOKUP(B4,AI_Rank,3,FALSE)</f>
        <v>22.3</v>
      </c>
      <c r="P4" s="11">
        <f>VLOOKUP(B4,AI_Rank,4,FALSE)</f>
        <v>40</v>
      </c>
      <c r="Q4" s="11">
        <f>VLOOKUP(B4,Theory_Rank,2,FALSE)</f>
        <v>6</v>
      </c>
      <c r="R4" s="2">
        <f>RANK(Q4,$Q$3:$Q$60,1)</f>
        <v>4</v>
      </c>
      <c r="S4" s="11">
        <f>VLOOKUP(B4,Theory_Rank,3,FALSE)</f>
        <v>9.1</v>
      </c>
      <c r="T4" s="11">
        <f>VLOOKUP(B4,Theory_Rank,4,FALSE)</f>
        <v>14</v>
      </c>
      <c r="U4" s="11">
        <f>VLOOKUP(B4,Systems_Rank,2,FALSE)</f>
        <v>10</v>
      </c>
      <c r="V4" s="2">
        <f>RANK(U4,$U$3:$U$60,1)</f>
        <v>10</v>
      </c>
      <c r="W4" s="11">
        <f>VLOOKUP(B4,Systems_Rank,3,FALSE)</f>
        <v>3.8</v>
      </c>
      <c r="X4" s="11">
        <f>VLOOKUP(B4,Systems_Rank,4,FALSE)</f>
        <v>30</v>
      </c>
      <c r="Y4" s="11">
        <f>VLOOKUP(B4,InterD_Rank,2,FALSE)</f>
        <v>12</v>
      </c>
      <c r="Z4" s="2">
        <f>RANK(Y4,$Y$3:$Y$60,1)</f>
        <v>11</v>
      </c>
      <c r="AA4" s="11">
        <f>VLOOKUP(B4,InterD_Rank,3,FALSE)</f>
        <v>7.4</v>
      </c>
      <c r="AB4" s="11">
        <f>VLOOKUP(B4,InterD_Rank,4,FALSE)</f>
        <v>20</v>
      </c>
      <c r="AC4" s="2">
        <f xml:space="preserve"> 0.5 * N4 + 0.2 * R4 + 0.15 * V4 + 0.15 * Z4</f>
        <v>4.9499999999999993</v>
      </c>
      <c r="AD4" s="2">
        <f xml:space="preserve"> 0.2 * E4 + 0.4 * H4 + 0.4 * AC4</f>
        <v>11.98</v>
      </c>
    </row>
    <row r="5" spans="1:35" x14ac:dyDescent="0.25">
      <c r="A5" s="14">
        <f>A4+1</f>
        <v>8</v>
      </c>
      <c r="B5" s="2" t="s">
        <v>43</v>
      </c>
      <c r="C5" s="2">
        <f>RANK(AD5,$AD$3:$AD$60,1)</f>
        <v>7</v>
      </c>
      <c r="D5" s="2">
        <v>5</v>
      </c>
      <c r="E5" s="2">
        <f>RANK(D5,$D$3:$D$60,1)</f>
        <v>5</v>
      </c>
      <c r="F5" s="2">
        <v>7</v>
      </c>
      <c r="G5" s="2" t="b">
        <f>F5&lt;=D5</f>
        <v>0</v>
      </c>
      <c r="H5" s="2">
        <f>RANK(F5,$F$3:$F$60,1)</f>
        <v>6</v>
      </c>
      <c r="I5" s="62">
        <f>VLOOKUP(B5,Uni_TU_Lkp,6,FALSE)</f>
        <v>81</v>
      </c>
      <c r="J5" s="62">
        <f>VLOOKUP(B5,Uni_TU_Lkp,7,FALSE)</f>
        <v>97.3</v>
      </c>
      <c r="K5" s="62">
        <f>VLOOKUP(B5,Uni_TU_Lkp,8,FALSE)</f>
        <v>81.2</v>
      </c>
      <c r="L5" s="62">
        <f>VLOOKUP(B5,Uni_TU_Lkp,9,FALSE)</f>
        <v>91.9</v>
      </c>
      <c r="M5" s="11">
        <f>VLOOKUP(B5,AI_Rank,2,FALSE)</f>
        <v>33</v>
      </c>
      <c r="N5" s="2">
        <f>RANK(M5,$M$3:$M$60,1)</f>
        <v>20</v>
      </c>
      <c r="O5" s="11">
        <f>VLOOKUP(B5,AI_Rank,3,FALSE)</f>
        <v>8</v>
      </c>
      <c r="P5" s="11">
        <f>VLOOKUP(B5,AI_Rank,4,FALSE)</f>
        <v>25</v>
      </c>
      <c r="Q5" s="11">
        <f>VLOOKUP(B5,Theory_Rank,2,FALSE)</f>
        <v>15</v>
      </c>
      <c r="R5" s="2">
        <f>RANK(Q5,$Q$3:$Q$60,1)</f>
        <v>11</v>
      </c>
      <c r="S5" s="11">
        <f>VLOOKUP(B5,Theory_Rank,3,FALSE)</f>
        <v>6.1</v>
      </c>
      <c r="T5" s="11">
        <f>VLOOKUP(B5,Theory_Rank,4,FALSE)</f>
        <v>23</v>
      </c>
      <c r="U5" s="11">
        <v>112</v>
      </c>
      <c r="V5" s="2">
        <f>RANK(U5,$U$3:$U$60,1)</f>
        <v>47</v>
      </c>
      <c r="W5" s="11">
        <v>0</v>
      </c>
      <c r="X5" s="11">
        <v>0</v>
      </c>
      <c r="Y5" s="11">
        <v>107</v>
      </c>
      <c r="Z5" s="2">
        <f>RANK(Y5,$Y$3:$Y$60,1)</f>
        <v>46</v>
      </c>
      <c r="AA5" s="11">
        <v>0</v>
      </c>
      <c r="AB5" s="11">
        <v>0</v>
      </c>
      <c r="AC5" s="2">
        <f xml:space="preserve"> 0.5 * N5 + 0.2 * R5 + 0.15 * V5 + 0.15 * Z5</f>
        <v>26.15</v>
      </c>
      <c r="AD5" s="2">
        <f xml:space="preserve"> 0.2 * E5 + 0.4 * H5 + 0.4 * AC5</f>
        <v>13.860000000000001</v>
      </c>
    </row>
    <row r="6" spans="1:35" x14ac:dyDescent="0.25">
      <c r="A6" s="14">
        <v>4</v>
      </c>
      <c r="B6" s="2" t="s">
        <v>422</v>
      </c>
      <c r="C6" s="2">
        <f>RANK(AD6,$AD$3:$AD$60,1)</f>
        <v>9</v>
      </c>
      <c r="D6" s="2">
        <v>7</v>
      </c>
      <c r="E6" s="2">
        <f>RANK(D6,$D$3:$D$60,1)</f>
        <v>6</v>
      </c>
      <c r="F6" s="2">
        <v>9</v>
      </c>
      <c r="G6" s="2" t="b">
        <f>F6&lt;=D6</f>
        <v>0</v>
      </c>
      <c r="H6" s="2">
        <f>RANK(F6,$F$3:$F$60,1)</f>
        <v>8</v>
      </c>
      <c r="I6" s="62">
        <f>VLOOKUP(B6,Uni_TU_Lkp,6,FALSE)</f>
        <v>81</v>
      </c>
      <c r="J6" s="62">
        <f>VLOOKUP(B6,Uni_TU_Lkp,7,FALSE)</f>
        <v>81.3</v>
      </c>
      <c r="K6" s="62">
        <f>VLOOKUP(B6,Uni_TU_Lkp,8,FALSE)</f>
        <v>92</v>
      </c>
      <c r="L6" s="62">
        <f>VLOOKUP(B6,Uni_TU_Lkp,9,FALSE)</f>
        <v>94.3</v>
      </c>
      <c r="M6" s="11">
        <f>VLOOKUP(B6,AI_Rank,2,FALSE)</f>
        <v>36</v>
      </c>
      <c r="N6" s="2">
        <f>RANK(M6,$M$3:$M$60,1)</f>
        <v>21</v>
      </c>
      <c r="O6" s="11">
        <f>VLOOKUP(B6,AI_Rank,3,FALSE)</f>
        <v>7.1</v>
      </c>
      <c r="P6" s="11">
        <f>VLOOKUP(B6,AI_Rank,4,FALSE)</f>
        <v>16</v>
      </c>
      <c r="Q6" s="11">
        <f>VLOOKUP(B6,Theory_Rank,2,FALSE)</f>
        <v>19</v>
      </c>
      <c r="R6" s="2">
        <f>RANK(Q6,$Q$3:$Q$60,1)</f>
        <v>13</v>
      </c>
      <c r="S6" s="11">
        <f>VLOOKUP(B6,Theory_Rank,3,FALSE)</f>
        <v>5.9</v>
      </c>
      <c r="T6" s="11">
        <f>VLOOKUP(B6,Theory_Rank,4,FALSE)</f>
        <v>9</v>
      </c>
      <c r="U6" s="11">
        <v>112</v>
      </c>
      <c r="V6" s="2">
        <f>RANK(U6,$U$3:$U$60,1)</f>
        <v>47</v>
      </c>
      <c r="W6" s="11">
        <v>0</v>
      </c>
      <c r="X6" s="11">
        <v>0</v>
      </c>
      <c r="Y6" s="11">
        <v>107</v>
      </c>
      <c r="Z6" s="2">
        <f>RANK(Y6,$Y$3:$Y$60,1)</f>
        <v>46</v>
      </c>
      <c r="AA6" s="11"/>
      <c r="AB6" s="11"/>
      <c r="AC6" s="2">
        <f xml:space="preserve"> 0.5 * N6 + 0.2 * R6 + 0.15 * V6 + 0.15 * Z6</f>
        <v>27.049999999999997</v>
      </c>
      <c r="AD6" s="2">
        <f xml:space="preserve"> 0.2 * E6 + 0.4 * H6 + 0.4 * AC6</f>
        <v>15.22</v>
      </c>
    </row>
    <row r="7" spans="1:35" x14ac:dyDescent="0.25">
      <c r="A7" s="14">
        <v>3</v>
      </c>
      <c r="B7" s="2" t="s">
        <v>419</v>
      </c>
      <c r="C7" s="2">
        <f>RANK(AD7,$AD$3:$AD$60,1)</f>
        <v>11</v>
      </c>
      <c r="D7" s="2">
        <v>16</v>
      </c>
      <c r="E7" s="2">
        <f>RANK(D7,$D$3:$D$60,1)</f>
        <v>14</v>
      </c>
      <c r="F7" s="2">
        <v>24</v>
      </c>
      <c r="G7" s="2" t="b">
        <f>F7&lt;=D7</f>
        <v>0</v>
      </c>
      <c r="H7" s="2">
        <f>RANK(F7,$F$3:$F$60,1)</f>
        <v>18</v>
      </c>
      <c r="I7" s="62">
        <f>VLOOKUP(B7,Uni_TU_Lkp,6,FALSE)</f>
        <v>75.599999999999994</v>
      </c>
      <c r="J7" s="62">
        <f>VLOOKUP(B7,Uni_TU_Lkp,7,FALSE)</f>
        <v>81</v>
      </c>
      <c r="K7" s="62">
        <f>VLOOKUP(B7,Uni_TU_Lkp,8,FALSE)</f>
        <v>83.1</v>
      </c>
      <c r="L7" s="62">
        <f>VLOOKUP(B7,Uni_TU_Lkp,9,FALSE)</f>
        <v>93.5</v>
      </c>
      <c r="M7" s="11">
        <f>VLOOKUP(B7,AI_Rank,2,FALSE)</f>
        <v>25</v>
      </c>
      <c r="N7" s="2">
        <f>RANK(M7,$M$3:$M$60,1)</f>
        <v>17</v>
      </c>
      <c r="O7" s="11">
        <f>VLOOKUP(B7,AI_Rank,3,FALSE)</f>
        <v>9.1</v>
      </c>
      <c r="P7" s="11">
        <f>VLOOKUP(B7,AI_Rank,4,FALSE)</f>
        <v>18</v>
      </c>
      <c r="Q7" s="11">
        <f>VLOOKUP(B7,Theory_Rank,2,FALSE)</f>
        <v>18</v>
      </c>
      <c r="R7" s="2">
        <f>RANK(Q7,$Q$3:$Q$60,1)</f>
        <v>12</v>
      </c>
      <c r="S7" s="11">
        <f>VLOOKUP(B7,Theory_Rank,3,FALSE)</f>
        <v>6</v>
      </c>
      <c r="T7" s="11">
        <f>VLOOKUP(B7,Theory_Rank,4,FALSE)</f>
        <v>10</v>
      </c>
      <c r="U7" s="11">
        <f>VLOOKUP(B7,Systems_Rank,2,FALSE)</f>
        <v>17</v>
      </c>
      <c r="V7" s="2">
        <f>RANK(U7,$U$3:$U$60,1)</f>
        <v>17</v>
      </c>
      <c r="W7" s="11">
        <f>VLOOKUP(B7,Systems_Rank,3,FALSE)</f>
        <v>3</v>
      </c>
      <c r="X7" s="11">
        <f>VLOOKUP(B7,Systems_Rank,4,FALSE)</f>
        <v>23</v>
      </c>
      <c r="Y7" s="11">
        <f>VLOOKUP(B7,InterD_Rank,2,FALSE)</f>
        <v>29</v>
      </c>
      <c r="Z7" s="2">
        <f>RANK(Y7,$Y$3:$Y$60,1)</f>
        <v>22</v>
      </c>
      <c r="AA7" s="11">
        <f>VLOOKUP(B7,InterD_Rank,3,FALSE)</f>
        <v>3.4</v>
      </c>
      <c r="AB7" s="11">
        <f>VLOOKUP(B7,InterD_Rank,4,FALSE)</f>
        <v>8</v>
      </c>
      <c r="AC7" s="2">
        <f xml:space="preserve"> 0.5 * N7 + 0.2 * R7 + 0.15 * V7 + 0.15 * Z7</f>
        <v>16.75</v>
      </c>
      <c r="AD7" s="2">
        <f xml:space="preserve"> 0.2 * E7 + 0.4 * H7 + 0.4 * AC7</f>
        <v>16.7</v>
      </c>
    </row>
    <row r="8" spans="1:35" x14ac:dyDescent="0.25">
      <c r="A8" s="14">
        <f>A7+1</f>
        <v>4</v>
      </c>
      <c r="B8" s="2" t="s">
        <v>124</v>
      </c>
      <c r="C8" s="2">
        <f>RANK(AD8,$AD$3:$AD$60,1)</f>
        <v>12</v>
      </c>
      <c r="D8" s="2">
        <v>20</v>
      </c>
      <c r="E8" s="2">
        <f>RANK(D8,$D$3:$D$60,1)</f>
        <v>16</v>
      </c>
      <c r="F8" s="2">
        <v>45</v>
      </c>
      <c r="G8" s="2" t="b">
        <f>F8&lt;=D8</f>
        <v>0</v>
      </c>
      <c r="H8" s="2">
        <f>RANK(F8,$F$3:$F$60,1)</f>
        <v>27</v>
      </c>
      <c r="I8" s="62">
        <f>VLOOKUP(B8,Uni_TU_Lkp,6,FALSE)</f>
        <v>63.4</v>
      </c>
      <c r="J8" s="62">
        <f>VLOOKUP(B8,Uni_TU_Lkp,7,FALSE)</f>
        <v>80</v>
      </c>
      <c r="K8" s="62">
        <f>VLOOKUP(B8,Uni_TU_Lkp,8,FALSE)</f>
        <v>86.8</v>
      </c>
      <c r="L8" s="62">
        <f>VLOOKUP(B8,Uni_TU_Lkp,9,FALSE)</f>
        <v>91.7</v>
      </c>
      <c r="M8" s="11">
        <f>VLOOKUP(B8,AI_Rank,2,FALSE)</f>
        <v>9</v>
      </c>
      <c r="N8" s="2">
        <f>RANK(M8,$M$3:$M$60,1)</f>
        <v>5</v>
      </c>
      <c r="O8" s="11">
        <f>VLOOKUP(B8,AI_Rank,3,FALSE)</f>
        <v>14</v>
      </c>
      <c r="P8" s="11">
        <f>VLOOKUP(B8,AI_Rank,4,FALSE)</f>
        <v>30</v>
      </c>
      <c r="Q8" s="11">
        <f>VLOOKUP(B8,Theory_Rank,2,FALSE)</f>
        <v>28</v>
      </c>
      <c r="R8" s="2">
        <f>RANK(Q8,$Q$3:$Q$60,1)</f>
        <v>18</v>
      </c>
      <c r="S8" s="11">
        <f>VLOOKUP(B8,Theory_Rank,3,FALSE)</f>
        <v>4.3</v>
      </c>
      <c r="T8" s="11">
        <f>VLOOKUP(B8,Theory_Rank,4,FALSE)</f>
        <v>7</v>
      </c>
      <c r="U8" s="11">
        <f>VLOOKUP(B8,Systems_Rank,2,FALSE)</f>
        <v>2</v>
      </c>
      <c r="V8" s="2">
        <f>RANK(U8,$U$3:$U$60,1)</f>
        <v>2</v>
      </c>
      <c r="W8" s="11">
        <f>VLOOKUP(B8,Systems_Rank,3,FALSE)</f>
        <v>6.5</v>
      </c>
      <c r="X8" s="11">
        <f>VLOOKUP(B8,Systems_Rank,4,FALSE)</f>
        <v>38</v>
      </c>
      <c r="Y8" s="11">
        <f>VLOOKUP(B8,InterD_Rank,2,FALSE)</f>
        <v>4</v>
      </c>
      <c r="Z8" s="2">
        <f>RANK(Y8,$Y$3:$Y$60,1)</f>
        <v>4</v>
      </c>
      <c r="AA8" s="11">
        <f>VLOOKUP(B8,InterD_Rank,3,FALSE)</f>
        <v>11.2</v>
      </c>
      <c r="AB8" s="11">
        <f>VLOOKUP(B8,InterD_Rank,4,FALSE)</f>
        <v>21</v>
      </c>
      <c r="AC8" s="2">
        <f xml:space="preserve"> 0.5 * N8 + 0.2 * R8 + 0.15 * V8 + 0.15 * Z8</f>
        <v>6.9999999999999991</v>
      </c>
      <c r="AD8" s="2">
        <f xml:space="preserve"> 0.2 * E8 + 0.4 * H8 + 0.4 * AC8</f>
        <v>16.8</v>
      </c>
    </row>
    <row r="9" spans="1:35" x14ac:dyDescent="0.25">
      <c r="A9" s="14">
        <f>A8+1</f>
        <v>5</v>
      </c>
      <c r="B9" s="2" t="s">
        <v>47</v>
      </c>
      <c r="C9" s="2">
        <f>RANK(AD9,$AD$3:$AD$60,1)</f>
        <v>16</v>
      </c>
      <c r="D9" s="2">
        <v>12</v>
      </c>
      <c r="E9" s="2">
        <f>RANK(D9,$D$3:$D$60,1)</f>
        <v>10</v>
      </c>
      <c r="F9" s="2">
        <v>16</v>
      </c>
      <c r="G9" s="2" t="b">
        <f>F9&lt;=D9</f>
        <v>0</v>
      </c>
      <c r="H9" s="2">
        <f>RANK(F9,$F$3:$F$60,1)</f>
        <v>12</v>
      </c>
      <c r="I9" s="62">
        <f>VLOOKUP(B9,Uni_TU_Lkp,6,FALSE)</f>
        <v>73.400000000000006</v>
      </c>
      <c r="J9" s="62">
        <f>VLOOKUP(B9,Uni_TU_Lkp,7,FALSE)</f>
        <v>85.1</v>
      </c>
      <c r="K9" s="62">
        <f>VLOOKUP(B9,Uni_TU_Lkp,8,FALSE)</f>
        <v>89.8</v>
      </c>
      <c r="L9" s="62">
        <f>VLOOKUP(B9,Uni_TU_Lkp,9,FALSE)</f>
        <v>91.6</v>
      </c>
      <c r="M9" s="11">
        <f>VLOOKUP(B9,AI_Rank,2,FALSE)</f>
        <v>19</v>
      </c>
      <c r="N9" s="2">
        <f>RANK(M9,$M$3:$M$60,1)</f>
        <v>14</v>
      </c>
      <c r="O9" s="11">
        <f>VLOOKUP(B9,AI_Rank,3,FALSE)</f>
        <v>10.8</v>
      </c>
      <c r="P9" s="11">
        <f>VLOOKUP(B9,AI_Rank,4,FALSE)</f>
        <v>29</v>
      </c>
      <c r="Q9" s="11">
        <f>VLOOKUP(B9,Theory_Rank,2,FALSE)</f>
        <v>126</v>
      </c>
      <c r="R9" s="2">
        <f>RANK(Q9,$Q$3:$Q$60,1)</f>
        <v>48</v>
      </c>
      <c r="S9" s="11">
        <f>VLOOKUP(B9,Theory_Rank,3,FALSE)</f>
        <v>1.4</v>
      </c>
      <c r="T9" s="11">
        <f>VLOOKUP(B9,Theory_Rank,4,FALSE)</f>
        <v>4</v>
      </c>
      <c r="U9" s="11">
        <v>112</v>
      </c>
      <c r="V9" s="2">
        <f>RANK(U9,$U$3:$U$60,1)</f>
        <v>47</v>
      </c>
      <c r="W9" s="11">
        <v>0</v>
      </c>
      <c r="X9" s="11">
        <v>0</v>
      </c>
      <c r="Y9" s="11">
        <v>107</v>
      </c>
      <c r="Z9" s="2">
        <f>RANK(Y9,$Y$3:$Y$60,1)</f>
        <v>46</v>
      </c>
      <c r="AA9" s="11">
        <v>0</v>
      </c>
      <c r="AB9" s="11">
        <v>0</v>
      </c>
      <c r="AC9" s="2">
        <f xml:space="preserve"> 0.5 * N9 + 0.2 * R9 + 0.15 * V9 + 0.15 * Z9</f>
        <v>30.55</v>
      </c>
      <c r="AD9" s="2">
        <f xml:space="preserve"> 0.2 * E9 + 0.4 * H9 + 0.4 * AC9</f>
        <v>19.020000000000003</v>
      </c>
    </row>
    <row r="10" spans="1:35" x14ac:dyDescent="0.25">
      <c r="A10" s="14">
        <f>A9+1</f>
        <v>6</v>
      </c>
      <c r="B10" s="2" t="s">
        <v>44</v>
      </c>
      <c r="C10" s="2">
        <f>RANK(AD10,$AD$3:$AD$60,1)</f>
        <v>17</v>
      </c>
      <c r="D10" s="2">
        <v>8</v>
      </c>
      <c r="E10" s="2">
        <f>RANK(D10,$D$3:$D$60,1)</f>
        <v>7</v>
      </c>
      <c r="F10" s="2">
        <v>12</v>
      </c>
      <c r="G10" s="2" t="b">
        <f>F10&lt;=D10</f>
        <v>0</v>
      </c>
      <c r="H10" s="2">
        <f>RANK(F10,$F$3:$F$60,1)</f>
        <v>10</v>
      </c>
      <c r="I10" s="62">
        <f>VLOOKUP(B10,Uni_TU_Lkp,6,FALSE)</f>
        <v>78.2</v>
      </c>
      <c r="J10" s="62">
        <f>VLOOKUP(B10,Uni_TU_Lkp,7,FALSE)</f>
        <v>88.9</v>
      </c>
      <c r="K10" s="62">
        <f>VLOOKUP(B10,Uni_TU_Lkp,8,FALSE)</f>
        <v>81.7</v>
      </c>
      <c r="L10" s="62">
        <f>VLOOKUP(B10,Uni_TU_Lkp,9,FALSE)</f>
        <v>90.1</v>
      </c>
      <c r="M10" s="11">
        <f>VLOOKUP(B10,AI_Rank,2,FALSE)</f>
        <v>45</v>
      </c>
      <c r="N10" s="2">
        <f>RANK(M10,$M$3:$M$60,1)</f>
        <v>27</v>
      </c>
      <c r="O10" s="11">
        <f>VLOOKUP(B10,AI_Rank,3,FALSE)</f>
        <v>6</v>
      </c>
      <c r="P10" s="11">
        <f>VLOOKUP(B10,AI_Rank,4,FALSE)</f>
        <v>20</v>
      </c>
      <c r="Q10" s="11">
        <f>VLOOKUP(B10,Theory_Rank,2,FALSE)</f>
        <v>70</v>
      </c>
      <c r="R10" s="2">
        <f>RANK(Q10,$Q$3:$Q$60,1)</f>
        <v>36</v>
      </c>
      <c r="S10" s="11">
        <f>VLOOKUP(B10,Theory_Rank,3,FALSE)</f>
        <v>2.4</v>
      </c>
      <c r="T10" s="11">
        <f>VLOOKUP(B10,Theory_Rank,4,FALSE)</f>
        <v>6</v>
      </c>
      <c r="U10" s="11">
        <v>112</v>
      </c>
      <c r="V10" s="2">
        <f>RANK(U10,$U$3:$U$60,1)</f>
        <v>47</v>
      </c>
      <c r="W10" s="11">
        <v>0</v>
      </c>
      <c r="X10" s="11">
        <v>0</v>
      </c>
      <c r="Y10" s="11">
        <v>107</v>
      </c>
      <c r="Z10" s="2">
        <f>RANK(Y10,$Y$3:$Y$60,1)</f>
        <v>46</v>
      </c>
      <c r="AA10" s="11">
        <v>0</v>
      </c>
      <c r="AB10" s="11">
        <v>0</v>
      </c>
      <c r="AC10" s="2">
        <f xml:space="preserve"> 0.5 * N10 + 0.2 * R10 + 0.15 * V10 + 0.15 * Z10</f>
        <v>34.65</v>
      </c>
      <c r="AD10" s="2">
        <f xml:space="preserve"> 0.2 * E10 + 0.4 * H10 + 0.4 * AC10</f>
        <v>19.259999999999998</v>
      </c>
    </row>
    <row r="11" spans="1:35" x14ac:dyDescent="0.25">
      <c r="A11" s="14">
        <f>A10+1</f>
        <v>7</v>
      </c>
      <c r="B11" s="2" t="s">
        <v>80</v>
      </c>
      <c r="C11" s="2">
        <f>RANK(AD11,$AD$3:$AD$60,1)</f>
        <v>18</v>
      </c>
      <c r="D11" s="2">
        <v>19</v>
      </c>
      <c r="E11" s="2">
        <f>RANK(D11,$D$3:$D$60,1)</f>
        <v>15</v>
      </c>
      <c r="F11" s="2">
        <v>37</v>
      </c>
      <c r="G11" s="2" t="b">
        <f>F11&lt;=D11</f>
        <v>0</v>
      </c>
      <c r="H11" s="2">
        <f>RANK(F11,$F$3:$F$60,1)</f>
        <v>24</v>
      </c>
      <c r="I11" s="62">
        <f>VLOOKUP(B11,Uni_TU_Lkp,6,FALSE)</f>
        <v>72.599999999999994</v>
      </c>
      <c r="J11" s="62">
        <f>VLOOKUP(B11,Uni_TU_Lkp,7,FALSE)</f>
        <v>79</v>
      </c>
      <c r="K11" s="62">
        <f>VLOOKUP(B11,Uni_TU_Lkp,8,FALSE)</f>
        <v>79.400000000000006</v>
      </c>
      <c r="L11" s="62">
        <f>VLOOKUP(B11,Uni_TU_Lkp,9,FALSE)</f>
        <v>92.8</v>
      </c>
      <c r="M11" s="11">
        <f>VLOOKUP(B11,AI_Rank,2,FALSE)</f>
        <v>21</v>
      </c>
      <c r="N11" s="2">
        <f>RANK(M11,$M$3:$M$60,1)</f>
        <v>16</v>
      </c>
      <c r="O11" s="11">
        <f>VLOOKUP(B11,AI_Rank,3,FALSE)</f>
        <v>10.6</v>
      </c>
      <c r="P11" s="11">
        <f>VLOOKUP(B11,AI_Rank,4,FALSE)</f>
        <v>22</v>
      </c>
      <c r="Q11" s="11">
        <f>VLOOKUP(B11,Theory_Rank,2,FALSE)</f>
        <v>28</v>
      </c>
      <c r="R11" s="2">
        <f>RANK(Q11,$Q$3:$Q$60,1)</f>
        <v>18</v>
      </c>
      <c r="S11" s="11">
        <f>VLOOKUP(B11,Theory_Rank,3,FALSE)</f>
        <v>4.3</v>
      </c>
      <c r="T11" s="11">
        <f>VLOOKUP(B11,Theory_Rank,4,FALSE)</f>
        <v>13</v>
      </c>
      <c r="U11" s="11">
        <f>VLOOKUP(B11,Systems_Rank,2,FALSE)</f>
        <v>22</v>
      </c>
      <c r="V11" s="2">
        <f>RANK(U11,$U$3:$U$60,1)</f>
        <v>22</v>
      </c>
      <c r="W11" s="11">
        <f>VLOOKUP(B11,Systems_Rank,3,FALSE)</f>
        <v>2.7</v>
      </c>
      <c r="X11" s="11">
        <f>VLOOKUP(B11,Systems_Rank,4,FALSE)</f>
        <v>24</v>
      </c>
      <c r="Y11" s="11">
        <f>VLOOKUP(B11,InterD_Rank,2,FALSE)</f>
        <v>27</v>
      </c>
      <c r="Z11" s="2">
        <f>RANK(Y11,$Y$3:$Y$60,1)</f>
        <v>20</v>
      </c>
      <c r="AA11" s="11">
        <f>VLOOKUP(B11,InterD_Rank,3,FALSE)</f>
        <v>3.6</v>
      </c>
      <c r="AB11" s="11">
        <f>VLOOKUP(B11,InterD_Rank,4,FALSE)</f>
        <v>12</v>
      </c>
      <c r="AC11" s="2">
        <f xml:space="preserve"> 0.5 * N11 + 0.2 * R11 + 0.15 * V11 + 0.15 * Z11</f>
        <v>17.899999999999999</v>
      </c>
      <c r="AD11" s="2">
        <f xml:space="preserve"> 0.2 * E11 + 0.4 * H11 + 0.4 * AC11</f>
        <v>19.760000000000002</v>
      </c>
    </row>
    <row r="12" spans="1:35" x14ac:dyDescent="0.25">
      <c r="A12" s="14">
        <f>A11+1</f>
        <v>8</v>
      </c>
      <c r="B12" s="2" t="s">
        <v>411</v>
      </c>
      <c r="C12" s="2">
        <f>RANK(AD12,$AD$3:$AD$60,1)</f>
        <v>23</v>
      </c>
      <c r="D12" s="2">
        <v>41</v>
      </c>
      <c r="E12" s="2">
        <f>RANK(D12,$D$3:$D$60,1)</f>
        <v>25</v>
      </c>
      <c r="F12" s="2">
        <v>45</v>
      </c>
      <c r="G12" s="2" t="b">
        <f>F12&lt;=D12</f>
        <v>0</v>
      </c>
      <c r="H12" s="2">
        <f>RANK(F12,$F$3:$F$60,1)</f>
        <v>27</v>
      </c>
      <c r="I12" s="62">
        <f>VLOOKUP(B12,Uni_TU_Lkp,6,FALSE)</f>
        <v>71.099999999999994</v>
      </c>
      <c r="J12" s="62">
        <f>VLOOKUP(B12,Uni_TU_Lkp,7,FALSE)</f>
        <v>66.8</v>
      </c>
      <c r="K12" s="62">
        <f>VLOOKUP(B12,Uni_TU_Lkp,8,FALSE)</f>
        <v>87.4</v>
      </c>
      <c r="L12" s="62">
        <f>VLOOKUP(B12,Uni_TU_Lkp,9,FALSE)</f>
        <v>96.4</v>
      </c>
      <c r="M12" s="11">
        <f>VLOOKUP(B12,AI_Rank,2,FALSE)</f>
        <v>45</v>
      </c>
      <c r="N12" s="2">
        <f>RANK(M12,$M$3:$M$60,1)</f>
        <v>27</v>
      </c>
      <c r="O12" s="11">
        <f>VLOOKUP(B12,AI_Rank,3,FALSE)</f>
        <v>6</v>
      </c>
      <c r="P12" s="11">
        <f>VLOOKUP(B12,AI_Rank,4,FALSE)</f>
        <v>19</v>
      </c>
      <c r="Q12" s="11">
        <f>VLOOKUP(B12,Theory_Rank,2,FALSE)</f>
        <v>11</v>
      </c>
      <c r="R12" s="2">
        <f>RANK(Q12,$Q$3:$Q$60,1)</f>
        <v>8</v>
      </c>
      <c r="S12" s="11">
        <f>VLOOKUP(B12,Theory_Rank,3,FALSE)</f>
        <v>7.5</v>
      </c>
      <c r="T12" s="11">
        <f>VLOOKUP(B12,Theory_Rank,4,FALSE)</f>
        <v>9</v>
      </c>
      <c r="U12" s="11">
        <f>VLOOKUP(B12,Systems_Rank,2,FALSE)</f>
        <v>9</v>
      </c>
      <c r="V12" s="2">
        <f>RANK(U12,$U$3:$U$60,1)</f>
        <v>9</v>
      </c>
      <c r="W12" s="11">
        <f>VLOOKUP(B12,Systems_Rank,3,FALSE)</f>
        <v>4.2</v>
      </c>
      <c r="X12" s="11">
        <f>VLOOKUP(B12,Systems_Rank,4,FALSE)</f>
        <v>28</v>
      </c>
      <c r="Y12" s="11">
        <f>VLOOKUP(B12,InterD_Rank,2,FALSE)</f>
        <v>32</v>
      </c>
      <c r="Z12" s="2">
        <f>RANK(Y12,$Y$3:$Y$60,1)</f>
        <v>24</v>
      </c>
      <c r="AA12" s="11">
        <f>VLOOKUP(B12,InterD_Rank,3,FALSE)</f>
        <v>3.3</v>
      </c>
      <c r="AB12" s="11">
        <f>VLOOKUP(B12,InterD_Rank,4,FALSE)</f>
        <v>10</v>
      </c>
      <c r="AC12" s="2">
        <f xml:space="preserve"> 0.5 * N12 + 0.2 * R12 + 0.15 * V12 + 0.15 * Z12</f>
        <v>20.049999999999997</v>
      </c>
      <c r="AD12" s="2">
        <f xml:space="preserve"> 0.2 * E12 + 0.4 * H12 + 0.4 * AC12</f>
        <v>23.82</v>
      </c>
    </row>
    <row r="13" spans="1:35" x14ac:dyDescent="0.25">
      <c r="A13" s="14">
        <f>A12+1</f>
        <v>9</v>
      </c>
      <c r="B13" s="2" t="s">
        <v>42</v>
      </c>
      <c r="C13" s="2">
        <f>RANK(AD13,$AD$3:$AD$60,1)</f>
        <v>25</v>
      </c>
      <c r="D13" s="2">
        <v>4</v>
      </c>
      <c r="E13" s="2">
        <f>RANK(D13,$D$3:$D$60,1)</f>
        <v>4</v>
      </c>
      <c r="F13" s="2">
        <v>22</v>
      </c>
      <c r="G13" s="2" t="b">
        <f>F13&lt;=D13</f>
        <v>0</v>
      </c>
      <c r="H13" s="2">
        <f>RANK(F13,$F$3:$F$60,1)</f>
        <v>16</v>
      </c>
      <c r="I13" s="62">
        <f>VLOOKUP(B13,Uni_TU_Lkp,6,FALSE)</f>
        <v>78.900000000000006</v>
      </c>
      <c r="J13" s="62">
        <f>VLOOKUP(B13,Uni_TU_Lkp,7,FALSE)</f>
        <v>80.900000000000006</v>
      </c>
      <c r="K13" s="62">
        <f>VLOOKUP(B13,Uni_TU_Lkp,8,FALSE)</f>
        <v>78.8</v>
      </c>
      <c r="L13" s="62">
        <f>VLOOKUP(B13,Uni_TU_Lkp,9,FALSE)</f>
        <v>90.8</v>
      </c>
      <c r="M13" s="11">
        <f>VLOOKUP(B13,AI_Rank,2,FALSE)</f>
        <v>122</v>
      </c>
      <c r="N13" s="2">
        <f>RANK(M13,$M$3:$M$60,1)</f>
        <v>52</v>
      </c>
      <c r="O13" s="11">
        <f>VLOOKUP(B13,AI_Rank,3,FALSE)</f>
        <v>2.7</v>
      </c>
      <c r="P13" s="11">
        <f>VLOOKUP(B13,AI_Rank,4,FALSE)</f>
        <v>6</v>
      </c>
      <c r="Q13" s="11">
        <f>VLOOKUP(B13,Theory_Rank,2,FALSE)</f>
        <v>70</v>
      </c>
      <c r="R13" s="2">
        <f>RANK(Q13,$Q$3:$Q$60,1)</f>
        <v>36</v>
      </c>
      <c r="S13" s="11">
        <f>VLOOKUP(B13,Theory_Rank,3,FALSE)</f>
        <v>2.4</v>
      </c>
      <c r="T13" s="11">
        <f>VLOOKUP(B13,Theory_Rank,4,FALSE)</f>
        <v>4</v>
      </c>
      <c r="U13" s="11">
        <f>VLOOKUP(B13,Systems_Rank,2,FALSE)</f>
        <v>75</v>
      </c>
      <c r="V13" s="2">
        <f>RANK(U13,$U$3:$U$60,1)</f>
        <v>45</v>
      </c>
      <c r="W13" s="11">
        <f>VLOOKUP(B13,Systems_Rank,3,FALSE)</f>
        <v>1.2</v>
      </c>
      <c r="X13" s="11">
        <f>VLOOKUP(B13,Systems_Rank,4,FALSE)</f>
        <v>2</v>
      </c>
      <c r="Y13" s="11">
        <v>107</v>
      </c>
      <c r="Z13" s="2">
        <f>RANK(Y13,$Y$3:$Y$60,1)</f>
        <v>46</v>
      </c>
      <c r="AA13" s="11">
        <v>0</v>
      </c>
      <c r="AB13" s="11">
        <v>0</v>
      </c>
      <c r="AC13" s="2">
        <f xml:space="preserve"> 0.5 * N13 + 0.2 * R13 + 0.15 * V13 + 0.15 * Z13</f>
        <v>46.85</v>
      </c>
      <c r="AD13" s="2">
        <f xml:space="preserve"> 0.2 * E13 + 0.4 * H13 + 0.4 * AC13</f>
        <v>25.94</v>
      </c>
    </row>
    <row r="14" spans="1:35" x14ac:dyDescent="0.25">
      <c r="A14" s="14">
        <f>A13+1</f>
        <v>10</v>
      </c>
      <c r="B14" s="2" t="s">
        <v>407</v>
      </c>
      <c r="C14" s="2">
        <f>RANK(AD14,$AD$3:$AD$60,1)</f>
        <v>26</v>
      </c>
      <c r="D14" s="2">
        <v>53</v>
      </c>
      <c r="E14" s="2">
        <f>RANK(D14,$D$3:$D$60,1)</f>
        <v>30</v>
      </c>
      <c r="F14" s="2">
        <v>75</v>
      </c>
      <c r="G14" s="2" t="b">
        <f>F14&lt;=D14</f>
        <v>0</v>
      </c>
      <c r="H14" s="2">
        <f>RANK(F14,$F$3:$F$60,1)</f>
        <v>30</v>
      </c>
      <c r="I14" s="62">
        <f>VLOOKUP(B14,Uni_TU_Lkp,6,FALSE)</f>
        <v>58.8</v>
      </c>
      <c r="J14" s="62">
        <f>VLOOKUP(B14,Uni_TU_Lkp,7,FALSE)</f>
        <v>69.099999999999994</v>
      </c>
      <c r="K14" s="62">
        <f>VLOOKUP(B14,Uni_TU_Lkp,8,FALSE)</f>
        <v>86.8</v>
      </c>
      <c r="L14" s="62">
        <f>VLOOKUP(B14,Uni_TU_Lkp,9,FALSE)</f>
        <v>98.7</v>
      </c>
      <c r="M14" s="11">
        <f>VLOOKUP(B14,AI_Rank,2,FALSE)</f>
        <v>59</v>
      </c>
      <c r="N14" s="2">
        <f>RANK(M14,$M$3:$M$60,1)</f>
        <v>31</v>
      </c>
      <c r="O14" s="11">
        <f>VLOOKUP(B14,AI_Rank,3,FALSE)</f>
        <v>5.3</v>
      </c>
      <c r="P14" s="11">
        <f>VLOOKUP(B14,AI_Rank,4,FALSE)</f>
        <v>20</v>
      </c>
      <c r="Q14" s="11">
        <f>VLOOKUP(B14,Theory_Rank,2,FALSE)</f>
        <v>24</v>
      </c>
      <c r="R14" s="2">
        <f>RANK(Q14,$Q$3:$Q$60,1)</f>
        <v>16</v>
      </c>
      <c r="S14" s="11">
        <f>VLOOKUP(B14,Theory_Rank,3,FALSE)</f>
        <v>4.8</v>
      </c>
      <c r="T14" s="11">
        <f>VLOOKUP(B14,Theory_Rank,4,FALSE)</f>
        <v>9</v>
      </c>
      <c r="U14" s="11">
        <f>VLOOKUP(B14,Systems_Rank,2,FALSE)</f>
        <v>6</v>
      </c>
      <c r="V14" s="2">
        <f>RANK(U14,$U$3:$U$60,1)</f>
        <v>6</v>
      </c>
      <c r="W14" s="11">
        <f>VLOOKUP(B14,Systems_Rank,3,FALSE)</f>
        <v>4.5</v>
      </c>
      <c r="X14" s="11">
        <f>VLOOKUP(B14,Systems_Rank,4,FALSE)</f>
        <v>27</v>
      </c>
      <c r="Y14" s="11">
        <f>VLOOKUP(B14,InterD_Rank,2,FALSE)</f>
        <v>16</v>
      </c>
      <c r="Z14" s="2">
        <f>RANK(Y14,$Y$3:$Y$60,1)</f>
        <v>14</v>
      </c>
      <c r="AA14" s="11">
        <f>VLOOKUP(B14,InterD_Rank,3,FALSE)</f>
        <v>4.7</v>
      </c>
      <c r="AB14" s="11">
        <f>VLOOKUP(B14,InterD_Rank,4,FALSE)</f>
        <v>3</v>
      </c>
      <c r="AC14" s="2">
        <f xml:space="preserve"> 0.5 * N14 + 0.2 * R14 + 0.15 * V14 + 0.15 * Z14</f>
        <v>21.7</v>
      </c>
      <c r="AD14" s="2">
        <f xml:space="preserve"> 0.2 * E14 + 0.4 * H14 + 0.4 * AC14</f>
        <v>26.68</v>
      </c>
    </row>
    <row r="15" spans="1:35" x14ac:dyDescent="0.25">
      <c r="A15" s="14">
        <f>A14+1</f>
        <v>11</v>
      </c>
      <c r="B15" s="2" t="s">
        <v>128</v>
      </c>
      <c r="C15" s="2">
        <f>RANK(AD15,$AD$3:$AD$60,1)</f>
        <v>29</v>
      </c>
      <c r="D15" s="2">
        <v>21</v>
      </c>
      <c r="E15" s="2">
        <f>RANK(D15,$D$3:$D$60,1)</f>
        <v>17</v>
      </c>
      <c r="F15" s="2">
        <v>75</v>
      </c>
      <c r="G15" s="2" t="b">
        <f>F15&lt;=D15</f>
        <v>0</v>
      </c>
      <c r="H15" s="2">
        <f>RANK(F15,$F$3:$F$60,1)</f>
        <v>30</v>
      </c>
      <c r="I15" s="62">
        <f>VLOOKUP(B15,Uni_TU_Lkp,6,FALSE)</f>
        <v>65.3</v>
      </c>
      <c r="J15" s="62">
        <f>VLOOKUP(B15,Uni_TU_Lkp,7,FALSE)</f>
        <v>69.5</v>
      </c>
      <c r="K15" s="62">
        <f>VLOOKUP(B15,Uni_TU_Lkp,8,FALSE)</f>
        <v>73.400000000000006</v>
      </c>
      <c r="L15" s="62">
        <f>VLOOKUP(B15,Uni_TU_Lkp,9,FALSE)</f>
        <v>87.9</v>
      </c>
      <c r="M15" s="11">
        <f>VLOOKUP(B15,AI_Rank,2,FALSE)</f>
        <v>71</v>
      </c>
      <c r="N15" s="2">
        <f>RANK(M15,$M$3:$M$60,1)</f>
        <v>35</v>
      </c>
      <c r="O15" s="11">
        <f>VLOOKUP(B15,AI_Rank,3,FALSE)</f>
        <v>4.7</v>
      </c>
      <c r="P15" s="11">
        <f>VLOOKUP(B15,AI_Rank,4,FALSE)</f>
        <v>10</v>
      </c>
      <c r="Q15" s="11">
        <f>VLOOKUP(B15,Theory_Rank,2,FALSE)</f>
        <v>25</v>
      </c>
      <c r="R15" s="2">
        <f>RANK(Q15,$Q$3:$Q$60,1)</f>
        <v>17</v>
      </c>
      <c r="S15" s="11">
        <f>VLOOKUP(B15,Theory_Rank,3,FALSE)</f>
        <v>4.5999999999999996</v>
      </c>
      <c r="T15" s="11">
        <f>VLOOKUP(B15,Theory_Rank,4,FALSE)</f>
        <v>6</v>
      </c>
      <c r="U15" s="11">
        <f>VLOOKUP(B15,Systems_Rank,2,FALSE)</f>
        <v>64</v>
      </c>
      <c r="V15" s="2">
        <f>RANK(U15,$U$3:$U$60,1)</f>
        <v>44</v>
      </c>
      <c r="W15" s="11">
        <f>VLOOKUP(B15,Systems_Rank,3,FALSE)</f>
        <v>1.3</v>
      </c>
      <c r="X15" s="11">
        <f>VLOOKUP(B15,Systems_Rank,4,FALSE)</f>
        <v>8</v>
      </c>
      <c r="Y15" s="11">
        <f>VLOOKUP(B15,InterD_Rank,2,FALSE)</f>
        <v>42</v>
      </c>
      <c r="Z15" s="2">
        <f>RANK(Y15,$Y$3:$Y$60,1)</f>
        <v>28</v>
      </c>
      <c r="AA15" s="11">
        <f>VLOOKUP(B15,InterD_Rank,3,FALSE)</f>
        <v>2.4</v>
      </c>
      <c r="AB15" s="11">
        <f>VLOOKUP(B15,InterD_Rank,4,FALSE)</f>
        <v>4</v>
      </c>
      <c r="AC15" s="2">
        <f xml:space="preserve"> 0.5 * N15 + 0.2 * R15 + 0.15 * V15 + 0.15 * Z15</f>
        <v>31.7</v>
      </c>
      <c r="AD15" s="2">
        <f xml:space="preserve"> 0.2 * E15 + 0.4 * H15 + 0.4 * AC15</f>
        <v>28.08</v>
      </c>
    </row>
    <row r="16" spans="1:35" x14ac:dyDescent="0.25">
      <c r="A16" s="14">
        <f>A15+1</f>
        <v>12</v>
      </c>
      <c r="B16" s="2" t="s">
        <v>123</v>
      </c>
      <c r="C16" s="2">
        <f>RANK(AD16,$AD$3:$AD$60,1)</f>
        <v>31</v>
      </c>
      <c r="D16" s="2">
        <v>15</v>
      </c>
      <c r="E16" s="2">
        <f>RANK(D16,$D$3:$D$60,1)</f>
        <v>13</v>
      </c>
      <c r="F16" s="2">
        <v>39</v>
      </c>
      <c r="G16" s="2" t="b">
        <f>F16&lt;=D16</f>
        <v>0</v>
      </c>
      <c r="H16" s="2">
        <f>RANK(F16,$F$3:$F$60,1)</f>
        <v>25</v>
      </c>
      <c r="I16" s="62">
        <f>VLOOKUP(B16,Uni_TU_Lkp,6,FALSE)</f>
        <v>72.3</v>
      </c>
      <c r="J16" s="62">
        <f>VLOOKUP(B16,Uni_TU_Lkp,7,FALSE)</f>
        <v>86.8</v>
      </c>
      <c r="K16" s="62">
        <f>VLOOKUP(B16,Uni_TU_Lkp,8,FALSE)</f>
        <v>69.400000000000006</v>
      </c>
      <c r="L16" s="62">
        <f>VLOOKUP(B16,Uni_TU_Lkp,9,FALSE)</f>
        <v>87.1</v>
      </c>
      <c r="M16" s="11">
        <f>VLOOKUP(B16,AI_Rank,2,FALSE)</f>
        <v>105</v>
      </c>
      <c r="N16" s="2">
        <f>RANK(M16,$M$3:$M$60,1)</f>
        <v>50</v>
      </c>
      <c r="O16" s="11">
        <f>VLOOKUP(B16,AI_Rank,3,FALSE)</f>
        <v>3.2</v>
      </c>
      <c r="P16" s="11">
        <f>VLOOKUP(B16,AI_Rank,4,FALSE)</f>
        <v>8</v>
      </c>
      <c r="Q16" s="11">
        <f>VLOOKUP(B16,Theory_Rank,2,FALSE)</f>
        <v>51</v>
      </c>
      <c r="R16" s="2">
        <f>RANK(Q16,$Q$3:$Q$60,1)</f>
        <v>29</v>
      </c>
      <c r="S16" s="11">
        <f>VLOOKUP(B16,Theory_Rank,3,FALSE)</f>
        <v>2.9</v>
      </c>
      <c r="T16" s="11">
        <f>VLOOKUP(B16,Theory_Rank,4,FALSE)</f>
        <v>5</v>
      </c>
      <c r="U16" s="11">
        <f>VLOOKUP(B16,Systems_Rank,2,FALSE)</f>
        <v>51</v>
      </c>
      <c r="V16" s="2">
        <f>RANK(U16,$U$3:$U$60,1)</f>
        <v>38</v>
      </c>
      <c r="W16" s="11">
        <f>VLOOKUP(B16,Systems_Rank,3,FALSE)</f>
        <v>1.6</v>
      </c>
      <c r="X16" s="11">
        <f>VLOOKUP(B16,Systems_Rank,4,FALSE)</f>
        <v>14</v>
      </c>
      <c r="Y16" s="11">
        <f>VLOOKUP(B16,InterD_Rank,2,FALSE)</f>
        <v>52</v>
      </c>
      <c r="Z16" s="2">
        <f>RANK(Y16,$Y$3:$Y$60,1)</f>
        <v>33</v>
      </c>
      <c r="AA16" s="11">
        <f>VLOOKUP(B16,InterD_Rank,3,FALSE)</f>
        <v>2</v>
      </c>
      <c r="AB16" s="11">
        <f>VLOOKUP(B16,InterD_Rank,4,FALSE)</f>
        <v>6</v>
      </c>
      <c r="AC16" s="2">
        <f xml:space="preserve"> 0.5 * N16 + 0.2 * R16 + 0.15 * V16 + 0.15 * Z16</f>
        <v>41.45</v>
      </c>
      <c r="AD16" s="2">
        <f xml:space="preserve"> 0.2 * E16 + 0.4 * H16 + 0.4 * AC16</f>
        <v>29.18</v>
      </c>
      <c r="AE16" s="6"/>
      <c r="AF16" s="6"/>
      <c r="AG16" s="6"/>
      <c r="AH16" s="6"/>
      <c r="AI16" s="6"/>
    </row>
    <row r="17" spans="1:35" x14ac:dyDescent="0.25">
      <c r="A17" s="14">
        <f>A16+1</f>
        <v>13</v>
      </c>
      <c r="B17" s="2" t="s">
        <v>27</v>
      </c>
      <c r="C17" s="2">
        <f>RANK(AD17,$AD$3:$AD$60,1)</f>
        <v>32</v>
      </c>
      <c r="D17" s="2">
        <v>9</v>
      </c>
      <c r="E17" s="2">
        <f>RANK(D17,$D$3:$D$60,1)</f>
        <v>8</v>
      </c>
      <c r="F17" s="2">
        <v>75</v>
      </c>
      <c r="G17" s="2" t="b">
        <f>F17&lt;=D17</f>
        <v>0</v>
      </c>
      <c r="H17" s="2">
        <f>RANK(F17,$F$3:$F$60,1)</f>
        <v>30</v>
      </c>
      <c r="I17" s="62">
        <f>VLOOKUP(B17,Uni_TU_Lkp,6,FALSE)</f>
        <v>67.7</v>
      </c>
      <c r="J17" s="62">
        <f>VLOOKUP(B17,Uni_TU_Lkp,7,FALSE)</f>
        <v>77.5</v>
      </c>
      <c r="K17" s="62">
        <f>VLOOKUP(B17,Uni_TU_Lkp,8,FALSE)</f>
        <v>67.599999999999994</v>
      </c>
      <c r="L17" s="62">
        <f>VLOOKUP(B17,Uni_TU_Lkp,9,FALSE)</f>
        <v>85.5</v>
      </c>
      <c r="M17" s="11">
        <f>VLOOKUP(B17,AI_Rank,2,FALSE)</f>
        <v>140</v>
      </c>
      <c r="N17" s="2">
        <f>RANK(M17,$M$3:$M$60,1)</f>
        <v>54</v>
      </c>
      <c r="O17" s="11">
        <f>VLOOKUP(B17,AI_Rank,3,FALSE)</f>
        <v>2.2999999999999998</v>
      </c>
      <c r="P17" s="11">
        <f>VLOOKUP(B17,AI_Rank,4,FALSE)</f>
        <v>7</v>
      </c>
      <c r="Q17" s="11">
        <f>VLOOKUP(B17,Theory_Rank,2,FALSE)</f>
        <v>55</v>
      </c>
      <c r="R17" s="2">
        <f>RANK(Q17,$Q$3:$Q$60,1)</f>
        <v>31</v>
      </c>
      <c r="S17" s="11">
        <f>VLOOKUP(B17,Theory_Rank,3,FALSE)</f>
        <v>2.8</v>
      </c>
      <c r="T17" s="11">
        <f>VLOOKUP(B17,Theory_Rank,4,FALSE)</f>
        <v>7</v>
      </c>
      <c r="U17" s="11">
        <f>VLOOKUP(B17,Systems_Rank,2,FALSE)</f>
        <v>13</v>
      </c>
      <c r="V17" s="2">
        <f>RANK(U17,$U$3:$U$60,1)</f>
        <v>13</v>
      </c>
      <c r="W17" s="11">
        <f>VLOOKUP(B17,Systems_Rank,3,FALSE)</f>
        <v>3.4</v>
      </c>
      <c r="X17" s="11">
        <f>VLOOKUP(B17,Systems_Rank,4,FALSE)</f>
        <v>18</v>
      </c>
      <c r="Y17" s="11">
        <f>VLOOKUP(B17,InterD_Rank,2,FALSE)</f>
        <v>35</v>
      </c>
      <c r="Z17" s="2">
        <f>RANK(Y17,$Y$3:$Y$60,1)</f>
        <v>26</v>
      </c>
      <c r="AA17" s="11">
        <f>VLOOKUP(B17,InterD_Rank,3,FALSE)</f>
        <v>2.8</v>
      </c>
      <c r="AB17" s="11">
        <f>VLOOKUP(B17,InterD_Rank,4,FALSE)</f>
        <v>8</v>
      </c>
      <c r="AC17" s="2">
        <f xml:space="preserve"> 0.5 * N17 + 0.2 * R17 + 0.15 * V17 + 0.15 * Z17</f>
        <v>39.050000000000004</v>
      </c>
      <c r="AD17" s="2">
        <f xml:space="preserve"> 0.2 * E17 + 0.4 * H17 + 0.4 * AC17</f>
        <v>29.220000000000002</v>
      </c>
      <c r="AE17" s="6"/>
      <c r="AF17" s="6"/>
      <c r="AG17" s="6"/>
      <c r="AH17" s="6"/>
      <c r="AI17" s="6"/>
    </row>
    <row r="18" spans="1:35" x14ac:dyDescent="0.25">
      <c r="A18" s="14">
        <f>A17+1</f>
        <v>14</v>
      </c>
      <c r="B18" s="2" t="s">
        <v>127</v>
      </c>
      <c r="C18" s="2">
        <f>RANK(AD18,$AD$3:$AD$60,1)</f>
        <v>34</v>
      </c>
      <c r="D18" s="2">
        <v>26</v>
      </c>
      <c r="E18" s="2">
        <f>RANK(D18,$D$3:$D$60,1)</f>
        <v>20</v>
      </c>
      <c r="F18" s="2">
        <v>75</v>
      </c>
      <c r="G18" s="2" t="b">
        <f>F18&lt;=D18</f>
        <v>0</v>
      </c>
      <c r="H18" s="2">
        <f>RANK(F18,$F$3:$F$60,1)</f>
        <v>30</v>
      </c>
      <c r="I18" s="62">
        <f>VLOOKUP(B18,Uni_TU_Lkp,6,FALSE)</f>
        <v>63</v>
      </c>
      <c r="J18" s="62">
        <f>VLOOKUP(B18,Uni_TU_Lkp,7,FALSE)</f>
        <v>70.5</v>
      </c>
      <c r="K18" s="62">
        <f>VLOOKUP(B18,Uni_TU_Lkp,8,FALSE)</f>
        <v>76.900000000000006</v>
      </c>
      <c r="L18" s="62">
        <f>VLOOKUP(B18,Uni_TU_Lkp,9,FALSE)</f>
        <v>91.8</v>
      </c>
      <c r="M18" s="11">
        <f>VLOOKUP(B18,AI_Rank,2,FALSE)</f>
        <v>86</v>
      </c>
      <c r="N18" s="2">
        <f>RANK(M18,$M$3:$M$60,1)</f>
        <v>42</v>
      </c>
      <c r="O18" s="11">
        <f>VLOOKUP(B18,AI_Rank,3,FALSE)</f>
        <v>4.0999999999999996</v>
      </c>
      <c r="P18" s="11">
        <f>VLOOKUP(B18,AI_Rank,4,FALSE)</f>
        <v>13</v>
      </c>
      <c r="Q18" s="11">
        <f>VLOOKUP(B18,Theory_Rank,2,FALSE)</f>
        <v>84</v>
      </c>
      <c r="R18" s="2">
        <f>RANK(Q18,$Q$3:$Q$60,1)</f>
        <v>40</v>
      </c>
      <c r="S18" s="11">
        <f>VLOOKUP(B18,Theory_Rank,3,FALSE)</f>
        <v>2.1</v>
      </c>
      <c r="T18" s="11">
        <f>VLOOKUP(B18,Theory_Rank,4,FALSE)</f>
        <v>4</v>
      </c>
      <c r="U18" s="11">
        <f>VLOOKUP(B18,Systems_Rank,2,FALSE)</f>
        <v>51</v>
      </c>
      <c r="V18" s="2">
        <f>RANK(U18,$U$3:$U$60,1)</f>
        <v>38</v>
      </c>
      <c r="W18" s="11">
        <f>VLOOKUP(B18,Systems_Rank,3,FALSE)</f>
        <v>1.6</v>
      </c>
      <c r="X18" s="11">
        <f>VLOOKUP(B18,Systems_Rank,4,FALSE)</f>
        <v>12</v>
      </c>
      <c r="Y18" s="11">
        <f>VLOOKUP(B18,InterD_Rank,2,FALSE)</f>
        <v>42</v>
      </c>
      <c r="Z18" s="2">
        <f>RANK(Y18,$Y$3:$Y$60,1)</f>
        <v>28</v>
      </c>
      <c r="AA18" s="11">
        <f>VLOOKUP(B18,InterD_Rank,3,FALSE)</f>
        <v>2.4</v>
      </c>
      <c r="AB18" s="11">
        <f>VLOOKUP(B18,InterD_Rank,4,FALSE)</f>
        <v>4</v>
      </c>
      <c r="AC18" s="2">
        <f xml:space="preserve"> 0.5 * N18 + 0.2 * R18 + 0.15 * V18 + 0.15 * Z18</f>
        <v>38.900000000000006</v>
      </c>
      <c r="AD18" s="2">
        <f xml:space="preserve"> 0.2 * E18 + 0.4 * H18 + 0.4 * AC18</f>
        <v>31.560000000000002</v>
      </c>
      <c r="AE18" s="6"/>
      <c r="AF18" s="6"/>
      <c r="AG18" s="6"/>
      <c r="AH18" s="6"/>
      <c r="AI18" s="6"/>
    </row>
    <row r="19" spans="1:35" x14ac:dyDescent="0.25">
      <c r="A19" s="14">
        <f>A18+1</f>
        <v>15</v>
      </c>
      <c r="B19" s="2" t="s">
        <v>18</v>
      </c>
      <c r="C19" s="2">
        <f>RANK(AD19,$AD$3:$AD$60,1)</f>
        <v>40</v>
      </c>
      <c r="D19" s="2">
        <v>34</v>
      </c>
      <c r="E19" s="2">
        <f>RANK(D19,$D$3:$D$60,1)</f>
        <v>23</v>
      </c>
      <c r="F19" s="2">
        <v>125</v>
      </c>
      <c r="G19" s="2" t="b">
        <f>F19&lt;=D19</f>
        <v>0</v>
      </c>
      <c r="H19" s="2">
        <f>RANK(F19,$F$3:$F$60,1)</f>
        <v>42</v>
      </c>
      <c r="I19" s="62">
        <f>VLOOKUP(B19,Uni_TU_Lkp,6,FALSE)</f>
        <v>49.6</v>
      </c>
      <c r="J19" s="62">
        <f>VLOOKUP(B19,Uni_TU_Lkp,7,FALSE)</f>
        <v>76.599999999999994</v>
      </c>
      <c r="K19" s="62">
        <f>VLOOKUP(B19,Uni_TU_Lkp,8,FALSE)</f>
        <v>71.8</v>
      </c>
      <c r="L19" s="62">
        <f>VLOOKUP(B19,Uni_TU_Lkp,9,FALSE)</f>
        <v>89.4</v>
      </c>
      <c r="M19" s="11">
        <f>VLOOKUP(B19,AI_Rank,2,FALSE)</f>
        <v>91</v>
      </c>
      <c r="N19" s="2">
        <f>RANK(M19,$M$3:$M$60,1)</f>
        <v>45</v>
      </c>
      <c r="O19" s="11">
        <f>VLOOKUP(B19,AI_Rank,3,FALSE)</f>
        <v>3.9</v>
      </c>
      <c r="P19" s="11">
        <f>VLOOKUP(B19,AI_Rank,4,FALSE)</f>
        <v>14</v>
      </c>
      <c r="Q19" s="11">
        <f>VLOOKUP(B19,Theory_Rank,2,FALSE)</f>
        <v>70</v>
      </c>
      <c r="R19" s="2">
        <f>RANK(Q19,$Q$3:$Q$60,1)</f>
        <v>36</v>
      </c>
      <c r="S19" s="11">
        <f>VLOOKUP(B19,Theory_Rank,3,FALSE)</f>
        <v>2.4</v>
      </c>
      <c r="T19" s="11">
        <f>VLOOKUP(B19,Theory_Rank,4,FALSE)</f>
        <v>4</v>
      </c>
      <c r="U19" s="11">
        <f>VLOOKUP(B19,Systems_Rank,2,FALSE)</f>
        <v>30</v>
      </c>
      <c r="V19" s="2">
        <f>RANK(U19,$U$3:$U$60,1)</f>
        <v>29</v>
      </c>
      <c r="W19" s="11">
        <f>VLOOKUP(B19,Systems_Rank,3,FALSE)</f>
        <v>2.1</v>
      </c>
      <c r="X19" s="11">
        <f>VLOOKUP(B19,Systems_Rank,4,FALSE)</f>
        <v>18</v>
      </c>
      <c r="Y19" s="11">
        <f>VLOOKUP(B19,InterD_Rank,2,FALSE)</f>
        <v>17</v>
      </c>
      <c r="Z19" s="2">
        <f>RANK(Y19,$Y$3:$Y$60,1)</f>
        <v>15</v>
      </c>
      <c r="AA19" s="11">
        <f>VLOOKUP(B19,InterD_Rank,3,FALSE)</f>
        <v>4.2</v>
      </c>
      <c r="AB19" s="11">
        <f>VLOOKUP(B19,InterD_Rank,4,FALSE)</f>
        <v>7</v>
      </c>
      <c r="AC19" s="2">
        <f xml:space="preserve"> 0.5 * N19 + 0.2 * R19 + 0.15 * V19 + 0.15 * Z19</f>
        <v>36.299999999999997</v>
      </c>
      <c r="AD19" s="2">
        <f xml:space="preserve"> 0.2 * E19 + 0.4 * H19 + 0.4 * AC19</f>
        <v>35.92</v>
      </c>
      <c r="AE19" s="6"/>
      <c r="AF19" s="6"/>
      <c r="AG19" s="6"/>
      <c r="AH19" s="6"/>
      <c r="AI19" s="6"/>
    </row>
    <row r="20" spans="1:35" x14ac:dyDescent="0.25">
      <c r="A20" s="14">
        <f>A19+1</f>
        <v>16</v>
      </c>
      <c r="B20" s="2" t="s">
        <v>110</v>
      </c>
      <c r="C20" s="2">
        <f>RANK(AD20,$AD$3:$AD$60,1)</f>
        <v>41</v>
      </c>
      <c r="D20" s="2">
        <v>56</v>
      </c>
      <c r="E20" s="2">
        <f>RANK(D20,$D$3:$D$60,1)</f>
        <v>31</v>
      </c>
      <c r="F20" s="2">
        <v>125</v>
      </c>
      <c r="G20" s="2" t="b">
        <f>F20&lt;=D20</f>
        <v>0</v>
      </c>
      <c r="H20" s="2">
        <f>RANK(F20,$F$3:$F$60,1)</f>
        <v>42</v>
      </c>
      <c r="I20" s="62">
        <f>VLOOKUP(B20,Uni_TU_Lkp,6,FALSE)</f>
        <v>58.3</v>
      </c>
      <c r="J20" s="62">
        <f>VLOOKUP(B20,Uni_TU_Lkp,7,FALSE)</f>
        <v>66.7</v>
      </c>
      <c r="K20" s="62">
        <f>VLOOKUP(B20,Uni_TU_Lkp,8,FALSE)</f>
        <v>71.8</v>
      </c>
      <c r="L20" s="62">
        <f>VLOOKUP(B20,Uni_TU_Lkp,9,FALSE)</f>
        <v>90.6</v>
      </c>
      <c r="M20" s="11">
        <f>VLOOKUP(B20,AI_Rank,2,FALSE)</f>
        <v>86</v>
      </c>
      <c r="N20" s="2">
        <f>RANK(M20,$M$3:$M$60,1)</f>
        <v>42</v>
      </c>
      <c r="O20" s="11">
        <f>VLOOKUP(B20,AI_Rank,3,FALSE)</f>
        <v>4.0999999999999996</v>
      </c>
      <c r="P20" s="11">
        <f>VLOOKUP(B20,AI_Rank,4,FALSE)</f>
        <v>10</v>
      </c>
      <c r="Q20" s="11">
        <f>VLOOKUP(B20,Theory_Rank,2,FALSE)</f>
        <v>51</v>
      </c>
      <c r="R20" s="2">
        <f>RANK(Q20,$Q$3:$Q$60,1)</f>
        <v>29</v>
      </c>
      <c r="S20" s="11">
        <f>VLOOKUP(B20,Theory_Rank,3,FALSE)</f>
        <v>2.9</v>
      </c>
      <c r="T20" s="11">
        <f>VLOOKUP(B20,Theory_Rank,4,FALSE)</f>
        <v>7</v>
      </c>
      <c r="U20" s="11">
        <f>VLOOKUP(B20,Systems_Rank,2,FALSE)</f>
        <v>45</v>
      </c>
      <c r="V20" s="2">
        <f>RANK(U20,$U$3:$U$60,1)</f>
        <v>35</v>
      </c>
      <c r="W20" s="11">
        <f>VLOOKUP(B20,Systems_Rank,3,FALSE)</f>
        <v>1.7</v>
      </c>
      <c r="X20" s="11">
        <f>VLOOKUP(B20,Systems_Rank,4,FALSE)</f>
        <v>12</v>
      </c>
      <c r="Y20" s="11">
        <f>VLOOKUP(B20,InterD_Rank,2,FALSE)</f>
        <v>25</v>
      </c>
      <c r="Z20" s="2">
        <f>RANK(Y20,$Y$3:$Y$60,1)</f>
        <v>19</v>
      </c>
      <c r="AA20" s="11">
        <f>VLOOKUP(B20,InterD_Rank,3,FALSE)</f>
        <v>3.7</v>
      </c>
      <c r="AB20" s="11">
        <f>VLOOKUP(B20,InterD_Rank,4,FALSE)</f>
        <v>5</v>
      </c>
      <c r="AC20" s="2">
        <f xml:space="preserve"> 0.5 * N20 + 0.2 * R20 + 0.15 * V20 + 0.15 * Z20</f>
        <v>34.9</v>
      </c>
      <c r="AD20" s="2">
        <f xml:space="preserve"> 0.2 * E20 + 0.4 * H20 + 0.4 * AC20</f>
        <v>36.96</v>
      </c>
      <c r="AE20" s="6"/>
      <c r="AF20" s="6"/>
      <c r="AG20" s="6"/>
      <c r="AH20" s="6"/>
      <c r="AI20" s="6"/>
    </row>
    <row r="21" spans="1:35" x14ac:dyDescent="0.25">
      <c r="A21" s="14">
        <f>A20+1</f>
        <v>17</v>
      </c>
      <c r="B21" s="2" t="s">
        <v>21</v>
      </c>
      <c r="C21" s="2">
        <f>RANK(AD21,$AD$3:$AD$60,1)</f>
        <v>42</v>
      </c>
      <c r="D21" s="2">
        <v>52</v>
      </c>
      <c r="E21" s="2">
        <f>RANK(D21,$D$3:$D$60,1)</f>
        <v>29</v>
      </c>
      <c r="F21" s="2">
        <v>75</v>
      </c>
      <c r="G21" s="2" t="b">
        <f>F21&lt;=D21</f>
        <v>0</v>
      </c>
      <c r="H21" s="2">
        <f>RANK(F21,$F$3:$F$60,1)</f>
        <v>30</v>
      </c>
      <c r="I21" s="62">
        <f>VLOOKUP(B21,Uni_TU_Lkp,6,FALSE)</f>
        <v>61.6</v>
      </c>
      <c r="J21" s="62">
        <f>VLOOKUP(B21,Uni_TU_Lkp,7,FALSE)</f>
        <v>72.3</v>
      </c>
      <c r="K21" s="62">
        <f>VLOOKUP(B21,Uni_TU_Lkp,8,FALSE)</f>
        <v>82.5</v>
      </c>
      <c r="L21" s="62">
        <f>VLOOKUP(B21,Uni_TU_Lkp,9,FALSE)</f>
        <v>84.8</v>
      </c>
      <c r="M21" s="11">
        <f>VLOOKUP(B21,AI_Rank,2,FALSE)</f>
        <v>102</v>
      </c>
      <c r="N21" s="2">
        <f>RANK(M21,$M$3:$M$60,1)</f>
        <v>48</v>
      </c>
      <c r="O21" s="11">
        <f>VLOOKUP(B21,AI_Rank,3,FALSE)</f>
        <v>3.3</v>
      </c>
      <c r="P21" s="11">
        <f>VLOOKUP(B21,AI_Rank,4,FALSE)</f>
        <v>16</v>
      </c>
      <c r="Q21" s="11">
        <f>VLOOKUP(B21,Theory_Rank,2,FALSE)</f>
        <v>166</v>
      </c>
      <c r="R21" s="2">
        <f>RANK(Q21,$Q$3:$Q$60,1)</f>
        <v>52</v>
      </c>
      <c r="S21" s="11">
        <f>VLOOKUP(B21,Theory_Rank,3,FALSE)</f>
        <v>1.1000000000000001</v>
      </c>
      <c r="T21" s="11">
        <f>VLOOKUP(B21,Theory_Rank,4,FALSE)</f>
        <v>1</v>
      </c>
      <c r="U21" s="11">
        <v>112</v>
      </c>
      <c r="V21" s="2">
        <f>RANK(U21,$U$3:$U$60,1)</f>
        <v>47</v>
      </c>
      <c r="W21" s="11">
        <v>0</v>
      </c>
      <c r="X21" s="11">
        <v>0</v>
      </c>
      <c r="Y21" s="11">
        <v>107</v>
      </c>
      <c r="Z21" s="2">
        <f>RANK(Y21,$Y$3:$Y$60,1)</f>
        <v>46</v>
      </c>
      <c r="AA21" s="11">
        <v>0</v>
      </c>
      <c r="AB21" s="11">
        <v>0</v>
      </c>
      <c r="AC21" s="2">
        <f xml:space="preserve"> 0.5 * N21 + 0.2 * R21 + 0.15 * V21 + 0.15 * Z21</f>
        <v>48.349999999999994</v>
      </c>
      <c r="AD21" s="2">
        <f xml:space="preserve"> 0.2 * E21 + 0.4 * H21 + 0.4 * AC21</f>
        <v>37.14</v>
      </c>
      <c r="AE21" s="6"/>
      <c r="AF21" s="6"/>
      <c r="AG21" s="6"/>
      <c r="AH21" s="6"/>
      <c r="AI21" s="6"/>
    </row>
    <row r="22" spans="1:35" x14ac:dyDescent="0.25">
      <c r="A22" s="14">
        <f>A21+1</f>
        <v>18</v>
      </c>
      <c r="B22" s="2" t="s">
        <v>52</v>
      </c>
      <c r="C22" s="2">
        <f>RANK(AD22,$AD$3:$AD$60,1)</f>
        <v>43</v>
      </c>
      <c r="D22" s="2">
        <v>35</v>
      </c>
      <c r="E22" s="2">
        <f>RANK(D22,$D$3:$D$60,1)</f>
        <v>24</v>
      </c>
      <c r="F22" s="2">
        <v>75</v>
      </c>
      <c r="G22" s="2" t="b">
        <f>F22&lt;=D22</f>
        <v>0</v>
      </c>
      <c r="H22" s="2">
        <f>RANK(F22,$F$3:$F$60,1)</f>
        <v>30</v>
      </c>
      <c r="I22" s="62">
        <f>VLOOKUP(B22,Uni_TU_Lkp,6,FALSE)</f>
        <v>64</v>
      </c>
      <c r="J22" s="62">
        <f>VLOOKUP(B22,Uni_TU_Lkp,7,FALSE)</f>
        <v>80.7</v>
      </c>
      <c r="K22" s="62">
        <f>VLOOKUP(B22,Uni_TU_Lkp,8,FALSE)</f>
        <v>64.599999999999994</v>
      </c>
      <c r="L22" s="62">
        <f>VLOOKUP(B22,Uni_TU_Lkp,9,FALSE)</f>
        <v>74.7</v>
      </c>
      <c r="M22" s="11">
        <v>181</v>
      </c>
      <c r="N22" s="2">
        <f>RANK(M22,$M$3:$M$60,1)</f>
        <v>57</v>
      </c>
      <c r="O22" s="11">
        <v>0</v>
      </c>
      <c r="P22" s="11">
        <v>2</v>
      </c>
      <c r="Q22" s="11">
        <v>192</v>
      </c>
      <c r="R22" s="2">
        <f>RANK(Q22,$Q$3:$Q$60,1)</f>
        <v>54</v>
      </c>
      <c r="S22" s="11">
        <v>0</v>
      </c>
      <c r="T22" s="11">
        <v>0</v>
      </c>
      <c r="U22" s="11">
        <v>112</v>
      </c>
      <c r="V22" s="2">
        <f>RANK(U22,$U$3:$U$60,1)</f>
        <v>47</v>
      </c>
      <c r="W22" s="11">
        <v>0</v>
      </c>
      <c r="X22" s="11">
        <v>0</v>
      </c>
      <c r="Y22" s="11">
        <v>107</v>
      </c>
      <c r="Z22" s="2">
        <f>RANK(Y22,$Y$3:$Y$60,1)</f>
        <v>46</v>
      </c>
      <c r="AA22" s="11">
        <v>0</v>
      </c>
      <c r="AB22" s="11">
        <v>0</v>
      </c>
      <c r="AC22" s="2">
        <f xml:space="preserve"> 0.5 * N22 + 0.2 * R22 + 0.15 * V22 + 0.15 * Z22</f>
        <v>53.249999999999993</v>
      </c>
      <c r="AD22" s="2">
        <f xml:space="preserve"> 0.2 * E22 + 0.4 * H22 + 0.4 * AC22</f>
        <v>38.099999999999994</v>
      </c>
    </row>
    <row r="23" spans="1:35" x14ac:dyDescent="0.25">
      <c r="A23" s="14">
        <f>A22+1</f>
        <v>19</v>
      </c>
      <c r="B23" s="2" t="s">
        <v>439</v>
      </c>
      <c r="C23" s="2">
        <f>RANK(AD23,$AD$3:$AD$60,1)</f>
        <v>44</v>
      </c>
      <c r="D23" s="2">
        <v>100</v>
      </c>
      <c r="E23" s="2">
        <f>RANK(D23,$D$3:$D$60,1)</f>
        <v>43</v>
      </c>
      <c r="F23" s="2">
        <v>125</v>
      </c>
      <c r="G23" s="2" t="b">
        <f>F23&lt;=D23</f>
        <v>0</v>
      </c>
      <c r="H23" s="2">
        <f>RANK(F23,$F$3:$F$60,1)</f>
        <v>42</v>
      </c>
      <c r="I23" s="62">
        <f>VLOOKUP(B23,Uni_TU_Lkp,6,FALSE)</f>
        <v>56.7</v>
      </c>
      <c r="J23" s="62">
        <f>VLOOKUP(B23,Uni_TU_Lkp,7,FALSE)</f>
        <v>61.7</v>
      </c>
      <c r="K23" s="62">
        <f>VLOOKUP(B23,Uni_TU_Lkp,8,FALSE)</f>
        <v>77.599999999999994</v>
      </c>
      <c r="L23" s="62">
        <f>VLOOKUP(B23,Uni_TU_Lkp,9,FALSE)</f>
        <v>91.8</v>
      </c>
      <c r="M23" s="11">
        <f>VLOOKUP(B23,AI_Rank,2,FALSE)</f>
        <v>66</v>
      </c>
      <c r="N23" s="2">
        <f>RANK(M23,$M$3:$M$60,1)</f>
        <v>34</v>
      </c>
      <c r="O23" s="11">
        <f>VLOOKUP(B23,AI_Rank,3,FALSE)</f>
        <v>4.9000000000000004</v>
      </c>
      <c r="P23" s="11">
        <f>VLOOKUP(B23,AI_Rank,4,FALSE)</f>
        <v>6</v>
      </c>
      <c r="Q23" s="11">
        <f>VLOOKUP(B23,Theory_Rank,2,FALSE)</f>
        <v>58</v>
      </c>
      <c r="R23" s="2">
        <f>RANK(Q23,$Q$3:$Q$60,1)</f>
        <v>33</v>
      </c>
      <c r="S23" s="11">
        <f>VLOOKUP(B23,Theory_Rank,3,FALSE)</f>
        <v>2.7</v>
      </c>
      <c r="T23" s="11">
        <f>VLOOKUP(B23,Theory_Rank,4,FALSE)</f>
        <v>4</v>
      </c>
      <c r="U23" s="11">
        <f>VLOOKUP(B23,Systems_Rank,2,FALSE)</f>
        <v>45</v>
      </c>
      <c r="V23" s="2">
        <f>RANK(U23,$U$3:$U$60,1)</f>
        <v>35</v>
      </c>
      <c r="W23" s="11">
        <f>VLOOKUP(B23,Systems_Rank,3,FALSE)</f>
        <v>1.7</v>
      </c>
      <c r="X23" s="11">
        <f>VLOOKUP(B23,Systems_Rank,4,FALSE)</f>
        <v>14</v>
      </c>
      <c r="Y23" s="11">
        <f>VLOOKUP(B23,InterD_Rank,2,FALSE)</f>
        <v>35</v>
      </c>
      <c r="Z23" s="2">
        <f>RANK(Y23,$Y$3:$Y$60,1)</f>
        <v>26</v>
      </c>
      <c r="AA23" s="11">
        <f>VLOOKUP(B23,InterD_Rank,3,FALSE)</f>
        <v>2.8</v>
      </c>
      <c r="AB23" s="11">
        <f>VLOOKUP(B23,InterD_Rank,4,FALSE)</f>
        <v>6</v>
      </c>
      <c r="AC23" s="2">
        <f xml:space="preserve"> 0.5 * N23 + 0.2 * R23 + 0.15 * V23 + 0.15 * Z23</f>
        <v>32.75</v>
      </c>
      <c r="AD23" s="2">
        <f xml:space="preserve"> 0.2 * E23 + 0.4 * H23 + 0.4 * AC23</f>
        <v>38.5</v>
      </c>
    </row>
    <row r="24" spans="1:35" x14ac:dyDescent="0.25">
      <c r="A24" s="14">
        <f>A23+1</f>
        <v>20</v>
      </c>
      <c r="B24" s="2" t="s">
        <v>429</v>
      </c>
      <c r="C24" s="2">
        <f>RANK(AD24,$AD$3:$AD$60,1)</f>
        <v>45</v>
      </c>
      <c r="D24" s="2">
        <v>83</v>
      </c>
      <c r="E24" s="2">
        <f>RANK(D24,$D$3:$D$60,1)</f>
        <v>38</v>
      </c>
      <c r="F24" s="2">
        <v>125</v>
      </c>
      <c r="G24" s="2" t="b">
        <f>F24&lt;=D24</f>
        <v>0</v>
      </c>
      <c r="H24" s="2">
        <f>RANK(F24,$F$3:$F$60,1)</f>
        <v>42</v>
      </c>
      <c r="I24" s="62">
        <f>VLOOKUP(B24,Uni_TU_Lkp,6,FALSE)</f>
        <v>65</v>
      </c>
      <c r="J24" s="62">
        <f>VLOOKUP(B24,Uni_TU_Lkp,7,FALSE)</f>
        <v>61.3</v>
      </c>
      <c r="K24" s="62">
        <f>VLOOKUP(B24,Uni_TU_Lkp,8,FALSE)</f>
        <v>71.8</v>
      </c>
      <c r="L24" s="62">
        <f>VLOOKUP(B24,Uni_TU_Lkp,9,FALSE)</f>
        <v>91.9</v>
      </c>
      <c r="M24" s="11">
        <f>VLOOKUP(B24,AI_Rank,2,FALSE)</f>
        <v>77</v>
      </c>
      <c r="N24" s="2">
        <f>RANK(M24,$M$3:$M$60,1)</f>
        <v>38</v>
      </c>
      <c r="O24" s="11">
        <f>VLOOKUP(B24,AI_Rank,3,FALSE)</f>
        <v>4.4000000000000004</v>
      </c>
      <c r="P24" s="11">
        <f>VLOOKUP(B24,AI_Rank,4,FALSE)</f>
        <v>9</v>
      </c>
      <c r="Q24" s="11">
        <v>192</v>
      </c>
      <c r="R24" s="2">
        <f>RANK(Q24,$Q$3:$Q$60,1)</f>
        <v>54</v>
      </c>
      <c r="S24" s="11"/>
      <c r="T24" s="11"/>
      <c r="U24" s="11">
        <f>VLOOKUP(B24,Systems_Rank,2,FALSE)</f>
        <v>51</v>
      </c>
      <c r="V24" s="2">
        <f>RANK(U24,$U$3:$U$60,1)</f>
        <v>38</v>
      </c>
      <c r="W24" s="11">
        <f>VLOOKUP(B24,Systems_Rank,3,FALSE)</f>
        <v>1.6</v>
      </c>
      <c r="X24" s="11">
        <f>VLOOKUP(B24,Systems_Rank,4,FALSE)</f>
        <v>9</v>
      </c>
      <c r="Y24" s="11">
        <f>VLOOKUP(B24,InterD_Rank,2,FALSE)</f>
        <v>24</v>
      </c>
      <c r="Z24" s="2">
        <f>RANK(Y24,$Y$3:$Y$60,1)</f>
        <v>18</v>
      </c>
      <c r="AA24" s="11">
        <f>VLOOKUP(B24,InterD_Rank,3,FALSE)</f>
        <v>3.8</v>
      </c>
      <c r="AB24" s="11">
        <f>VLOOKUP(B24,InterD_Rank,4,FALSE)</f>
        <v>8</v>
      </c>
      <c r="AC24" s="2">
        <f xml:space="preserve"> 0.5 * N24 + 0.2 * R24 + 0.15 * V24 + 0.15 * Z24</f>
        <v>38.200000000000003</v>
      </c>
      <c r="AD24" s="2">
        <f xml:space="preserve"> 0.2 * E24 + 0.4 * H24 + 0.4 * AC24</f>
        <v>39.680000000000007</v>
      </c>
    </row>
    <row r="25" spans="1:35" x14ac:dyDescent="0.25">
      <c r="A25" s="14">
        <f>A24+1</f>
        <v>21</v>
      </c>
      <c r="B25" s="2" t="s">
        <v>51</v>
      </c>
      <c r="C25" s="2">
        <f>RANK(AD25,$AD$3:$AD$60,1)</f>
        <v>46</v>
      </c>
      <c r="D25" s="2">
        <v>58</v>
      </c>
      <c r="E25" s="2">
        <f>RANK(D25,$D$3:$D$60,1)</f>
        <v>32</v>
      </c>
      <c r="F25" s="2">
        <v>75</v>
      </c>
      <c r="G25" s="2" t="b">
        <f>F25&lt;=D25</f>
        <v>0</v>
      </c>
      <c r="H25" s="2">
        <f>RANK(F25,$F$3:$F$60,1)</f>
        <v>30</v>
      </c>
      <c r="I25" s="62">
        <f>VLOOKUP(B25,Uni_TU_Lkp,6,FALSE)</f>
        <v>63.3</v>
      </c>
      <c r="J25" s="62">
        <f>VLOOKUP(B25,Uni_TU_Lkp,7,FALSE)</f>
        <v>78.7</v>
      </c>
      <c r="K25" s="62">
        <f>VLOOKUP(B25,Uni_TU_Lkp,8,FALSE)</f>
        <v>64.099999999999994</v>
      </c>
      <c r="L25" s="62">
        <f>VLOOKUP(B25,Uni_TU_Lkp,9,FALSE)</f>
        <v>74.400000000000006</v>
      </c>
      <c r="M25" s="11">
        <v>181</v>
      </c>
      <c r="N25" s="2">
        <f>RANK(M25,$M$3:$M$60,1)</f>
        <v>57</v>
      </c>
      <c r="O25" s="11">
        <v>0</v>
      </c>
      <c r="P25" s="11">
        <v>2</v>
      </c>
      <c r="Q25" s="11">
        <v>192</v>
      </c>
      <c r="R25" s="2">
        <f>RANK(Q25,$Q$3:$Q$60,1)</f>
        <v>54</v>
      </c>
      <c r="S25" s="11">
        <v>0</v>
      </c>
      <c r="T25" s="11">
        <v>0</v>
      </c>
      <c r="U25" s="11">
        <v>112</v>
      </c>
      <c r="V25" s="2">
        <f>RANK(U25,$U$3:$U$60,1)</f>
        <v>47</v>
      </c>
      <c r="W25" s="11">
        <v>0</v>
      </c>
      <c r="X25" s="11">
        <v>0</v>
      </c>
      <c r="Y25" s="11">
        <v>107</v>
      </c>
      <c r="Z25" s="2">
        <f>RANK(Y25,$Y$3:$Y$60,1)</f>
        <v>46</v>
      </c>
      <c r="AA25" s="11">
        <v>0</v>
      </c>
      <c r="AB25" s="11">
        <v>0</v>
      </c>
      <c r="AC25" s="2">
        <f xml:space="preserve"> 0.5 * N25 + 0.2 * R25 + 0.15 * V25 + 0.15 * Z25</f>
        <v>53.249999999999993</v>
      </c>
      <c r="AD25" s="2">
        <f xml:space="preserve"> 0.2 * E25 + 0.4 * H25 + 0.4 * AC25</f>
        <v>39.699999999999996</v>
      </c>
    </row>
    <row r="26" spans="1:35" x14ac:dyDescent="0.25">
      <c r="A26" s="14">
        <f>A25+1</f>
        <v>22</v>
      </c>
      <c r="B26" s="2" t="s">
        <v>420</v>
      </c>
      <c r="C26" s="2">
        <f>RANK(AD26,$AD$3:$AD$60,1)</f>
        <v>47</v>
      </c>
      <c r="D26" s="2">
        <v>89</v>
      </c>
      <c r="E26" s="2">
        <f>RANK(D26,$D$3:$D$60,1)</f>
        <v>40</v>
      </c>
      <c r="F26" s="2">
        <v>175</v>
      </c>
      <c r="G26" s="2" t="b">
        <f>F26&lt;=D26</f>
        <v>0</v>
      </c>
      <c r="H26" s="2">
        <f>RANK(F26,$F$3:$F$60,1)</f>
        <v>47</v>
      </c>
      <c r="I26" s="62">
        <f>VLOOKUP(B26,Uni_TU_Lkp,6,FALSE)</f>
        <v>49.8</v>
      </c>
      <c r="J26" s="62">
        <f>VLOOKUP(B26,Uni_TU_Lkp,7,FALSE)</f>
        <v>65.099999999999994</v>
      </c>
      <c r="K26" s="62">
        <f>VLOOKUP(B26,Uni_TU_Lkp,8,FALSE)</f>
        <v>79.7</v>
      </c>
      <c r="L26" s="62">
        <f>VLOOKUP(B26,Uni_TU_Lkp,9,FALSE)</f>
        <v>91.2</v>
      </c>
      <c r="M26" s="11">
        <f>VLOOKUP(B26,AI_Rank,2,FALSE)</f>
        <v>83</v>
      </c>
      <c r="N26" s="2">
        <f>RANK(M26,$M$3:$M$60,1)</f>
        <v>40</v>
      </c>
      <c r="O26" s="11">
        <f>VLOOKUP(B26,AI_Rank,3,FALSE)</f>
        <v>4.2</v>
      </c>
      <c r="P26" s="11">
        <f>VLOOKUP(B26,AI_Rank,4,FALSE)</f>
        <v>12</v>
      </c>
      <c r="Q26" s="11">
        <f>VLOOKUP(B26,Theory_Rank,2,FALSE)</f>
        <v>110</v>
      </c>
      <c r="R26" s="2">
        <f>RANK(Q26,$Q$3:$Q$60,1)</f>
        <v>44</v>
      </c>
      <c r="S26" s="11">
        <f>VLOOKUP(B26,Theory_Rank,3,FALSE)</f>
        <v>1.7</v>
      </c>
      <c r="T26" s="11">
        <f>VLOOKUP(B26,Theory_Rank,4,FALSE)</f>
        <v>4</v>
      </c>
      <c r="U26" s="11">
        <f>VLOOKUP(B26,Systems_Rank,2,FALSE)</f>
        <v>18</v>
      </c>
      <c r="V26" s="2">
        <f>RANK(U26,$U$3:$U$60,1)</f>
        <v>18</v>
      </c>
      <c r="W26" s="11">
        <f>VLOOKUP(B26,Systems_Rank,3,FALSE)</f>
        <v>2.9</v>
      </c>
      <c r="X26" s="11">
        <f>VLOOKUP(B26,Systems_Rank,4,FALSE)</f>
        <v>19</v>
      </c>
      <c r="Y26" s="11">
        <f>VLOOKUP(B26,InterD_Rank,2,FALSE)</f>
        <v>48</v>
      </c>
      <c r="Z26" s="2">
        <f>RANK(Y26,$Y$3:$Y$60,1)</f>
        <v>30</v>
      </c>
      <c r="AA26" s="11">
        <f>VLOOKUP(B26,InterD_Rank,3,FALSE)</f>
        <v>2.2000000000000002</v>
      </c>
      <c r="AB26" s="11">
        <f>VLOOKUP(B26,InterD_Rank,4,FALSE)</f>
        <v>5</v>
      </c>
      <c r="AC26" s="2">
        <f xml:space="preserve"> 0.5 * N26 + 0.2 * R26 + 0.15 * V26 + 0.15 * Z26</f>
        <v>36</v>
      </c>
      <c r="AD26" s="2">
        <f xml:space="preserve"> 0.2 * E26 + 0.4 * H26 + 0.4 * AC26</f>
        <v>41.2</v>
      </c>
    </row>
    <row r="27" spans="1:35" x14ac:dyDescent="0.25">
      <c r="A27" s="14">
        <f>A26+1</f>
        <v>23</v>
      </c>
      <c r="B27" s="2" t="s">
        <v>432</v>
      </c>
      <c r="C27" s="2">
        <f>RANK(AD27,$AD$3:$AD$60,1)</f>
        <v>49</v>
      </c>
      <c r="D27" s="2">
        <v>132</v>
      </c>
      <c r="E27" s="2">
        <f>RANK(D27,$D$3:$D$60,1)</f>
        <v>47</v>
      </c>
      <c r="F27" s="2">
        <v>175</v>
      </c>
      <c r="G27" s="2" t="b">
        <f>F27&lt;=D27</f>
        <v>0</v>
      </c>
      <c r="H27" s="2">
        <f>RANK(F27,$F$3:$F$60,1)</f>
        <v>47</v>
      </c>
      <c r="I27" s="62">
        <f>VLOOKUP(B27,Uni_TU_Lkp,6,FALSE)</f>
        <v>58.9</v>
      </c>
      <c r="J27" s="62">
        <f>VLOOKUP(B27,Uni_TU_Lkp,7,FALSE)</f>
        <v>49.5</v>
      </c>
      <c r="K27" s="62">
        <f>VLOOKUP(B27,Uni_TU_Lkp,8,FALSE)</f>
        <v>77.900000000000006</v>
      </c>
      <c r="L27" s="62">
        <f>VLOOKUP(B27,Uni_TU_Lkp,9,FALSE)</f>
        <v>91.8</v>
      </c>
      <c r="M27" s="11">
        <f>VLOOKUP(B27,AI_Rank,2,FALSE)</f>
        <v>80</v>
      </c>
      <c r="N27" s="2">
        <f>RANK(M27,$M$3:$M$60,1)</f>
        <v>39</v>
      </c>
      <c r="O27" s="11">
        <f>VLOOKUP(B27,AI_Rank,3,FALSE)</f>
        <v>4.3</v>
      </c>
      <c r="P27" s="11">
        <f>VLOOKUP(B27,AI_Rank,4,FALSE)</f>
        <v>15</v>
      </c>
      <c r="Q27" s="11">
        <f>VLOOKUP(B27,Theory_Rank,2,FALSE)</f>
        <v>36</v>
      </c>
      <c r="R27" s="2">
        <f>RANK(Q27,$Q$3:$Q$60,1)</f>
        <v>23</v>
      </c>
      <c r="S27" s="11">
        <f>VLOOKUP(B27,Theory_Rank,3,FALSE)</f>
        <v>3.7</v>
      </c>
      <c r="T27" s="11">
        <f>VLOOKUP(B27,Theory_Rank,4,FALSE)</f>
        <v>4</v>
      </c>
      <c r="U27" s="11">
        <f>VLOOKUP(B27,Systems_Rank,2,FALSE)</f>
        <v>25</v>
      </c>
      <c r="V27" s="2">
        <f>RANK(U27,$U$3:$U$60,1)</f>
        <v>24</v>
      </c>
      <c r="W27" s="11">
        <f>VLOOKUP(B27,Systems_Rank,3,FALSE)</f>
        <v>2.5</v>
      </c>
      <c r="X27" s="11">
        <f>VLOOKUP(B27,Systems_Rank,4,FALSE)</f>
        <v>15</v>
      </c>
      <c r="Y27" s="11">
        <f>VLOOKUP(B27,InterD_Rank,2,FALSE)</f>
        <v>63</v>
      </c>
      <c r="Z27" s="2">
        <f>RANK(Y27,$Y$3:$Y$60,1)</f>
        <v>39</v>
      </c>
      <c r="AA27" s="11">
        <f>VLOOKUP(B27,InterD_Rank,3,FALSE)</f>
        <v>1.8</v>
      </c>
      <c r="AB27" s="11">
        <f>VLOOKUP(B27,InterD_Rank,4,FALSE)</f>
        <v>4</v>
      </c>
      <c r="AC27" s="2">
        <f xml:space="preserve"> 0.5 * N27 + 0.2 * R27 + 0.15 * V27 + 0.15 * Z27</f>
        <v>33.550000000000004</v>
      </c>
      <c r="AD27" s="2">
        <f xml:space="preserve"> 0.2 * E27 + 0.4 * H27 + 0.4 * AC27</f>
        <v>41.620000000000005</v>
      </c>
    </row>
    <row r="28" spans="1:35" x14ac:dyDescent="0.25">
      <c r="A28" s="14">
        <f>A27+1</f>
        <v>24</v>
      </c>
      <c r="B28" s="2" t="s">
        <v>115</v>
      </c>
      <c r="C28" s="2">
        <f>RANK(AD28,$AD$3:$AD$60,1)</f>
        <v>51</v>
      </c>
      <c r="D28" s="2">
        <v>87</v>
      </c>
      <c r="E28" s="2">
        <f>RANK(D28,$D$3:$D$60,1)</f>
        <v>39</v>
      </c>
      <c r="F28" s="2">
        <v>175</v>
      </c>
      <c r="G28" s="2" t="b">
        <f>F28&lt;=D28</f>
        <v>0</v>
      </c>
      <c r="H28" s="2">
        <f>RANK(F28,$F$3:$F$60,1)</f>
        <v>47</v>
      </c>
      <c r="I28" s="62">
        <f>VLOOKUP(B28,Uni_TU_Lkp,6,FALSE)</f>
        <v>57.7</v>
      </c>
      <c r="J28" s="62">
        <f>VLOOKUP(B28,Uni_TU_Lkp,7,FALSE)</f>
        <v>58</v>
      </c>
      <c r="K28" s="62">
        <f>VLOOKUP(B28,Uni_TU_Lkp,8,FALSE)</f>
        <v>73</v>
      </c>
      <c r="L28" s="62">
        <f>VLOOKUP(B28,Uni_TU_Lkp,9,FALSE)</f>
        <v>93.2</v>
      </c>
      <c r="M28" s="11">
        <f>VLOOKUP(B28,AI_Rank,2,FALSE)</f>
        <v>102</v>
      </c>
      <c r="N28" s="2">
        <f>RANK(M28,$M$3:$M$60,1)</f>
        <v>48</v>
      </c>
      <c r="O28" s="11">
        <f>VLOOKUP(B28,AI_Rank,3,FALSE)</f>
        <v>3.3</v>
      </c>
      <c r="P28" s="11">
        <f>VLOOKUP(B28,AI_Rank,4,FALSE)</f>
        <v>10</v>
      </c>
      <c r="Q28" s="11">
        <f>VLOOKUP(B28,Theory_Rank,2,FALSE)</f>
        <v>101</v>
      </c>
      <c r="R28" s="2">
        <f>RANK(Q28,$Q$3:$Q$60,1)</f>
        <v>43</v>
      </c>
      <c r="S28" s="11">
        <f>VLOOKUP(B28,Theory_Rank,3,FALSE)</f>
        <v>1.8</v>
      </c>
      <c r="T28" s="11">
        <f>VLOOKUP(B28,Theory_Rank,4,FALSE)</f>
        <v>2</v>
      </c>
      <c r="U28" s="11">
        <f>VLOOKUP(B28,Systems_Rank,2,FALSE)</f>
        <v>32</v>
      </c>
      <c r="V28" s="2">
        <f>RANK(U28,$U$3:$U$60,1)</f>
        <v>31</v>
      </c>
      <c r="W28" s="11">
        <f>VLOOKUP(B28,Systems_Rank,3,FALSE)</f>
        <v>2</v>
      </c>
      <c r="X28" s="11">
        <f>VLOOKUP(B28,Systems_Rank,4,FALSE)</f>
        <v>13</v>
      </c>
      <c r="Y28" s="11">
        <f>VLOOKUP(B28,InterD_Rank,2,FALSE)</f>
        <v>52</v>
      </c>
      <c r="Z28" s="2">
        <f>RANK(Y28,$Y$3:$Y$60,1)</f>
        <v>33</v>
      </c>
      <c r="AA28" s="11">
        <f>VLOOKUP(B28,InterD_Rank,3,FALSE)</f>
        <v>2</v>
      </c>
      <c r="AB28" s="11">
        <f>VLOOKUP(B28,InterD_Rank,4,FALSE)</f>
        <v>4</v>
      </c>
      <c r="AC28" s="2">
        <f xml:space="preserve"> 0.5 * N28 + 0.2 * R28 + 0.15 * V28 + 0.15 * Z28</f>
        <v>42.2</v>
      </c>
      <c r="AD28" s="2">
        <f xml:space="preserve"> 0.2 * E28 + 0.4 * H28 + 0.4 * AC28</f>
        <v>43.480000000000004</v>
      </c>
    </row>
    <row r="29" spans="1:35" x14ac:dyDescent="0.25">
      <c r="A29" s="14">
        <f>A28+1</f>
        <v>25</v>
      </c>
      <c r="B29" s="2" t="s">
        <v>409</v>
      </c>
      <c r="C29" s="2">
        <f>RANK(AD29,$AD$3:$AD$60,1)</f>
        <v>52</v>
      </c>
      <c r="D29" s="11">
        <v>156</v>
      </c>
      <c r="E29" s="2">
        <f>RANK(D29,$D$3:$D$60,1)</f>
        <v>49</v>
      </c>
      <c r="F29" s="11">
        <v>175</v>
      </c>
      <c r="G29" s="2" t="b">
        <f>F29&lt;=D29</f>
        <v>0</v>
      </c>
      <c r="H29" s="2">
        <f>RANK(F29,$F$3:$F$60,1)</f>
        <v>47</v>
      </c>
      <c r="I29" s="62">
        <f>VLOOKUP(B29,Uni_TU_Lkp,6,FALSE)</f>
        <v>52.2</v>
      </c>
      <c r="J29" s="62">
        <f>VLOOKUP(B29,Uni_TU_Lkp,7,FALSE)</f>
        <v>58.1</v>
      </c>
      <c r="K29" s="62">
        <f>VLOOKUP(B29,Uni_TU_Lkp,8,FALSE)</f>
        <v>81.400000000000006</v>
      </c>
      <c r="L29" s="62">
        <f>VLOOKUP(B29,Uni_TU_Lkp,9,FALSE)</f>
        <v>91.8</v>
      </c>
      <c r="M29" s="11">
        <f>VLOOKUP(B29,AI_Rank,2,FALSE)</f>
        <v>97</v>
      </c>
      <c r="N29" s="2">
        <f>RANK(M29,$M$3:$M$60,1)</f>
        <v>47</v>
      </c>
      <c r="O29" s="11">
        <f>VLOOKUP(B29,AI_Rank,3,FALSE)</f>
        <v>3.5</v>
      </c>
      <c r="P29" s="11">
        <f>VLOOKUP(B29,AI_Rank,4,FALSE)</f>
        <v>15</v>
      </c>
      <c r="Q29" s="11">
        <f>VLOOKUP(B29,Theory_Rank,2,FALSE)</f>
        <v>166</v>
      </c>
      <c r="R29" s="2">
        <f>RANK(Q29,$Q$3:$Q$60,1)</f>
        <v>52</v>
      </c>
      <c r="S29" s="11">
        <f>VLOOKUP(B29,Theory_Rank,3,FALSE)</f>
        <v>1.1000000000000001</v>
      </c>
      <c r="T29" s="11">
        <f>VLOOKUP(B29,Theory_Rank,4,FALSE)</f>
        <v>1</v>
      </c>
      <c r="U29" s="11">
        <f>VLOOKUP(B29,Systems_Rank,2,FALSE)</f>
        <v>35</v>
      </c>
      <c r="V29" s="2">
        <f>RANK(U29,$U$3:$U$60,1)</f>
        <v>32</v>
      </c>
      <c r="W29" s="11">
        <f>VLOOKUP(B29,Systems_Rank,3,FALSE)</f>
        <v>1.9</v>
      </c>
      <c r="X29" s="11">
        <f>VLOOKUP(B29,Systems_Rank,4,FALSE)</f>
        <v>15</v>
      </c>
      <c r="Y29" s="11">
        <f>VLOOKUP(B29,InterD_Rank,2,FALSE)</f>
        <v>8</v>
      </c>
      <c r="Z29" s="2">
        <f>RANK(Y29,$Y$3:$Y$60,1)</f>
        <v>8</v>
      </c>
      <c r="AA29" s="11">
        <f>VLOOKUP(B29,InterD_Rank,3,FALSE)</f>
        <v>8.3000000000000007</v>
      </c>
      <c r="AB29" s="11">
        <f>VLOOKUP(B29,InterD_Rank,4,FALSE)</f>
        <v>16</v>
      </c>
      <c r="AC29" s="2">
        <f xml:space="preserve"> 0.5 * N29 + 0.2 * R29 + 0.15 * V29 + 0.15 * Z29</f>
        <v>39.9</v>
      </c>
      <c r="AD29" s="2">
        <f xml:space="preserve"> 0.2 * E29 + 0.4 * H29 + 0.4 * AC29</f>
        <v>44.56</v>
      </c>
    </row>
    <row r="30" spans="1:35" x14ac:dyDescent="0.25">
      <c r="A30" s="14">
        <f>A29+1</f>
        <v>26</v>
      </c>
      <c r="B30" s="2" t="s">
        <v>114</v>
      </c>
      <c r="C30" s="2">
        <f>RANK(AD30,$AD$3:$AD$60,1)</f>
        <v>54</v>
      </c>
      <c r="D30" s="2">
        <v>141</v>
      </c>
      <c r="E30" s="2">
        <f>RANK(D30,$D$3:$D$60,1)</f>
        <v>48</v>
      </c>
      <c r="F30" s="2">
        <v>175</v>
      </c>
      <c r="G30" s="2" t="b">
        <f>F30&lt;=D30</f>
        <v>0</v>
      </c>
      <c r="H30" s="2">
        <f>RANK(F30,$F$3:$F$60,1)</f>
        <v>47</v>
      </c>
      <c r="I30" s="62">
        <f>VLOOKUP(B30,Uni_TU_Lkp,6,FALSE)</f>
        <v>53.3</v>
      </c>
      <c r="J30" s="62">
        <f>VLOOKUP(B30,Uni_TU_Lkp,7,FALSE)</f>
        <v>65.5</v>
      </c>
      <c r="K30" s="62">
        <f>VLOOKUP(B30,Uni_TU_Lkp,8,FALSE)</f>
        <v>73.400000000000006</v>
      </c>
      <c r="L30" s="62">
        <f>VLOOKUP(B30,Uni_TU_Lkp,9,FALSE)</f>
        <v>90.9</v>
      </c>
      <c r="M30" s="11">
        <f>VLOOKUP(B30,AI_Rank,2,FALSE)</f>
        <v>83</v>
      </c>
      <c r="N30" s="2">
        <f>RANK(M30,$M$3:$M$60,1)</f>
        <v>40</v>
      </c>
      <c r="O30" s="11">
        <f>VLOOKUP(B30,AI_Rank,3,FALSE)</f>
        <v>4.2</v>
      </c>
      <c r="P30" s="11">
        <f>VLOOKUP(B30,AI_Rank,4,FALSE)</f>
        <v>8</v>
      </c>
      <c r="Q30" s="11">
        <f>VLOOKUP(B30,Theory_Rank,2,FALSE)</f>
        <v>148</v>
      </c>
      <c r="R30" s="2">
        <f>RANK(Q30,$Q$3:$Q$60,1)</f>
        <v>50</v>
      </c>
      <c r="S30" s="11">
        <f>VLOOKUP(B30,Theory_Rank,3,FALSE)</f>
        <v>1.2</v>
      </c>
      <c r="T30" s="11">
        <f>VLOOKUP(B30,Theory_Rank,4,FALSE)</f>
        <v>2</v>
      </c>
      <c r="U30" s="11">
        <f>VLOOKUP(B30,Systems_Rank,2,FALSE)</f>
        <v>96</v>
      </c>
      <c r="V30" s="2">
        <f>RANK(U30,$U$3:$U$60,1)</f>
        <v>46</v>
      </c>
      <c r="W30" s="11">
        <f>VLOOKUP(B30,Systems_Rank,3,FALSE)</f>
        <v>1.1000000000000001</v>
      </c>
      <c r="X30" s="11">
        <f>VLOOKUP(B30,Systems_Rank,4,FALSE)</f>
        <v>3</v>
      </c>
      <c r="Y30" s="11">
        <f>VLOOKUP(B30,InterD_Rank,2,FALSE)</f>
        <v>58</v>
      </c>
      <c r="Z30" s="2">
        <f>RANK(Y30,$Y$3:$Y$60,1)</f>
        <v>35</v>
      </c>
      <c r="AA30" s="11">
        <f>VLOOKUP(B30,InterD_Rank,3,FALSE)</f>
        <v>1.9</v>
      </c>
      <c r="AB30" s="11">
        <f>VLOOKUP(B30,InterD_Rank,4,FALSE)</f>
        <v>6</v>
      </c>
      <c r="AC30" s="2">
        <f xml:space="preserve"> 0.5 * N30 + 0.2 * R30 + 0.15 * V30 + 0.15 * Z30</f>
        <v>42.15</v>
      </c>
      <c r="AD30" s="2">
        <f xml:space="preserve"> 0.2 * E30 + 0.4 * H30 + 0.4 * AC30</f>
        <v>45.260000000000005</v>
      </c>
    </row>
    <row r="31" spans="1:35" x14ac:dyDescent="0.25">
      <c r="A31" s="14">
        <f>A30+1</f>
        <v>27</v>
      </c>
      <c r="B31" s="2" t="s">
        <v>32</v>
      </c>
      <c r="C31" s="2">
        <f>RANK(AD31,$AD$3:$AD$60,1)</f>
        <v>58</v>
      </c>
      <c r="D31" s="2">
        <v>180</v>
      </c>
      <c r="E31" s="2">
        <f>RANK(D31,$D$3:$D$60,1)</f>
        <v>51</v>
      </c>
      <c r="F31" s="2">
        <v>225</v>
      </c>
      <c r="G31" s="2" t="b">
        <f>F31&lt;=D31</f>
        <v>0</v>
      </c>
      <c r="H31" s="2">
        <f>RANK(F31,$F$3:$F$60,1)</f>
        <v>56</v>
      </c>
      <c r="I31" s="62">
        <f>VLOOKUP(B31,Uni_TU_Lkp,6,FALSE)</f>
        <v>49.4</v>
      </c>
      <c r="J31" s="62">
        <f>VLOOKUP(B31,Uni_TU_Lkp,7,FALSE)</f>
        <v>60.8</v>
      </c>
      <c r="K31" s="62">
        <f>VLOOKUP(B31,Uni_TU_Lkp,8,FALSE)</f>
        <v>74.5</v>
      </c>
      <c r="L31" s="62">
        <f>VLOOKUP(B31,Uni_TU_Lkp,9,FALSE)</f>
        <v>88.4</v>
      </c>
      <c r="M31" s="11">
        <f>VLOOKUP(B31,AI_Rank,2,FALSE)</f>
        <v>153</v>
      </c>
      <c r="N31" s="2">
        <f>RANK(M31,$M$3:$M$60,1)</f>
        <v>55</v>
      </c>
      <c r="O31" s="11">
        <f>VLOOKUP(B31,AI_Rank,3,FALSE)</f>
        <v>2.1</v>
      </c>
      <c r="P31" s="11">
        <f>VLOOKUP(B31,AI_Rank,4,FALSE)</f>
        <v>8</v>
      </c>
      <c r="Q31" s="11">
        <f>VLOOKUP(B31,Theory_Rank,2,FALSE)</f>
        <v>126</v>
      </c>
      <c r="R31" s="2">
        <f>RANK(Q31,$Q$3:$Q$60,1)</f>
        <v>48</v>
      </c>
      <c r="S31" s="11">
        <f>VLOOKUP(B31,Theory_Rank,3,FALSE)</f>
        <v>1.4</v>
      </c>
      <c r="T31" s="11">
        <f>VLOOKUP(B31,Theory_Rank,4,FALSE)</f>
        <v>1</v>
      </c>
      <c r="U31" s="11">
        <f>VLOOKUP(B31,Systems_Rank,2,FALSE)</f>
        <v>59</v>
      </c>
      <c r="V31" s="2">
        <f>RANK(U31,$U$3:$U$60,1)</f>
        <v>43</v>
      </c>
      <c r="W31" s="11">
        <f>VLOOKUP(B31,Systems_Rank,3,FALSE)</f>
        <v>1.4</v>
      </c>
      <c r="X31" s="11">
        <f>VLOOKUP(B31,Systems_Rank,4,FALSE)</f>
        <v>8</v>
      </c>
      <c r="Y31" s="11">
        <f>VLOOKUP(B31,InterD_Rank,2,FALSE)</f>
        <v>58</v>
      </c>
      <c r="Z31" s="2">
        <f>RANK(Y31,$Y$3:$Y$60,1)</f>
        <v>35</v>
      </c>
      <c r="AA31" s="11">
        <f>VLOOKUP(B31,InterD_Rank,3,FALSE)</f>
        <v>1.9</v>
      </c>
      <c r="AB31" s="11">
        <f>VLOOKUP(B31,InterD_Rank,4,FALSE)</f>
        <v>5</v>
      </c>
      <c r="AC31" s="2">
        <f xml:space="preserve"> 0.5 * N31 + 0.2 * R31 + 0.15 * V31 + 0.15 * Z31</f>
        <v>48.800000000000004</v>
      </c>
      <c r="AD31" s="2">
        <f xml:space="preserve"> 0.2 * E31 + 0.4 * H31 + 0.4 * AC31</f>
        <v>52.120000000000005</v>
      </c>
    </row>
    <row r="32" spans="1:35" x14ac:dyDescent="0.25">
      <c r="A32" s="14">
        <f>A31+1</f>
        <v>28</v>
      </c>
      <c r="B32" s="2" t="s">
        <v>35</v>
      </c>
      <c r="C32" s="2">
        <f>RANK(AD32,$AD$3:$AD$60,1)</f>
        <v>1</v>
      </c>
      <c r="D32" s="2">
        <v>1</v>
      </c>
      <c r="E32" s="2">
        <f>RANK(D32,$D$3:$D$60,1)</f>
        <v>1</v>
      </c>
      <c r="F32" s="2">
        <v>1</v>
      </c>
      <c r="G32" s="2" t="b">
        <f>F32&lt;=D32</f>
        <v>1</v>
      </c>
      <c r="H32" s="2">
        <f>RANK(F32,$F$3:$F$60,1)</f>
        <v>1</v>
      </c>
      <c r="I32" s="62">
        <f>VLOOKUP(B32,Uni_TU_Lkp,6,FALSE)</f>
        <v>90.5</v>
      </c>
      <c r="J32" s="62">
        <f>VLOOKUP(B32,Uni_TU_Lkp,7,FALSE)</f>
        <v>98.7</v>
      </c>
      <c r="K32" s="62">
        <f>VLOOKUP(B32,Uni_TU_Lkp,8,FALSE)</f>
        <v>95.4</v>
      </c>
      <c r="L32" s="62">
        <f>VLOOKUP(B32,Uni_TU_Lkp,9,FALSE)</f>
        <v>94.6</v>
      </c>
      <c r="M32" s="11">
        <f>VLOOKUP(B32,AI_Rank,2,FALSE)</f>
        <v>12</v>
      </c>
      <c r="N32" s="2">
        <f>RANK(M32,$M$3:$M$60,1)</f>
        <v>8</v>
      </c>
      <c r="O32" s="11">
        <f>VLOOKUP(B32,AI_Rank,3,FALSE)</f>
        <v>12.7</v>
      </c>
      <c r="P32" s="11">
        <f>VLOOKUP(B32,AI_Rank,4,FALSE)</f>
        <v>43</v>
      </c>
      <c r="Q32" s="11">
        <f>VLOOKUP(B32,Theory_Rank,2,FALSE)</f>
        <v>2</v>
      </c>
      <c r="R32" s="2">
        <f>RANK(Q32,$Q$3:$Q$60,1)</f>
        <v>2</v>
      </c>
      <c r="S32" s="11">
        <f>VLOOKUP(B32,Theory_Rank,3,FALSE)</f>
        <v>11.3</v>
      </c>
      <c r="T32" s="11">
        <f>VLOOKUP(B32,Theory_Rank,4,FALSE)</f>
        <v>21</v>
      </c>
      <c r="U32" s="11">
        <f>VLOOKUP(B32,Systems_Rank,2,FALSE)</f>
        <v>3</v>
      </c>
      <c r="V32" s="2">
        <f>RANK(U32,$U$3:$U$60,1)</f>
        <v>3</v>
      </c>
      <c r="W32" s="11">
        <f>VLOOKUP(B32,Systems_Rank,3,FALSE)</f>
        <v>6.2</v>
      </c>
      <c r="X32" s="11">
        <f>VLOOKUP(B32,Systems_Rank,4,FALSE)</f>
        <v>40</v>
      </c>
      <c r="Y32" s="11">
        <f>VLOOKUP(B32,InterD_Rank,2,FALSE)</f>
        <v>6</v>
      </c>
      <c r="Z32" s="2">
        <f>RANK(Y32,$Y$3:$Y$60,1)</f>
        <v>6</v>
      </c>
      <c r="AA32" s="11">
        <f>VLOOKUP(B32,InterD_Rank,3,FALSE)</f>
        <v>9.8000000000000007</v>
      </c>
      <c r="AB32" s="11">
        <f>VLOOKUP(B32,InterD_Rank,4,FALSE)</f>
        <v>21</v>
      </c>
      <c r="AC32" s="2">
        <f xml:space="preserve"> 0.5 * N32 + 0.2 * R32 + 0.15 * V32 + 0.15 * Z32</f>
        <v>5.75</v>
      </c>
      <c r="AD32" s="2">
        <f xml:space="preserve"> 0.2 * E32 + 0.4 * H32 + 0.4 * AC32</f>
        <v>2.9000000000000004</v>
      </c>
    </row>
    <row r="33" spans="1:30" x14ac:dyDescent="0.25">
      <c r="A33" s="14">
        <f>A32+1</f>
        <v>29</v>
      </c>
      <c r="B33" s="2" t="s">
        <v>36</v>
      </c>
      <c r="C33" s="2">
        <f>RANK(AD33,$AD$3:$AD$60,1)</f>
        <v>2</v>
      </c>
      <c r="D33" s="2">
        <v>2</v>
      </c>
      <c r="E33" s="2">
        <f>RANK(D33,$D$3:$D$60,1)</f>
        <v>2</v>
      </c>
      <c r="F33" s="2">
        <v>2</v>
      </c>
      <c r="G33" s="2" t="b">
        <f>F33&lt;=D33</f>
        <v>1</v>
      </c>
      <c r="H33" s="2">
        <f>RANK(F33,$F$3:$F$60,1)</f>
        <v>2</v>
      </c>
      <c r="I33" s="62">
        <f>VLOOKUP(B33,Uni_TU_Lkp,6,FALSE)</f>
        <v>87.8</v>
      </c>
      <c r="J33" s="62">
        <f>VLOOKUP(B33,Uni_TU_Lkp,7,FALSE)</f>
        <v>96</v>
      </c>
      <c r="K33" s="62">
        <f>VLOOKUP(B33,Uni_TU_Lkp,8,FALSE)</f>
        <v>100</v>
      </c>
      <c r="L33" s="62">
        <f>VLOOKUP(B33,Uni_TU_Lkp,9,FALSE)</f>
        <v>100</v>
      </c>
      <c r="M33" s="11">
        <f>VLOOKUP(B33,AI_Rank,2,FALSE)</f>
        <v>5</v>
      </c>
      <c r="N33" s="2">
        <f>RANK(M33,$M$3:$M$60,1)</f>
        <v>3</v>
      </c>
      <c r="O33" s="11">
        <f>VLOOKUP(B33,AI_Rank,3,FALSE)</f>
        <v>21.3</v>
      </c>
      <c r="P33" s="11">
        <f>VLOOKUP(B33,AI_Rank,4,FALSE)</f>
        <v>34</v>
      </c>
      <c r="Q33" s="11">
        <f>VLOOKUP(B33,Theory_Rank,2,FALSE)</f>
        <v>14</v>
      </c>
      <c r="R33" s="2">
        <f>RANK(Q33,$Q$3:$Q$60,1)</f>
        <v>10</v>
      </c>
      <c r="S33" s="11">
        <f>VLOOKUP(B33,Theory_Rank,3,FALSE)</f>
        <v>6.7</v>
      </c>
      <c r="T33" s="11">
        <f>VLOOKUP(B33,Theory_Rank,4,FALSE)</f>
        <v>15</v>
      </c>
      <c r="U33" s="11">
        <f>VLOOKUP(B33,Systems_Rank,2,FALSE)</f>
        <v>7</v>
      </c>
      <c r="V33" s="2">
        <f>RANK(U33,$U$3:$U$60,1)</f>
        <v>7</v>
      </c>
      <c r="W33" s="11">
        <f>VLOOKUP(B33,Systems_Rank,3,FALSE)</f>
        <v>4.3</v>
      </c>
      <c r="X33" s="11">
        <f>VLOOKUP(B33,Systems_Rank,4,FALSE)</f>
        <v>29</v>
      </c>
      <c r="Y33" s="11">
        <f>VLOOKUP(B33,InterD_Rank,2,FALSE)</f>
        <v>7</v>
      </c>
      <c r="Z33" s="2">
        <f>RANK(Y33,$Y$3:$Y$60,1)</f>
        <v>7</v>
      </c>
      <c r="AA33" s="11">
        <f>VLOOKUP(B33,InterD_Rank,3,FALSE)</f>
        <v>8.4</v>
      </c>
      <c r="AB33" s="11">
        <f>VLOOKUP(B33,InterD_Rank,4,FALSE)</f>
        <v>16</v>
      </c>
      <c r="AC33" s="2">
        <f xml:space="preserve"> 0.5 * N33 + 0.2 * R33 + 0.15 * V33 + 0.15 * Z33</f>
        <v>5.6</v>
      </c>
      <c r="AD33" s="2">
        <f xml:space="preserve"> 0.2 * E33 + 0.4 * H33 + 0.4 * AC33</f>
        <v>3.44</v>
      </c>
    </row>
    <row r="34" spans="1:30" x14ac:dyDescent="0.25">
      <c r="A34" s="14">
        <v>2</v>
      </c>
      <c r="B34" s="2" t="s">
        <v>7</v>
      </c>
      <c r="C34" s="2">
        <f>RANK(AD34,$AD$3:$AD$60,1)</f>
        <v>3</v>
      </c>
      <c r="D34" s="2">
        <v>46</v>
      </c>
      <c r="E34" s="2">
        <f>RANK(D34,$D$3:$D$60,1)</f>
        <v>27</v>
      </c>
      <c r="F34" s="2">
        <v>3</v>
      </c>
      <c r="G34" s="2" t="b">
        <f>F34&lt;=D34</f>
        <v>1</v>
      </c>
      <c r="H34" s="2">
        <f>RANK(F34,$F$3:$F$60,1)</f>
        <v>3</v>
      </c>
      <c r="I34" s="62">
        <f>VLOOKUP(B34,Uni_TU_Lkp,6,FALSE)</f>
        <v>100</v>
      </c>
      <c r="J34" s="62">
        <f>VLOOKUP(B34,Uni_TU_Lkp,7,FALSE)</f>
        <v>82.4</v>
      </c>
      <c r="K34" s="62">
        <f>VLOOKUP(B34,Uni_TU_Lkp,8,FALSE)</f>
        <v>94</v>
      </c>
      <c r="L34" s="62">
        <f>VLOOKUP(B34,Uni_TU_Lkp,9,FALSE)</f>
        <v>94.8</v>
      </c>
      <c r="M34" s="11">
        <f>VLOOKUP(B34,AI_Rank,2,FALSE)</f>
        <v>1</v>
      </c>
      <c r="N34" s="2">
        <f>RANK(M34,$M$3:$M$60,1)</f>
        <v>1</v>
      </c>
      <c r="O34" s="11">
        <f>VLOOKUP(B34,AI_Rank,3,FALSE)</f>
        <v>46.3</v>
      </c>
      <c r="P34" s="11">
        <f>VLOOKUP(B34,AI_Rank,4,FALSE)</f>
        <v>69</v>
      </c>
      <c r="Q34" s="11">
        <f>VLOOKUP(B34,Theory_Rank,2,FALSE)</f>
        <v>1</v>
      </c>
      <c r="R34" s="2">
        <f>RANK(Q34,$Q$3:$Q$60,1)</f>
        <v>1</v>
      </c>
      <c r="S34" s="11">
        <f>VLOOKUP(B34,Theory_Rank,3,FALSE)</f>
        <v>12.8</v>
      </c>
      <c r="T34" s="11">
        <f>VLOOKUP(B34,Theory_Rank,4,FALSE)</f>
        <v>22</v>
      </c>
      <c r="U34" s="11">
        <f>VLOOKUP(B34,Systems_Rank,2,FALSE)</f>
        <v>4</v>
      </c>
      <c r="V34" s="2">
        <f>RANK(U34,$U$3:$U$60,1)</f>
        <v>4</v>
      </c>
      <c r="W34" s="11">
        <f>VLOOKUP(B34,Systems_Rank,3,FALSE)</f>
        <v>6</v>
      </c>
      <c r="X34" s="11">
        <f>VLOOKUP(B34,Systems_Rank,4,FALSE)</f>
        <v>62</v>
      </c>
      <c r="Y34" s="11">
        <f>VLOOKUP(B34,InterD_Rank,2,FALSE)</f>
        <v>2</v>
      </c>
      <c r="Z34" s="2">
        <f>RANK(Y34,$Y$3:$Y$60,1)</f>
        <v>2</v>
      </c>
      <c r="AA34" s="11">
        <f>VLOOKUP(B34,InterD_Rank,3,FALSE)</f>
        <v>17</v>
      </c>
      <c r="AB34" s="11">
        <f>VLOOKUP(B34,InterD_Rank,4,FALSE)</f>
        <v>60</v>
      </c>
      <c r="AC34" s="2">
        <f xml:space="preserve"> 0.5 * N34 + 0.2 * R34 + 0.15 * V34 + 0.15 * Z34</f>
        <v>1.5999999999999999</v>
      </c>
      <c r="AD34" s="2">
        <f xml:space="preserve"> 0.2 * E34 + 0.4 * H34 + 0.4 * AC34</f>
        <v>7.24</v>
      </c>
    </row>
    <row r="35" spans="1:30" x14ac:dyDescent="0.25">
      <c r="A35" s="14">
        <f>A34+1</f>
        <v>3</v>
      </c>
      <c r="B35" s="2" t="s">
        <v>405</v>
      </c>
      <c r="C35" s="2">
        <f>RANK(AD35,$AD$3:$AD$60,1)</f>
        <v>4</v>
      </c>
      <c r="D35" s="2">
        <v>27</v>
      </c>
      <c r="E35" s="2">
        <f>RANK(D35,$D$3:$D$60,1)</f>
        <v>21</v>
      </c>
      <c r="F35" s="2">
        <v>4</v>
      </c>
      <c r="G35" s="2" t="b">
        <f>F35&lt;=D35</f>
        <v>1</v>
      </c>
      <c r="H35" s="2">
        <f>RANK(F35,$F$3:$F$60,1)</f>
        <v>4</v>
      </c>
      <c r="I35" s="62">
        <f>VLOOKUP(B35,Uni_TU_Lkp,6,FALSE)</f>
        <v>85.7</v>
      </c>
      <c r="J35" s="62">
        <f>VLOOKUP(B35,Uni_TU_Lkp,7,FALSE)</f>
        <v>89</v>
      </c>
      <c r="K35" s="62">
        <f>VLOOKUP(B35,Uni_TU_Lkp,8,FALSE)</f>
        <v>93.3</v>
      </c>
      <c r="L35" s="62">
        <f>VLOOKUP(B35,Uni_TU_Lkp,9,FALSE)</f>
        <v>98.4</v>
      </c>
      <c r="M35" s="11">
        <f>VLOOKUP(B35,AI_Rank,2,FALSE)</f>
        <v>11</v>
      </c>
      <c r="N35" s="2">
        <f>RANK(M35,$M$3:$M$60,1)</f>
        <v>7</v>
      </c>
      <c r="O35" s="11">
        <f>VLOOKUP(B35,AI_Rank,3,FALSE)</f>
        <v>13</v>
      </c>
      <c r="P35" s="11">
        <f>VLOOKUP(B35,AI_Rank,4,FALSE)</f>
        <v>37</v>
      </c>
      <c r="Q35" s="11">
        <f>VLOOKUP(B35,Theory_Rank,2,FALSE)</f>
        <v>7</v>
      </c>
      <c r="R35" s="2">
        <f>RANK(Q35,$Q$3:$Q$60,1)</f>
        <v>5</v>
      </c>
      <c r="S35" s="11">
        <f>VLOOKUP(B35,Theory_Rank,3,FALSE)</f>
        <v>8.8000000000000007</v>
      </c>
      <c r="T35" s="11">
        <f>VLOOKUP(B35,Theory_Rank,4,FALSE)</f>
        <v>15</v>
      </c>
      <c r="U35" s="11">
        <f>VLOOKUP(B35,Systems_Rank,2,FALSE)</f>
        <v>5</v>
      </c>
      <c r="V35" s="2">
        <f>RANK(U35,$U$3:$U$60,1)</f>
        <v>5</v>
      </c>
      <c r="W35" s="11">
        <f>VLOOKUP(B35,Systems_Rank,3,FALSE)</f>
        <v>5.7</v>
      </c>
      <c r="X35" s="11">
        <f>VLOOKUP(B35,Systems_Rank,4,FALSE)</f>
        <v>39</v>
      </c>
      <c r="Y35" s="11">
        <f>VLOOKUP(B35,InterD_Rank,2,FALSE)</f>
        <v>5</v>
      </c>
      <c r="Z35" s="2">
        <f>RANK(Y35,$Y$3:$Y$60,1)</f>
        <v>5</v>
      </c>
      <c r="AA35" s="11">
        <f>VLOOKUP(B35,InterD_Rank,3,FALSE)</f>
        <v>10.8</v>
      </c>
      <c r="AB35" s="11">
        <f>VLOOKUP(B35,InterD_Rank,4,FALSE)</f>
        <v>27</v>
      </c>
      <c r="AC35" s="2">
        <f xml:space="preserve"> 0.5 * N35 + 0.2 * R35 + 0.15 * V35 + 0.15 * Z35</f>
        <v>6</v>
      </c>
      <c r="AD35" s="2">
        <f xml:space="preserve"> 0.2 * E35 + 0.4 * H35 + 0.4 * AC35</f>
        <v>8.2000000000000011</v>
      </c>
    </row>
    <row r="36" spans="1:30" x14ac:dyDescent="0.25">
      <c r="A36" s="14">
        <f>A35+1</f>
        <v>4</v>
      </c>
      <c r="B36" s="2" t="s">
        <v>19</v>
      </c>
      <c r="C36" s="2">
        <f>RANK(AD36,$AD$3:$AD$60,1)</f>
        <v>8</v>
      </c>
      <c r="D36" s="2">
        <v>11</v>
      </c>
      <c r="E36" s="2">
        <f>RANK(D36,$D$3:$D$60,1)</f>
        <v>9</v>
      </c>
      <c r="F36" s="2">
        <v>10</v>
      </c>
      <c r="G36" s="2" t="b">
        <f>F36&lt;=D36</f>
        <v>1</v>
      </c>
      <c r="H36" s="2">
        <f>RANK(F36,$F$3:$F$60,1)</f>
        <v>9</v>
      </c>
      <c r="I36" s="62">
        <f>VLOOKUP(B36,Uni_TU_Lkp,6,FALSE)</f>
        <v>77.400000000000006</v>
      </c>
      <c r="J36" s="62">
        <f>VLOOKUP(B36,Uni_TU_Lkp,7,FALSE)</f>
        <v>89.8</v>
      </c>
      <c r="K36" s="62">
        <f>VLOOKUP(B36,Uni_TU_Lkp,8,FALSE)</f>
        <v>85.1</v>
      </c>
      <c r="L36" s="62">
        <f>VLOOKUP(B36,Uni_TU_Lkp,9,FALSE)</f>
        <v>89.5</v>
      </c>
      <c r="M36" s="11">
        <f>VLOOKUP(B36,AI_Rank,2,FALSE)</f>
        <v>10</v>
      </c>
      <c r="N36" s="2">
        <f>RANK(M36,$M$3:$M$60,1)</f>
        <v>6</v>
      </c>
      <c r="O36" s="11">
        <f>VLOOKUP(B36,AI_Rank,3,FALSE)</f>
        <v>13.9</v>
      </c>
      <c r="P36" s="11">
        <f>VLOOKUP(B36,AI_Rank,4,FALSE)</f>
        <v>33</v>
      </c>
      <c r="Q36" s="11">
        <f>VLOOKUP(B36,Theory_Rank,2,FALSE)</f>
        <v>46</v>
      </c>
      <c r="R36" s="2">
        <f>RANK(Q36,$Q$3:$Q$60,1)</f>
        <v>27</v>
      </c>
      <c r="S36" s="11">
        <f>VLOOKUP(B36,Theory_Rank,3,FALSE)</f>
        <v>3.1</v>
      </c>
      <c r="T36" s="11">
        <f>VLOOKUP(B36,Theory_Rank,4,FALSE)</f>
        <v>10</v>
      </c>
      <c r="U36" s="11">
        <v>112</v>
      </c>
      <c r="V36" s="2">
        <f>RANK(U36,$U$3:$U$60,1)</f>
        <v>47</v>
      </c>
      <c r="W36" s="11">
        <v>0</v>
      </c>
      <c r="X36" s="11">
        <v>0</v>
      </c>
      <c r="Y36" s="11">
        <v>107</v>
      </c>
      <c r="Z36" s="2">
        <f>RANK(Y36,$Y$3:$Y$60,1)</f>
        <v>46</v>
      </c>
      <c r="AA36" s="11">
        <v>0</v>
      </c>
      <c r="AB36" s="11">
        <v>0</v>
      </c>
      <c r="AC36" s="2">
        <f xml:space="preserve"> 0.5 * N36 + 0.2 * R36 + 0.15 * V36 + 0.15 * Z36</f>
        <v>22.349999999999998</v>
      </c>
      <c r="AD36" s="2">
        <f xml:space="preserve"> 0.2 * E36 + 0.4 * H36 + 0.4 * AC36</f>
        <v>14.34</v>
      </c>
    </row>
    <row r="37" spans="1:30" x14ac:dyDescent="0.25">
      <c r="A37" s="14">
        <f>A36+1</f>
        <v>5</v>
      </c>
      <c r="B37" s="2" t="s">
        <v>410</v>
      </c>
      <c r="C37" s="2">
        <f>RANK(AD37,$AD$3:$AD$60,1)</f>
        <v>10</v>
      </c>
      <c r="D37" s="2">
        <v>32</v>
      </c>
      <c r="E37" s="2">
        <f>RANK(D37,$D$3:$D$60,1)</f>
        <v>22</v>
      </c>
      <c r="F37" s="2">
        <v>13</v>
      </c>
      <c r="G37" s="2" t="b">
        <f>F37&lt;=D37</f>
        <v>1</v>
      </c>
      <c r="H37" s="2">
        <f>RANK(F37,$F$3:$F$60,1)</f>
        <v>11</v>
      </c>
      <c r="I37" s="62">
        <f>VLOOKUP(B37,Uni_TU_Lkp,6,FALSE)</f>
        <v>77.3</v>
      </c>
      <c r="J37" s="62">
        <f>VLOOKUP(B37,Uni_TU_Lkp,7,FALSE)</f>
        <v>85.9</v>
      </c>
      <c r="K37" s="62">
        <f>VLOOKUP(B37,Uni_TU_Lkp,8,FALSE)</f>
        <v>84.6</v>
      </c>
      <c r="L37" s="62">
        <f>VLOOKUP(B37,Uni_TU_Lkp,9,FALSE)</f>
        <v>92.3</v>
      </c>
      <c r="M37" s="11">
        <f>VLOOKUP(B37,AI_Rank,2,FALSE)</f>
        <v>20</v>
      </c>
      <c r="N37" s="2">
        <f>RANK(M37,$M$3:$M$60,1)</f>
        <v>15</v>
      </c>
      <c r="O37" s="11">
        <f>VLOOKUP(B37,AI_Rank,3,FALSE)</f>
        <v>10.7</v>
      </c>
      <c r="P37" s="11">
        <f>VLOOKUP(B37,AI_Rank,4,FALSE)</f>
        <v>18</v>
      </c>
      <c r="Q37" s="11">
        <f>VLOOKUP(B37,Theory_Rank,2,FALSE)</f>
        <v>9</v>
      </c>
      <c r="R37" s="2">
        <f>RANK(Q37,$Q$3:$Q$60,1)</f>
        <v>6</v>
      </c>
      <c r="S37" s="11">
        <f>VLOOKUP(B37,Theory_Rank,3,FALSE)</f>
        <v>8</v>
      </c>
      <c r="T37" s="11">
        <f>VLOOKUP(B37,Theory_Rank,4,FALSE)</f>
        <v>6</v>
      </c>
      <c r="U37" s="11">
        <f>VLOOKUP(B37,Systems_Rank,2,FALSE)</f>
        <v>22</v>
      </c>
      <c r="V37" s="2">
        <f>RANK(U37,$U$3:$U$60,1)</f>
        <v>22</v>
      </c>
      <c r="W37" s="11">
        <f>VLOOKUP(B37,Systems_Rank,3,FALSE)</f>
        <v>2.7</v>
      </c>
      <c r="X37" s="11">
        <f>VLOOKUP(B37,Systems_Rank,4,FALSE)</f>
        <v>16</v>
      </c>
      <c r="Y37" s="11">
        <f>VLOOKUP(B37,InterD_Rank,2,FALSE)</f>
        <v>58</v>
      </c>
      <c r="Z37" s="2">
        <f>RANK(Y37,$Y$3:$Y$60,1)</f>
        <v>35</v>
      </c>
      <c r="AA37" s="11">
        <f>VLOOKUP(B37,InterD_Rank,3,FALSE)</f>
        <v>1.9</v>
      </c>
      <c r="AB37" s="11">
        <f>VLOOKUP(B37,InterD_Rank,4,FALSE)</f>
        <v>5</v>
      </c>
      <c r="AC37" s="2">
        <f xml:space="preserve"> 0.5 * N37 + 0.2 * R37 + 0.15 * V37 + 0.15 * Z37</f>
        <v>17.25</v>
      </c>
      <c r="AD37" s="2">
        <f xml:space="preserve"> 0.2 * E37 + 0.4 * H37 + 0.4 * AC37</f>
        <v>15.700000000000001</v>
      </c>
    </row>
    <row r="38" spans="1:30" x14ac:dyDescent="0.25">
      <c r="A38" s="14">
        <f>A37+1</f>
        <v>6</v>
      </c>
      <c r="B38" s="2" t="s">
        <v>117</v>
      </c>
      <c r="C38" s="2">
        <f>RANK(AD38,$AD$3:$AD$60,1)</f>
        <v>13</v>
      </c>
      <c r="D38" s="2">
        <v>13</v>
      </c>
      <c r="E38" s="2">
        <f>RANK(D38,$D$3:$D$60,1)</f>
        <v>11</v>
      </c>
      <c r="F38" s="2">
        <v>8</v>
      </c>
      <c r="G38" s="2" t="b">
        <f>F38&lt;=D38</f>
        <v>1</v>
      </c>
      <c r="H38" s="2">
        <f>RANK(F38,$F$3:$F$60,1)</f>
        <v>7</v>
      </c>
      <c r="I38" s="62">
        <f>VLOOKUP(B38,Uni_TU_Lkp,6,FALSE)</f>
        <v>81.8</v>
      </c>
      <c r="J38" s="62">
        <f>VLOOKUP(B38,Uni_TU_Lkp,7,FALSE)</f>
        <v>83.5</v>
      </c>
      <c r="K38" s="62">
        <f>VLOOKUP(B38,Uni_TU_Lkp,8,FALSE)</f>
        <v>90.6</v>
      </c>
      <c r="L38" s="62">
        <f>VLOOKUP(B38,Uni_TU_Lkp,9,FALSE)</f>
        <v>99.5</v>
      </c>
      <c r="M38" s="11">
        <f>VLOOKUP(B38,AI_Rank,2,FALSE)</f>
        <v>89</v>
      </c>
      <c r="N38" s="2">
        <f>RANK(M38,$M$3:$M$60,1)</f>
        <v>44</v>
      </c>
      <c r="O38" s="11">
        <f>VLOOKUP(B38,AI_Rank,3,FALSE)</f>
        <v>4</v>
      </c>
      <c r="P38" s="11">
        <f>VLOOKUP(B38,AI_Rank,4,FALSE)</f>
        <v>22</v>
      </c>
      <c r="Q38" s="11">
        <f>VLOOKUP(B38,Theory_Rank,2,FALSE)</f>
        <v>5</v>
      </c>
      <c r="R38" s="2">
        <f>RANK(Q38,$Q$3:$Q$60,1)</f>
        <v>3</v>
      </c>
      <c r="S38" s="11">
        <f>VLOOKUP(B38,Theory_Rank,3,FALSE)</f>
        <v>9.5</v>
      </c>
      <c r="T38" s="11">
        <f>VLOOKUP(B38,Theory_Rank,4,FALSE)</f>
        <v>15</v>
      </c>
      <c r="U38" s="11">
        <f>VLOOKUP(B38,Systems_Rank,2,FALSE)</f>
        <v>13</v>
      </c>
      <c r="V38" s="2">
        <f>RANK(U38,$U$3:$U$60,1)</f>
        <v>13</v>
      </c>
      <c r="W38" s="11">
        <f>VLOOKUP(B38,Systems_Rank,3,FALSE)</f>
        <v>3.4</v>
      </c>
      <c r="X38" s="11">
        <f>VLOOKUP(B38,Systems_Rank,4,FALSE)</f>
        <v>22</v>
      </c>
      <c r="Y38" s="11">
        <f>VLOOKUP(B38,InterD_Rank,2,FALSE)</f>
        <v>68</v>
      </c>
      <c r="Z38" s="2">
        <f>RANK(Y38,$Y$3:$Y$60,1)</f>
        <v>41</v>
      </c>
      <c r="AA38" s="11">
        <f>VLOOKUP(B38,InterD_Rank,3,FALSE)</f>
        <v>1.6</v>
      </c>
      <c r="AB38" s="11">
        <f>VLOOKUP(B38,InterD_Rank,4,FALSE)</f>
        <v>5</v>
      </c>
      <c r="AC38" s="2">
        <f xml:space="preserve"> 0.5 * N38 + 0.2 * R38 + 0.15 * V38 + 0.15 * Z38</f>
        <v>30.7</v>
      </c>
      <c r="AD38" s="2">
        <f xml:space="preserve"> 0.2 * E38 + 0.4 * H38 + 0.4 * AC38</f>
        <v>17.28</v>
      </c>
    </row>
    <row r="39" spans="1:30" x14ac:dyDescent="0.25">
      <c r="A39" s="14">
        <v>5</v>
      </c>
      <c r="B39" s="2" t="s">
        <v>211</v>
      </c>
      <c r="C39" s="2">
        <f>RANK(AD39,$AD$3:$AD$60,1)</f>
        <v>14</v>
      </c>
      <c r="D39" s="2">
        <v>69</v>
      </c>
      <c r="E39" s="2">
        <f>RANK(D39,$D$3:$D$60,1)</f>
        <v>36</v>
      </c>
      <c r="F39" s="2">
        <v>21</v>
      </c>
      <c r="G39" s="2" t="b">
        <f>F39&lt;=D39</f>
        <v>1</v>
      </c>
      <c r="H39" s="2">
        <f>RANK(F39,$F$3:$F$60,1)</f>
        <v>15</v>
      </c>
      <c r="I39" s="62">
        <f>VLOOKUP(B39,Uni_TU_Lkp,6,FALSE)</f>
        <v>75.2</v>
      </c>
      <c r="J39" s="62">
        <f>VLOOKUP(B39,Uni_TU_Lkp,7,FALSE)</f>
        <v>79.3</v>
      </c>
      <c r="K39" s="62">
        <f>VLOOKUP(B39,Uni_TU_Lkp,8,FALSE)</f>
        <v>91.8</v>
      </c>
      <c r="L39" s="62">
        <f>VLOOKUP(B39,Uni_TU_Lkp,9,FALSE)</f>
        <v>91.4</v>
      </c>
      <c r="M39" s="11">
        <f>VLOOKUP(B39,AI_Rank,2,FALSE)</f>
        <v>7</v>
      </c>
      <c r="N39" s="2">
        <f>RANK(M39,$M$3:$M$60,1)</f>
        <v>4</v>
      </c>
      <c r="O39" s="11">
        <f>VLOOKUP(B39,AI_Rank,3,FALSE)</f>
        <v>17.3</v>
      </c>
      <c r="P39" s="11">
        <f>VLOOKUP(B39,AI_Rank,4,FALSE)</f>
        <v>32</v>
      </c>
      <c r="Q39" s="11">
        <f>VLOOKUP(B39,Theory_Rank,2,FALSE)</f>
        <v>40</v>
      </c>
      <c r="R39" s="2">
        <f>RANK(Q39,$Q$3:$Q$60,1)</f>
        <v>25</v>
      </c>
      <c r="S39" s="11">
        <f>VLOOKUP(B39,Theory_Rank,3,FALSE)</f>
        <v>3.4</v>
      </c>
      <c r="T39" s="11">
        <f>VLOOKUP(B39,Theory_Rank,4,FALSE)</f>
        <v>7</v>
      </c>
      <c r="U39" s="11">
        <f>VLOOKUP(B39,Systems_Rank,2,FALSE)</f>
        <v>20</v>
      </c>
      <c r="V39" s="2">
        <f>RANK(U39,$U$3:$U$60,1)</f>
        <v>20</v>
      </c>
      <c r="W39" s="11">
        <f>VLOOKUP(B39,Systems_Rank,3,FALSE)</f>
        <v>2.8</v>
      </c>
      <c r="X39" s="11">
        <f>VLOOKUP(B39,Systems_Rank,4,FALSE)</f>
        <v>33</v>
      </c>
      <c r="Y39" s="11">
        <f>VLOOKUP(B39,InterD_Rank,2,FALSE)</f>
        <v>3</v>
      </c>
      <c r="Z39" s="2">
        <f>RANK(Y39,$Y$3:$Y$60,1)</f>
        <v>3</v>
      </c>
      <c r="AA39" s="11">
        <f>VLOOKUP(B39,InterD_Rank,3,FALSE)</f>
        <v>15.7</v>
      </c>
      <c r="AB39" s="11">
        <f>VLOOKUP(B39,InterD_Rank,4,FALSE)</f>
        <v>35</v>
      </c>
      <c r="AC39" s="2">
        <f xml:space="preserve"> 0.5 * N39 + 0.2 * R39 + 0.15 * V39 + 0.15 * Z39</f>
        <v>10.45</v>
      </c>
      <c r="AD39" s="2">
        <f xml:space="preserve"> 0.2 * E39 + 0.4 * H39 + 0.4 * AC39</f>
        <v>17.38</v>
      </c>
    </row>
    <row r="40" spans="1:30" x14ac:dyDescent="0.25">
      <c r="A40" s="14">
        <f>A39+1</f>
        <v>6</v>
      </c>
      <c r="B40" s="2" t="s">
        <v>119</v>
      </c>
      <c r="C40" s="2">
        <f>RANK(AD40,$AD$3:$AD$60,1)</f>
        <v>15</v>
      </c>
      <c r="D40" s="2">
        <v>66</v>
      </c>
      <c r="E40" s="2">
        <f>RANK(D40,$D$3:$D$60,1)</f>
        <v>35</v>
      </c>
      <c r="F40" s="2">
        <v>18</v>
      </c>
      <c r="G40" s="2" t="b">
        <f>F40&lt;=D40</f>
        <v>1</v>
      </c>
      <c r="H40" s="2">
        <f>RANK(F40,$F$3:$F$60,1)</f>
        <v>13</v>
      </c>
      <c r="I40" s="62">
        <f>VLOOKUP(B40,Uni_TU_Lkp,6,FALSE)</f>
        <v>79.3</v>
      </c>
      <c r="J40" s="62">
        <f>VLOOKUP(B40,Uni_TU_Lkp,7,FALSE)</f>
        <v>71.7</v>
      </c>
      <c r="K40" s="62">
        <f>VLOOKUP(B40,Uni_TU_Lkp,8,FALSE)</f>
        <v>90.2</v>
      </c>
      <c r="L40" s="62">
        <f>VLOOKUP(B40,Uni_TU_Lkp,9,FALSE)</f>
        <v>98.8</v>
      </c>
      <c r="M40" s="11">
        <f>VLOOKUP(B40,AI_Rank,2,FALSE)</f>
        <v>26</v>
      </c>
      <c r="N40" s="2">
        <f>RANK(M40,$M$3:$M$60,1)</f>
        <v>18</v>
      </c>
      <c r="O40" s="11">
        <f>VLOOKUP(B40,AI_Rank,3,FALSE)</f>
        <v>9</v>
      </c>
      <c r="P40" s="11">
        <f>VLOOKUP(B40,AI_Rank,4,FALSE)</f>
        <v>26</v>
      </c>
      <c r="Q40" s="11">
        <f>VLOOKUP(B40,Theory_Rank,2,FALSE)</f>
        <v>33</v>
      </c>
      <c r="R40" s="2">
        <f>RANK(Q40,$Q$3:$Q$60,1)</f>
        <v>21</v>
      </c>
      <c r="S40" s="11">
        <f>VLOOKUP(B40,Theory_Rank,3,FALSE)</f>
        <v>3.8</v>
      </c>
      <c r="T40" s="11">
        <f>VLOOKUP(B40,Theory_Rank,4,FALSE)</f>
        <v>13</v>
      </c>
      <c r="U40" s="11">
        <f>VLOOKUP(B40,Systems_Rank,2,FALSE)</f>
        <v>7</v>
      </c>
      <c r="V40" s="2">
        <f>RANK(U40,$U$3:$U$60,1)</f>
        <v>7</v>
      </c>
      <c r="W40" s="11">
        <f>VLOOKUP(B40,Systems_Rank,3,FALSE)</f>
        <v>4.3</v>
      </c>
      <c r="X40" s="11">
        <f>VLOOKUP(B40,Systems_Rank,4,FALSE)</f>
        <v>22</v>
      </c>
      <c r="Y40" s="11">
        <f>VLOOKUP(B40,InterD_Rank,2,FALSE)</f>
        <v>1</v>
      </c>
      <c r="Z40" s="2">
        <f>RANK(Y40,$Y$3:$Y$60,1)</f>
        <v>1</v>
      </c>
      <c r="AA40" s="11">
        <f>VLOOKUP(B40,InterD_Rank,3,FALSE)</f>
        <v>17.5</v>
      </c>
      <c r="AB40" s="11">
        <f>VLOOKUP(B40,InterD_Rank,4,FALSE)</f>
        <v>26</v>
      </c>
      <c r="AC40" s="2">
        <f xml:space="preserve"> 0.5 * N40 + 0.2 * R40 + 0.15 * V40 + 0.15 * Z40</f>
        <v>14.4</v>
      </c>
      <c r="AD40" s="2">
        <f xml:space="preserve"> 0.2 * E40 + 0.4 * H40 + 0.4 * AC40</f>
        <v>17.96</v>
      </c>
    </row>
    <row r="41" spans="1:30" x14ac:dyDescent="0.25">
      <c r="A41" s="14">
        <f>A40+1</f>
        <v>7</v>
      </c>
      <c r="B41" s="2" t="s">
        <v>122</v>
      </c>
      <c r="C41" s="2">
        <f>RANK(AD41,$AD$3:$AD$60,1)</f>
        <v>19</v>
      </c>
      <c r="D41" s="2">
        <v>71</v>
      </c>
      <c r="E41" s="2">
        <f>RANK(D41,$D$3:$D$60,1)</f>
        <v>37</v>
      </c>
      <c r="F41" s="2">
        <v>28</v>
      </c>
      <c r="G41" s="2" t="b">
        <f>F41&lt;=D41</f>
        <v>1</v>
      </c>
      <c r="H41" s="2">
        <f>RANK(F41,$F$3:$F$60,1)</f>
        <v>21</v>
      </c>
      <c r="I41" s="62">
        <f>VLOOKUP(B41,Uni_TU_Lkp,6,FALSE)</f>
        <v>75.3</v>
      </c>
      <c r="J41" s="62">
        <f>VLOOKUP(B41,Uni_TU_Lkp,7,FALSE)</f>
        <v>73.900000000000006</v>
      </c>
      <c r="K41" s="62">
        <f>VLOOKUP(B41,Uni_TU_Lkp,8,FALSE)</f>
        <v>90.6</v>
      </c>
      <c r="L41" s="62">
        <f>VLOOKUP(B41,Uni_TU_Lkp,9,FALSE)</f>
        <v>94.7</v>
      </c>
      <c r="M41" s="11">
        <f>VLOOKUP(B41,AI_Rank,2,FALSE)</f>
        <v>18</v>
      </c>
      <c r="N41" s="2">
        <f>RANK(M41,$M$3:$M$60,1)</f>
        <v>13</v>
      </c>
      <c r="O41" s="11">
        <f>VLOOKUP(B41,AI_Rank,3,FALSE)</f>
        <v>10.9</v>
      </c>
      <c r="P41" s="11">
        <f>VLOOKUP(B41,AI_Rank,4,FALSE)</f>
        <v>31</v>
      </c>
      <c r="Q41" s="11">
        <f>VLOOKUP(B41,Theory_Rank,2,FALSE)</f>
        <v>20</v>
      </c>
      <c r="R41" s="2">
        <f>RANK(Q41,$Q$3:$Q$60,1)</f>
        <v>14</v>
      </c>
      <c r="S41" s="11">
        <f>VLOOKUP(B41,Theory_Rank,3,FALSE)</f>
        <v>5.6</v>
      </c>
      <c r="T41" s="11">
        <f>VLOOKUP(B41,Theory_Rank,4,FALSE)</f>
        <v>16</v>
      </c>
      <c r="U41" s="11">
        <f>VLOOKUP(B41,Systems_Rank,2,FALSE)</f>
        <v>1</v>
      </c>
      <c r="V41" s="2">
        <f>RANK(U41,$U$3:$U$60,1)</f>
        <v>1</v>
      </c>
      <c r="W41" s="11">
        <f>VLOOKUP(B41,Systems_Rank,3,FALSE)</f>
        <v>7.1</v>
      </c>
      <c r="X41" s="11">
        <f>VLOOKUP(B41,Systems_Rank,4,FALSE)</f>
        <v>49</v>
      </c>
      <c r="Y41" s="11">
        <f>VLOOKUP(B41,InterD_Rank,2,FALSE)</f>
        <v>9</v>
      </c>
      <c r="Z41" s="2">
        <f>RANK(Y41,$Y$3:$Y$60,1)</f>
        <v>9</v>
      </c>
      <c r="AA41" s="11">
        <f>VLOOKUP(B41,InterD_Rank,3,FALSE)</f>
        <v>7.8</v>
      </c>
      <c r="AB41" s="11">
        <f>VLOOKUP(B41,InterD_Rank,4,FALSE)</f>
        <v>20</v>
      </c>
      <c r="AC41" s="2">
        <f xml:space="preserve"> 0.5 * N41 + 0.2 * R41 + 0.15 * V41 + 0.15 * Z41</f>
        <v>10.8</v>
      </c>
      <c r="AD41" s="2">
        <f xml:space="preserve"> 0.2 * E41 + 0.4 * H41 + 0.4 * AC41</f>
        <v>20.12</v>
      </c>
    </row>
    <row r="42" spans="1:30" x14ac:dyDescent="0.25">
      <c r="A42" s="14">
        <f>A41+1</f>
        <v>8</v>
      </c>
      <c r="B42" s="2" t="s">
        <v>121</v>
      </c>
      <c r="C42" s="2">
        <f>RANK(AD42,$AD$3:$AD$60,1)</f>
        <v>20</v>
      </c>
      <c r="D42" s="2">
        <v>63</v>
      </c>
      <c r="E42" s="2">
        <f>RANK(D42,$D$3:$D$60,1)</f>
        <v>34</v>
      </c>
      <c r="F42" s="2">
        <v>27</v>
      </c>
      <c r="G42" s="2" t="b">
        <f>F42&lt;=D42</f>
        <v>1</v>
      </c>
      <c r="H42" s="2">
        <f>RANK(F42,$F$3:$F$60,1)</f>
        <v>20</v>
      </c>
      <c r="I42" s="62">
        <f>VLOOKUP(B42,Uni_TU_Lkp,6,FALSE)</f>
        <v>93</v>
      </c>
      <c r="J42" s="62">
        <f>VLOOKUP(B42,Uni_TU_Lkp,7,FALSE)</f>
        <v>74.7</v>
      </c>
      <c r="K42" s="62">
        <f>VLOOKUP(B42,Uni_TU_Lkp,8,FALSE)</f>
        <v>100</v>
      </c>
      <c r="L42" s="62">
        <f>VLOOKUP(B42,Uni_TU_Lkp,9,FALSE)</f>
        <v>98.2</v>
      </c>
      <c r="M42" s="11">
        <f>VLOOKUP(B42,AI_Rank,2,FALSE)</f>
        <v>15</v>
      </c>
      <c r="N42" s="2">
        <f>RANK(M42,$M$3:$M$60,1)</f>
        <v>10</v>
      </c>
      <c r="O42" s="11">
        <f>VLOOKUP(B42,AI_Rank,3,FALSE)</f>
        <v>11.7</v>
      </c>
      <c r="P42" s="11">
        <f>VLOOKUP(B42,AI_Rank,4,FALSE)</f>
        <v>17</v>
      </c>
      <c r="Q42" s="11">
        <f>VLOOKUP(B42,Theory_Rank,2,FALSE)</f>
        <v>9</v>
      </c>
      <c r="R42" s="2">
        <f>RANK(Q42,$Q$3:$Q$60,1)</f>
        <v>6</v>
      </c>
      <c r="S42" s="11">
        <f>VLOOKUP(B42,Theory_Rank,3,FALSE)</f>
        <v>8</v>
      </c>
      <c r="T42" s="11">
        <f>VLOOKUP(B42,Theory_Rank,4,FALSE)</f>
        <v>10</v>
      </c>
      <c r="U42" s="11">
        <f>VLOOKUP(B42,Systems_Rank,2,FALSE)</f>
        <v>20</v>
      </c>
      <c r="V42" s="2">
        <f>RANK(U42,$U$3:$U$60,1)</f>
        <v>20</v>
      </c>
      <c r="W42" s="11">
        <f>VLOOKUP(B42,Systems_Rank,3,FALSE)</f>
        <v>2.8</v>
      </c>
      <c r="X42" s="11">
        <f>VLOOKUP(B42,Systems_Rank,4,FALSE)</f>
        <v>20</v>
      </c>
      <c r="Y42" s="11">
        <f>VLOOKUP(B42,InterD_Rank,2,FALSE)</f>
        <v>58</v>
      </c>
      <c r="Z42" s="2">
        <f>RANK(Y42,$Y$3:$Y$60,1)</f>
        <v>35</v>
      </c>
      <c r="AA42" s="11">
        <f>VLOOKUP(B42,InterD_Rank,3,FALSE)</f>
        <v>1.9</v>
      </c>
      <c r="AB42" s="11">
        <f>VLOOKUP(B42,InterD_Rank,4,FALSE)</f>
        <v>4</v>
      </c>
      <c r="AC42" s="2">
        <f xml:space="preserve"> 0.5 * N42 + 0.2 * R42 + 0.15 * V42 + 0.15 * Z42</f>
        <v>14.45</v>
      </c>
      <c r="AD42" s="2">
        <f xml:space="preserve"> 0.2 * E42 + 0.4 * H42 + 0.4 * AC42</f>
        <v>20.580000000000002</v>
      </c>
    </row>
    <row r="43" spans="1:30" x14ac:dyDescent="0.25">
      <c r="A43" s="14">
        <f>A42+1</f>
        <v>9</v>
      </c>
      <c r="B43" s="2" t="s">
        <v>50</v>
      </c>
      <c r="C43" s="2">
        <f>RANK(AD43,$AD$3:$AD$60,1)</f>
        <v>21</v>
      </c>
      <c r="D43" s="2">
        <v>22</v>
      </c>
      <c r="E43" s="2">
        <f>RANK(D43,$D$3:$D$60,1)</f>
        <v>18</v>
      </c>
      <c r="F43" s="2">
        <v>18</v>
      </c>
      <c r="G43" s="2" t="b">
        <f>F43&lt;=D43</f>
        <v>1</v>
      </c>
      <c r="H43" s="2">
        <f>RANK(F43,$F$3:$F$60,1)</f>
        <v>13</v>
      </c>
      <c r="I43" s="62">
        <f>VLOOKUP(B43,Uni_TU_Lkp,6,FALSE)</f>
        <v>79.099999999999994</v>
      </c>
      <c r="J43" s="62">
        <f>VLOOKUP(B43,Uni_TU_Lkp,7,FALSE)</f>
        <v>78.400000000000006</v>
      </c>
      <c r="K43" s="62">
        <f>VLOOKUP(B43,Uni_TU_Lkp,8,FALSE)</f>
        <v>85.6</v>
      </c>
      <c r="L43" s="62">
        <f>VLOOKUP(B43,Uni_TU_Lkp,9,FALSE)</f>
        <v>90.6</v>
      </c>
      <c r="M43" s="11">
        <f>VLOOKUP(B43,AI_Rank,2,FALSE)</f>
        <v>59</v>
      </c>
      <c r="N43" s="2">
        <f>RANK(M43,$M$3:$M$60,1)</f>
        <v>31</v>
      </c>
      <c r="O43" s="11">
        <f>VLOOKUP(B43,AI_Rank,3,FALSE)</f>
        <v>5.3</v>
      </c>
      <c r="P43" s="11">
        <f>VLOOKUP(B43,AI_Rank,4,FALSE)</f>
        <v>15</v>
      </c>
      <c r="Q43" s="11">
        <f>VLOOKUP(B43,Theory_Rank,2,FALSE)</f>
        <v>23</v>
      </c>
      <c r="R43" s="2">
        <f>RANK(Q43,$Q$3:$Q$60,1)</f>
        <v>15</v>
      </c>
      <c r="S43" s="11">
        <f>VLOOKUP(B43,Theory_Rank,3,FALSE)</f>
        <v>5.0999999999999996</v>
      </c>
      <c r="T43" s="11">
        <f>VLOOKUP(B43,Theory_Rank,4,FALSE)</f>
        <v>9</v>
      </c>
      <c r="U43" s="11">
        <v>112</v>
      </c>
      <c r="V43" s="2">
        <f>RANK(U43,$U$3:$U$60,1)</f>
        <v>47</v>
      </c>
      <c r="W43" s="11">
        <v>0</v>
      </c>
      <c r="X43" s="11">
        <v>0</v>
      </c>
      <c r="Y43" s="11">
        <v>107</v>
      </c>
      <c r="Z43" s="2">
        <f>RANK(Y43,$Y$3:$Y$60,1)</f>
        <v>46</v>
      </c>
      <c r="AA43" s="11">
        <v>0</v>
      </c>
      <c r="AB43" s="11">
        <v>0</v>
      </c>
      <c r="AC43" s="2">
        <f xml:space="preserve"> 0.5 * N43 + 0.2 * R43 + 0.15 * V43 + 0.15 * Z43</f>
        <v>32.450000000000003</v>
      </c>
      <c r="AD43" s="2">
        <f xml:space="preserve"> 0.2 * E43 + 0.4 * H43 + 0.4 * AC43</f>
        <v>21.78</v>
      </c>
    </row>
    <row r="44" spans="1:30" x14ac:dyDescent="0.25">
      <c r="A44" s="14">
        <f>A43+1</f>
        <v>10</v>
      </c>
      <c r="B44" s="2" t="s">
        <v>436</v>
      </c>
      <c r="C44" s="2">
        <f>RANK(AD44,$AD$3:$AD$60,1)</f>
        <v>22</v>
      </c>
      <c r="D44" s="2">
        <v>23</v>
      </c>
      <c r="E44" s="2">
        <f>RANK(D44,$D$3:$D$60,1)</f>
        <v>19</v>
      </c>
      <c r="F44" s="2">
        <v>22</v>
      </c>
      <c r="G44" s="2" t="b">
        <f>F44&lt;=D44</f>
        <v>1</v>
      </c>
      <c r="H44" s="2">
        <f>RANK(F44,$F$3:$F$60,1)</f>
        <v>16</v>
      </c>
      <c r="I44" s="62">
        <f>VLOOKUP(B44,Uni_TU_Lkp,6,FALSE)</f>
        <v>77.8</v>
      </c>
      <c r="J44" s="62">
        <f>VLOOKUP(B44,Uni_TU_Lkp,7,FALSE)</f>
        <v>89.2</v>
      </c>
      <c r="K44" s="62">
        <f>VLOOKUP(B44,Uni_TU_Lkp,8,FALSE)</f>
        <v>77.900000000000006</v>
      </c>
      <c r="L44" s="62">
        <f>VLOOKUP(B44,Uni_TU_Lkp,9,FALSE)</f>
        <v>78.2</v>
      </c>
      <c r="M44" s="11">
        <f>VLOOKUP(B44,AI_Rank,2,FALSE)</f>
        <v>32</v>
      </c>
      <c r="N44" s="2">
        <f>RANK(M44,$M$3:$M$60,1)</f>
        <v>19</v>
      </c>
      <c r="O44" s="11">
        <f>VLOOKUP(B44,AI_Rank,3,FALSE)</f>
        <v>8.1</v>
      </c>
      <c r="P44" s="11">
        <f>VLOOKUP(B44,AI_Rank,4,FALSE)</f>
        <v>23</v>
      </c>
      <c r="Q44" s="11">
        <f>VLOOKUP(B44,Theory_Rank,2,FALSE)</f>
        <v>119</v>
      </c>
      <c r="R44" s="2">
        <f>RANK(Q44,$Q$3:$Q$60,1)</f>
        <v>47</v>
      </c>
      <c r="S44" s="11">
        <f>VLOOKUP(B44,Theory_Rank,3,FALSE)</f>
        <v>1.5</v>
      </c>
      <c r="T44" s="11">
        <f>VLOOKUP(B44,Theory_Rank,4,FALSE)</f>
        <v>2</v>
      </c>
      <c r="U44" s="11">
        <v>112</v>
      </c>
      <c r="V44" s="2">
        <f>RANK(U44,$U$3:$U$60,1)</f>
        <v>47</v>
      </c>
      <c r="W44" s="11">
        <v>0</v>
      </c>
      <c r="X44" s="11">
        <v>0</v>
      </c>
      <c r="Y44" s="11">
        <v>107</v>
      </c>
      <c r="Z44" s="2">
        <f>RANK(Y44,$Y$3:$Y$60,1)</f>
        <v>46</v>
      </c>
      <c r="AA44" s="11">
        <v>0</v>
      </c>
      <c r="AB44" s="11">
        <v>0</v>
      </c>
      <c r="AC44" s="2">
        <f xml:space="preserve"> 0.5 * N44 + 0.2 * R44 + 0.15 * V44 + 0.15 * Z44</f>
        <v>32.85</v>
      </c>
      <c r="AD44" s="2">
        <f xml:space="preserve"> 0.2 * E44 + 0.4 * H44 + 0.4 * AC44</f>
        <v>23.340000000000003</v>
      </c>
    </row>
    <row r="45" spans="1:30" x14ac:dyDescent="0.25">
      <c r="A45" s="14">
        <v>7</v>
      </c>
      <c r="B45" s="2" t="s">
        <v>11</v>
      </c>
      <c r="C45" s="2">
        <f>RANK(AD45,$AD$3:$AD$60,1)</f>
        <v>24</v>
      </c>
      <c r="D45" s="2">
        <v>43</v>
      </c>
      <c r="E45" s="2">
        <f>RANK(D45,$D$3:$D$60,1)</f>
        <v>26</v>
      </c>
      <c r="F45" s="2">
        <v>33</v>
      </c>
      <c r="G45" s="2" t="b">
        <f>F45&lt;=D45</f>
        <v>1</v>
      </c>
      <c r="H45" s="2">
        <f>RANK(F45,$F$3:$F$60,1)</f>
        <v>22</v>
      </c>
      <c r="I45" s="62">
        <f>VLOOKUP(B45,Uni_TU_Lkp,6,FALSE)</f>
        <v>75</v>
      </c>
      <c r="J45" s="62">
        <f>VLOOKUP(B45,Uni_TU_Lkp,7,FALSE)</f>
        <v>76.099999999999994</v>
      </c>
      <c r="K45" s="62">
        <f>VLOOKUP(B45,Uni_TU_Lkp,8,FALSE)</f>
        <v>81.7</v>
      </c>
      <c r="L45" s="62">
        <f>VLOOKUP(B45,Uni_TU_Lkp,9,FALSE)</f>
        <v>96.6</v>
      </c>
      <c r="M45" s="11">
        <f>VLOOKUP(B45,AI_Rank,2,FALSE)</f>
        <v>75</v>
      </c>
      <c r="N45" s="2">
        <f>RANK(M45,$M$3:$M$60,1)</f>
        <v>36</v>
      </c>
      <c r="O45" s="11">
        <f>VLOOKUP(B45,AI_Rank,3,FALSE)</f>
        <v>4.5999999999999996</v>
      </c>
      <c r="P45" s="11">
        <f>VLOOKUP(B45,AI_Rank,4,FALSE)</f>
        <v>17</v>
      </c>
      <c r="Q45" s="11">
        <f>VLOOKUP(B45,Theory_Rank,2,FALSE)</f>
        <v>13</v>
      </c>
      <c r="R45" s="2">
        <f>RANK(Q45,$Q$3:$Q$60,1)</f>
        <v>9</v>
      </c>
      <c r="S45" s="11">
        <f>VLOOKUP(B45,Theory_Rank,3,FALSE)</f>
        <v>7.3</v>
      </c>
      <c r="T45" s="11">
        <f>VLOOKUP(B45,Theory_Rank,4,FALSE)</f>
        <v>10</v>
      </c>
      <c r="U45" s="11">
        <f>VLOOKUP(B45,Systems_Rank,2,FALSE)</f>
        <v>30</v>
      </c>
      <c r="V45" s="2">
        <f>RANK(U45,$U$3:$U$60,1)</f>
        <v>29</v>
      </c>
      <c r="W45" s="11">
        <f>VLOOKUP(B45,Systems_Rank,3,FALSE)</f>
        <v>2.1</v>
      </c>
      <c r="X45" s="11">
        <f>VLOOKUP(B45,Systems_Rank,4,FALSE)</f>
        <v>18</v>
      </c>
      <c r="Y45" s="11">
        <f>VLOOKUP(B45,InterD_Rank,2,FALSE)</f>
        <v>29</v>
      </c>
      <c r="Z45" s="2">
        <f>RANK(Y45,$Y$3:$Y$60,1)</f>
        <v>22</v>
      </c>
      <c r="AA45" s="11">
        <f>VLOOKUP(B45,InterD_Rank,3,FALSE)</f>
        <v>3.4</v>
      </c>
      <c r="AB45" s="11">
        <f>VLOOKUP(B45,InterD_Rank,4,FALSE)</f>
        <v>9</v>
      </c>
      <c r="AC45" s="2">
        <f xml:space="preserve"> 0.5 * N45 + 0.2 * R45 + 0.15 * V45 + 0.15 * Z45</f>
        <v>27.45</v>
      </c>
      <c r="AD45" s="2">
        <f xml:space="preserve"> 0.2 * E45 + 0.4 * H45 + 0.4 * AC45</f>
        <v>24.98</v>
      </c>
    </row>
    <row r="46" spans="1:30" x14ac:dyDescent="0.25">
      <c r="A46" s="14">
        <f>A45+1</f>
        <v>8</v>
      </c>
      <c r="B46" s="2" t="s">
        <v>412</v>
      </c>
      <c r="C46" s="2">
        <f>RANK(AD46,$AD$3:$AD$60,1)</f>
        <v>27</v>
      </c>
      <c r="D46" s="2">
        <v>126</v>
      </c>
      <c r="E46" s="2">
        <f>RANK(D46,$D$3:$D$60,1)</f>
        <v>46</v>
      </c>
      <c r="F46" s="2">
        <v>75</v>
      </c>
      <c r="G46" s="2" t="b">
        <f>F46&lt;=D46</f>
        <v>1</v>
      </c>
      <c r="H46" s="2">
        <f>RANK(F46,$F$3:$F$60,1)</f>
        <v>30</v>
      </c>
      <c r="I46" s="62">
        <f>VLOOKUP(B46,Uni_TU_Lkp,6,FALSE)</f>
        <v>74</v>
      </c>
      <c r="J46" s="62">
        <f>VLOOKUP(B46,Uni_TU_Lkp,7,FALSE)</f>
        <v>59.2</v>
      </c>
      <c r="K46" s="62">
        <f>VLOOKUP(B46,Uni_TU_Lkp,8,FALSE)</f>
        <v>85.6</v>
      </c>
      <c r="L46" s="62">
        <f>VLOOKUP(B46,Uni_TU_Lkp,9,FALSE)</f>
        <v>91.7</v>
      </c>
      <c r="M46" s="11">
        <f>VLOOKUP(B46,AI_Rank,2,FALSE)</f>
        <v>13</v>
      </c>
      <c r="N46" s="2">
        <f>RANK(M46,$M$3:$M$60,1)</f>
        <v>9</v>
      </c>
      <c r="O46" s="11">
        <f>VLOOKUP(B46,AI_Rank,3,FALSE)</f>
        <v>12.4</v>
      </c>
      <c r="P46" s="11">
        <f>VLOOKUP(B46,AI_Rank,4,FALSE)</f>
        <v>25</v>
      </c>
      <c r="Q46" s="11">
        <f>VLOOKUP(B46,Theory_Rank,2,FALSE)</f>
        <v>33</v>
      </c>
      <c r="R46" s="2">
        <f>RANK(Q46,$Q$3:$Q$60,1)</f>
        <v>21</v>
      </c>
      <c r="S46" s="11">
        <f>VLOOKUP(B46,Theory_Rank,3,FALSE)</f>
        <v>3.8</v>
      </c>
      <c r="T46" s="11">
        <f>VLOOKUP(B46,Theory_Rank,4,FALSE)</f>
        <v>8</v>
      </c>
      <c r="U46" s="11">
        <f>VLOOKUP(B46,Systems_Rank,2,FALSE)</f>
        <v>27</v>
      </c>
      <c r="V46" s="2">
        <f>RANK(U46,$U$3:$U$60,1)</f>
        <v>26</v>
      </c>
      <c r="W46" s="11">
        <f>VLOOKUP(B46,Systems_Rank,3,FALSE)</f>
        <v>2.4</v>
      </c>
      <c r="X46" s="11">
        <f>VLOOKUP(B46,Systems_Rank,4,FALSE)</f>
        <v>17</v>
      </c>
      <c r="Y46" s="11">
        <f>VLOOKUP(B46,InterD_Rank,2,FALSE)</f>
        <v>9</v>
      </c>
      <c r="Z46" s="2">
        <f>RANK(Y46,$Y$3:$Y$60,1)</f>
        <v>9</v>
      </c>
      <c r="AA46" s="11">
        <f>VLOOKUP(B46,InterD_Rank,3,FALSE)</f>
        <v>7.8</v>
      </c>
      <c r="AB46" s="11">
        <f>VLOOKUP(B46,InterD_Rank,4,FALSE)</f>
        <v>15</v>
      </c>
      <c r="AC46" s="2">
        <f xml:space="preserve"> 0.5 * N46 + 0.2 * R46 + 0.15 * V46 + 0.15 * Z46</f>
        <v>13.95</v>
      </c>
      <c r="AD46" s="2">
        <f xml:space="preserve"> 0.2 * E46 + 0.4 * H46 + 0.4 * AC46</f>
        <v>26.78</v>
      </c>
    </row>
    <row r="47" spans="1:30" x14ac:dyDescent="0.25">
      <c r="A47" s="14">
        <f>A46+1</f>
        <v>9</v>
      </c>
      <c r="B47" s="2" t="s">
        <v>125</v>
      </c>
      <c r="C47" s="2">
        <f>RANK(AD47,$AD$3:$AD$60,1)</f>
        <v>28</v>
      </c>
      <c r="D47" s="2">
        <v>115</v>
      </c>
      <c r="E47" s="2">
        <f>RANK(D47,$D$3:$D$60,1)</f>
        <v>45</v>
      </c>
      <c r="F47" s="2">
        <v>47</v>
      </c>
      <c r="G47" s="2" t="b">
        <f>F47&lt;=D47</f>
        <v>1</v>
      </c>
      <c r="H47" s="2">
        <f>RANK(F47,$F$3:$F$60,1)</f>
        <v>29</v>
      </c>
      <c r="I47" s="62">
        <f>VLOOKUP(B47,Uni_TU_Lkp,6,FALSE)</f>
        <v>69.8</v>
      </c>
      <c r="J47" s="62">
        <f>VLOOKUP(B47,Uni_TU_Lkp,7,FALSE)</f>
        <v>69.7</v>
      </c>
      <c r="K47" s="62">
        <f>VLOOKUP(B47,Uni_TU_Lkp,8,FALSE)</f>
        <v>88.5</v>
      </c>
      <c r="L47" s="62">
        <f>VLOOKUP(B47,Uni_TU_Lkp,9,FALSE)</f>
        <v>92.9</v>
      </c>
      <c r="M47" s="11">
        <f>VLOOKUP(B47,AI_Rank,2,FALSE)</f>
        <v>16</v>
      </c>
      <c r="N47" s="2">
        <f>RANK(M47,$M$3:$M$60,1)</f>
        <v>11</v>
      </c>
      <c r="O47" s="11">
        <f>VLOOKUP(B47,AI_Rank,3,FALSE)</f>
        <v>11.3</v>
      </c>
      <c r="P47" s="11">
        <f>VLOOKUP(B47,AI_Rank,4,FALSE)</f>
        <v>24</v>
      </c>
      <c r="Q47" s="11">
        <f>VLOOKUP(B47,Theory_Rank,2,FALSE)</f>
        <v>36</v>
      </c>
      <c r="R47" s="2">
        <f>RANK(Q47,$Q$3:$Q$60,1)</f>
        <v>23</v>
      </c>
      <c r="S47" s="11">
        <f>VLOOKUP(B47,Theory_Rank,3,FALSE)</f>
        <v>3.7</v>
      </c>
      <c r="T47" s="11">
        <f>VLOOKUP(B47,Theory_Rank,4,FALSE)</f>
        <v>8</v>
      </c>
      <c r="U47" s="11">
        <f>VLOOKUP(B47,Systems_Rank,2,FALSE)</f>
        <v>18</v>
      </c>
      <c r="V47" s="2">
        <f>RANK(U47,$U$3:$U$60,1)</f>
        <v>18</v>
      </c>
      <c r="W47" s="11">
        <f>VLOOKUP(B47,Systems_Rank,3,FALSE)</f>
        <v>2.9</v>
      </c>
      <c r="X47" s="11">
        <f>VLOOKUP(B47,Systems_Rank,4,FALSE)</f>
        <v>18</v>
      </c>
      <c r="Y47" s="11">
        <f>VLOOKUP(B47,InterD_Rank,2,FALSE)</f>
        <v>27</v>
      </c>
      <c r="Z47" s="2">
        <f>RANK(Y47,$Y$3:$Y$60,1)</f>
        <v>20</v>
      </c>
      <c r="AA47" s="11">
        <f>VLOOKUP(B47,InterD_Rank,3,FALSE)</f>
        <v>3.6</v>
      </c>
      <c r="AB47" s="11">
        <f>VLOOKUP(B47,InterD_Rank,4,FALSE)</f>
        <v>12</v>
      </c>
      <c r="AC47" s="2">
        <f xml:space="preserve"> 0.5 * N47 + 0.2 * R47 + 0.15 * V47 + 0.15 * Z47</f>
        <v>15.8</v>
      </c>
      <c r="AD47" s="2">
        <f xml:space="preserve"> 0.2 * E47 + 0.4 * H47 + 0.4 * AC47</f>
        <v>26.92</v>
      </c>
    </row>
    <row r="48" spans="1:30" x14ac:dyDescent="0.25">
      <c r="A48" s="14">
        <f>A47+1</f>
        <v>10</v>
      </c>
      <c r="B48" s="2" t="s">
        <v>449</v>
      </c>
      <c r="C48" s="2">
        <f>RANK(AD48,$AD$3:$AD$60,1)</f>
        <v>30</v>
      </c>
      <c r="D48" s="2">
        <v>47</v>
      </c>
      <c r="E48" s="2">
        <f>RANK(D48,$D$3:$D$60,1)</f>
        <v>28</v>
      </c>
      <c r="F48" s="2">
        <v>34</v>
      </c>
      <c r="G48" s="2" t="b">
        <f>F48&lt;=D48</f>
        <v>1</v>
      </c>
      <c r="H48" s="2">
        <f>RANK(F48,$F$3:$F$60,1)</f>
        <v>23</v>
      </c>
      <c r="I48" s="62">
        <f>VLOOKUP(B48,Uni_TU_Lkp,6,FALSE)</f>
        <v>71.2</v>
      </c>
      <c r="J48" s="62">
        <f>VLOOKUP(B48,Uni_TU_Lkp,7,FALSE)</f>
        <v>79.3</v>
      </c>
      <c r="K48" s="62">
        <f>VLOOKUP(B48,Uni_TU_Lkp,8,FALSE)</f>
        <v>85.8</v>
      </c>
      <c r="L48" s="62">
        <f>VLOOKUP(B48,Uni_TU_Lkp,9,FALSE)</f>
        <v>93.2</v>
      </c>
      <c r="M48" s="11">
        <f>VLOOKUP(B48,AI_Rank,2,FALSE)</f>
        <v>41</v>
      </c>
      <c r="N48" s="2">
        <f>RANK(M48,$M$3:$M$60,1)</f>
        <v>24</v>
      </c>
      <c r="O48" s="11">
        <f>VLOOKUP(B48,AI_Rank,3,FALSE)</f>
        <v>6.7</v>
      </c>
      <c r="P48" s="11">
        <f>VLOOKUP(B48,AI_Rank,4,FALSE)</f>
        <v>19</v>
      </c>
      <c r="Q48" s="11">
        <f>VLOOKUP(B48,Theory_Rank,2,FALSE)</f>
        <v>95</v>
      </c>
      <c r="R48" s="2">
        <f>RANK(Q48,$Q$3:$Q$60,1)</f>
        <v>41</v>
      </c>
      <c r="S48" s="11">
        <f>VLOOKUP(B48,Theory_Rank,3,FALSE)</f>
        <v>1.9</v>
      </c>
      <c r="T48" s="11">
        <f>VLOOKUP(B48,Theory_Rank,4,FALSE)</f>
        <v>4</v>
      </c>
      <c r="U48" s="11">
        <v>112</v>
      </c>
      <c r="V48" s="2">
        <f>RANK(U48,$U$3:$U$60,1)</f>
        <v>47</v>
      </c>
      <c r="W48" s="11">
        <v>0</v>
      </c>
      <c r="X48" s="11">
        <v>0</v>
      </c>
      <c r="Y48" s="11">
        <v>107</v>
      </c>
      <c r="Z48" s="2">
        <f>RANK(Y48,$Y$3:$Y$60,1)</f>
        <v>46</v>
      </c>
      <c r="AA48" s="11">
        <v>0</v>
      </c>
      <c r="AB48" s="11">
        <v>0</v>
      </c>
      <c r="AC48" s="2">
        <f xml:space="preserve"> 0.5 * N48 + 0.2 * R48 + 0.15 * V48 + 0.15 * Z48</f>
        <v>34.150000000000006</v>
      </c>
      <c r="AD48" s="2">
        <f xml:space="preserve"> 0.2 * E48 + 0.4 * H48 + 0.4 * AC48</f>
        <v>28.460000000000004</v>
      </c>
    </row>
    <row r="49" spans="1:30" x14ac:dyDescent="0.25">
      <c r="A49" s="14">
        <f>A48+1</f>
        <v>11</v>
      </c>
      <c r="B49" s="2" t="s">
        <v>16</v>
      </c>
      <c r="C49" s="2">
        <f>RANK(AD49,$AD$3:$AD$60,1)</f>
        <v>33</v>
      </c>
      <c r="D49" s="2">
        <v>100</v>
      </c>
      <c r="E49" s="2">
        <f>RANK(D49,$D$3:$D$60,1)</f>
        <v>43</v>
      </c>
      <c r="F49" s="2">
        <v>75</v>
      </c>
      <c r="G49" s="2" t="b">
        <f>F49&lt;=D49</f>
        <v>1</v>
      </c>
      <c r="H49" s="2">
        <f>RANK(F49,$F$3:$F$60,1)</f>
        <v>30</v>
      </c>
      <c r="I49" s="62">
        <f>VLOOKUP(B49,Uni_TU_Lkp,6,FALSE)</f>
        <v>63.3</v>
      </c>
      <c r="J49" s="62">
        <f>VLOOKUP(B49,Uni_TU_Lkp,7,FALSE)</f>
        <v>74.900000000000006</v>
      </c>
      <c r="K49" s="62">
        <f>VLOOKUP(B49,Uni_TU_Lkp,8,FALSE)</f>
        <v>82</v>
      </c>
      <c r="L49" s="62">
        <f>VLOOKUP(B49,Uni_TU_Lkp,9,FALSE)</f>
        <v>87</v>
      </c>
      <c r="M49" s="11">
        <f>VLOOKUP(B49,AI_Rank,2,FALSE)</f>
        <v>40</v>
      </c>
      <c r="N49" s="2">
        <f>RANK(M49,$M$3:$M$60,1)</f>
        <v>23</v>
      </c>
      <c r="O49" s="11">
        <f>VLOOKUP(B49,AI_Rank,3,FALSE)</f>
        <v>6.8</v>
      </c>
      <c r="P49" s="11">
        <f>VLOOKUP(B49,AI_Rank,4,FALSE)</f>
        <v>29</v>
      </c>
      <c r="Q49" s="11">
        <f>VLOOKUP(B49,Theory_Rank,2,FALSE)</f>
        <v>58</v>
      </c>
      <c r="R49" s="2">
        <f>RANK(Q49,$Q$3:$Q$60,1)</f>
        <v>33</v>
      </c>
      <c r="S49" s="11">
        <f>VLOOKUP(B49,Theory_Rank,3,FALSE)</f>
        <v>2.7</v>
      </c>
      <c r="T49" s="11">
        <f>VLOOKUP(B49,Theory_Rank,4,FALSE)</f>
        <v>8</v>
      </c>
      <c r="U49" s="11">
        <f>VLOOKUP(B49,Systems_Rank,2,FALSE)</f>
        <v>11</v>
      </c>
      <c r="V49" s="2">
        <f>RANK(U49,$U$3:$U$60,1)</f>
        <v>11</v>
      </c>
      <c r="W49" s="11">
        <f>VLOOKUP(B49,Systems_Rank,3,FALSE)</f>
        <v>3.5</v>
      </c>
      <c r="X49" s="11">
        <f>VLOOKUP(B49,Systems_Rank,4,FALSE)</f>
        <v>30</v>
      </c>
      <c r="Y49" s="11">
        <f>VLOOKUP(B49,InterD_Rank,2,FALSE)</f>
        <v>68</v>
      </c>
      <c r="Z49" s="2">
        <f>RANK(Y49,$Y$3:$Y$60,1)</f>
        <v>41</v>
      </c>
      <c r="AA49" s="11">
        <f>VLOOKUP(B49,InterD_Rank,3,FALSE)</f>
        <v>1.6</v>
      </c>
      <c r="AB49" s="11">
        <f>VLOOKUP(B49,InterD_Rank,4,FALSE)</f>
        <v>4</v>
      </c>
      <c r="AC49" s="2">
        <f xml:space="preserve"> 0.5 * N49 + 0.2 * R49 + 0.15 * V49 + 0.15 * Z49</f>
        <v>25.9</v>
      </c>
      <c r="AD49" s="2">
        <f xml:space="preserve"> 0.2 * E49 + 0.4 * H49 + 0.4 * AC49</f>
        <v>30.96</v>
      </c>
    </row>
    <row r="50" spans="1:30" x14ac:dyDescent="0.25">
      <c r="A50" s="14">
        <f>A49+1</f>
        <v>12</v>
      </c>
      <c r="B50" s="2" t="s">
        <v>126</v>
      </c>
      <c r="C50" s="2">
        <f>RANK(AD50,$AD$3:$AD$60,1)</f>
        <v>35</v>
      </c>
      <c r="D50" s="2">
        <v>93</v>
      </c>
      <c r="E50" s="2">
        <f>RANK(D50,$D$3:$D$60,1)</f>
        <v>41</v>
      </c>
      <c r="F50" s="2">
        <v>75</v>
      </c>
      <c r="G50" s="2" t="b">
        <f>F50&lt;=D50</f>
        <v>1</v>
      </c>
      <c r="H50" s="2">
        <f>RANK(F50,$F$3:$F$60,1)</f>
        <v>30</v>
      </c>
      <c r="I50" s="62">
        <f>VLOOKUP(B50,Uni_TU_Lkp,6,FALSE)</f>
        <v>60.5</v>
      </c>
      <c r="J50" s="62">
        <f>VLOOKUP(B50,Uni_TU_Lkp,7,FALSE)</f>
        <v>75.400000000000006</v>
      </c>
      <c r="K50" s="62">
        <f>VLOOKUP(B50,Uni_TU_Lkp,8,FALSE)</f>
        <v>69.8</v>
      </c>
      <c r="L50" s="62">
        <f>VLOOKUP(B50,Uni_TU_Lkp,9,FALSE)</f>
        <v>89.1</v>
      </c>
      <c r="M50" s="11">
        <f>VLOOKUP(B50,AI_Rank,2,FALSE)</f>
        <v>62</v>
      </c>
      <c r="N50" s="2">
        <f>RANK(M50,$M$3:$M$60,1)</f>
        <v>33</v>
      </c>
      <c r="O50" s="11">
        <f>VLOOKUP(B50,AI_Rank,3,FALSE)</f>
        <v>5.0999999999999996</v>
      </c>
      <c r="P50" s="11">
        <f>VLOOKUP(B50,AI_Rank,4,FALSE)</f>
        <v>14</v>
      </c>
      <c r="Q50" s="11">
        <f>VLOOKUP(B50,Theory_Rank,2,FALSE)</f>
        <v>31</v>
      </c>
      <c r="R50" s="2">
        <f>RANK(Q50,$Q$3:$Q$60,1)</f>
        <v>20</v>
      </c>
      <c r="S50" s="11">
        <f>VLOOKUP(B50,Theory_Rank,3,FALSE)</f>
        <v>4.0999999999999996</v>
      </c>
      <c r="T50" s="11">
        <f>VLOOKUP(B50,Theory_Rank,4,FALSE)</f>
        <v>8</v>
      </c>
      <c r="U50" s="11">
        <f>VLOOKUP(B50,Systems_Rank,2,FALSE)</f>
        <v>45</v>
      </c>
      <c r="V50" s="2">
        <f>RANK(U50,$U$3:$U$60,1)</f>
        <v>35</v>
      </c>
      <c r="W50" s="11">
        <f>VLOOKUP(B50,Systems_Rank,3,FALSE)</f>
        <v>1.7</v>
      </c>
      <c r="X50" s="11">
        <f>VLOOKUP(B50,Systems_Rank,4,FALSE)</f>
        <v>13</v>
      </c>
      <c r="Y50" s="11">
        <f>VLOOKUP(B50,InterD_Rank,2,FALSE)</f>
        <v>83</v>
      </c>
      <c r="Z50" s="2">
        <f>RANK(Y50,$Y$3:$Y$60,1)</f>
        <v>44</v>
      </c>
      <c r="AA50" s="11">
        <f>VLOOKUP(B50,InterD_Rank,3,FALSE)</f>
        <v>1.3</v>
      </c>
      <c r="AB50" s="11">
        <f>VLOOKUP(B50,InterD_Rank,4,FALSE)</f>
        <v>2</v>
      </c>
      <c r="AC50" s="2">
        <f xml:space="preserve"> 0.5 * N50 + 0.2 * R50 + 0.15 * V50 + 0.15 * Z50</f>
        <v>32.35</v>
      </c>
      <c r="AD50" s="2">
        <f xml:space="preserve"> 0.2 * E50 + 0.4 * H50 + 0.4 * AC50</f>
        <v>33.14</v>
      </c>
    </row>
    <row r="51" spans="1:30" x14ac:dyDescent="0.25">
      <c r="A51" s="14">
        <f>A50+1</f>
        <v>13</v>
      </c>
      <c r="B51" s="2" t="s">
        <v>434</v>
      </c>
      <c r="C51" s="2">
        <f>RANK(AD51,$AD$3:$AD$60,1)</f>
        <v>36</v>
      </c>
      <c r="D51" s="2">
        <v>169</v>
      </c>
      <c r="E51" s="2">
        <f>RANK(D51,$D$3:$D$60,1)</f>
        <v>50</v>
      </c>
      <c r="F51" s="2">
        <v>75</v>
      </c>
      <c r="G51" s="2" t="b">
        <f>F51&lt;=D51</f>
        <v>1</v>
      </c>
      <c r="H51" s="2">
        <f>RANK(F51,$F$3:$F$60,1)</f>
        <v>30</v>
      </c>
      <c r="I51" s="62">
        <f>VLOOKUP(B51,Uni_TU_Lkp,6,FALSE)</f>
        <v>65.400000000000006</v>
      </c>
      <c r="J51" s="62">
        <f>VLOOKUP(B51,Uni_TU_Lkp,7,FALSE)</f>
        <v>61.1</v>
      </c>
      <c r="K51" s="62">
        <f>VLOOKUP(B51,Uni_TU_Lkp,8,FALSE)</f>
        <v>78.5</v>
      </c>
      <c r="L51" s="62">
        <f>VLOOKUP(B51,Uni_TU_Lkp,9,FALSE)</f>
        <v>93.4</v>
      </c>
      <c r="M51" s="11">
        <f>VLOOKUP(B51,AI_Rank,2,FALSE)</f>
        <v>53</v>
      </c>
      <c r="N51" s="2">
        <f>RANK(M51,$M$3:$M$60,1)</f>
        <v>29</v>
      </c>
      <c r="O51" s="11">
        <f>VLOOKUP(B51,AI_Rank,3,FALSE)</f>
        <v>5.7</v>
      </c>
      <c r="P51" s="11">
        <f>VLOOKUP(B51,AI_Rank,4,FALSE)</f>
        <v>13</v>
      </c>
      <c r="Q51" s="11">
        <f>VLOOKUP(B51,Theory_Rank,2,FALSE)</f>
        <v>81</v>
      </c>
      <c r="R51" s="2">
        <f>RANK(Q51,$Q$3:$Q$60,1)</f>
        <v>39</v>
      </c>
      <c r="S51" s="11">
        <f>VLOOKUP(B51,Theory_Rank,3,FALSE)</f>
        <v>2.2000000000000002</v>
      </c>
      <c r="T51" s="11">
        <f>VLOOKUP(B51,Theory_Rank,4,FALSE)</f>
        <v>5</v>
      </c>
      <c r="U51" s="11">
        <f>VLOOKUP(B51,Systems_Rank,2,FALSE)</f>
        <v>27</v>
      </c>
      <c r="V51" s="2">
        <f>RANK(U51,$U$3:$U$60,1)</f>
        <v>26</v>
      </c>
      <c r="W51" s="11">
        <f>VLOOKUP(B51,Systems_Rank,3,FALSE)</f>
        <v>2.4</v>
      </c>
      <c r="X51" s="11">
        <f>VLOOKUP(B51,Systems_Rank,4,FALSE)</f>
        <v>24</v>
      </c>
      <c r="Y51" s="11">
        <f>VLOOKUP(B51,InterD_Rank,2,FALSE)</f>
        <v>34</v>
      </c>
      <c r="Z51" s="2">
        <f>RANK(Y51,$Y$3:$Y$60,1)</f>
        <v>25</v>
      </c>
      <c r="AA51" s="11">
        <f>VLOOKUP(B51,InterD_Rank,3,FALSE)</f>
        <v>2.9</v>
      </c>
      <c r="AB51" s="11">
        <f>VLOOKUP(B51,InterD_Rank,4,FALSE)</f>
        <v>13</v>
      </c>
      <c r="AC51" s="2">
        <f xml:space="preserve"> 0.5 * N51 + 0.2 * R51 + 0.15 * V51 + 0.15 * Z51</f>
        <v>29.95</v>
      </c>
      <c r="AD51" s="2">
        <f xml:space="preserve"> 0.2 * E51 + 0.4 * H51 + 0.4 * AC51</f>
        <v>33.980000000000004</v>
      </c>
    </row>
    <row r="52" spans="1:30" x14ac:dyDescent="0.25">
      <c r="A52" s="14">
        <f>A51+1</f>
        <v>14</v>
      </c>
      <c r="B52" s="2" t="s">
        <v>414</v>
      </c>
      <c r="C52" s="2">
        <f>RANK(AD52,$AD$3:$AD$60,1)</f>
        <v>37</v>
      </c>
      <c r="D52" s="2">
        <v>95</v>
      </c>
      <c r="E52" s="2">
        <f>RANK(D52,$D$3:$D$60,1)</f>
        <v>42</v>
      </c>
      <c r="F52" s="2">
        <v>75</v>
      </c>
      <c r="G52" s="2" t="b">
        <f>F52&lt;=D52</f>
        <v>1</v>
      </c>
      <c r="H52" s="2">
        <f>RANK(F52,$F$3:$F$60,1)</f>
        <v>30</v>
      </c>
      <c r="I52" s="62">
        <f>VLOOKUP(B52,Uni_TU_Lkp,6,FALSE)</f>
        <v>58.2</v>
      </c>
      <c r="J52" s="62">
        <f>VLOOKUP(B52,Uni_TU_Lkp,7,FALSE)</f>
        <v>69.2</v>
      </c>
      <c r="K52" s="62">
        <f>VLOOKUP(B52,Uni_TU_Lkp,8,FALSE)</f>
        <v>85.8</v>
      </c>
      <c r="L52" s="62">
        <f>VLOOKUP(B52,Uni_TU_Lkp,9,FALSE)</f>
        <v>90.5</v>
      </c>
      <c r="M52" s="11">
        <f>VLOOKUP(B52,AI_Rank,2,FALSE)</f>
        <v>75</v>
      </c>
      <c r="N52" s="2">
        <f>RANK(M52,$M$3:$M$60,1)</f>
        <v>36</v>
      </c>
      <c r="O52" s="11">
        <f>VLOOKUP(B52,AI_Rank,3,FALSE)</f>
        <v>4.5999999999999996</v>
      </c>
      <c r="P52" s="11">
        <f>VLOOKUP(B52,AI_Rank,4,FALSE)</f>
        <v>11</v>
      </c>
      <c r="Q52" s="11">
        <f>VLOOKUP(B52,Theory_Rank,2,FALSE)</f>
        <v>148</v>
      </c>
      <c r="R52" s="2">
        <f>RANK(Q52,$Q$3:$Q$60,1)</f>
        <v>50</v>
      </c>
      <c r="S52" s="11">
        <f>VLOOKUP(B52,Theory_Rank,3,FALSE)</f>
        <v>1.2</v>
      </c>
      <c r="T52" s="11">
        <f>VLOOKUP(B52,Theory_Rank,4,FALSE)</f>
        <v>2</v>
      </c>
      <c r="U52" s="11">
        <f>VLOOKUP(B52,Systems_Rank,2,FALSE)</f>
        <v>11</v>
      </c>
      <c r="V52" s="2">
        <f>RANK(U52,$U$3:$U$60,1)</f>
        <v>11</v>
      </c>
      <c r="W52" s="11">
        <f>VLOOKUP(B52,Systems_Rank,3,FALSE)</f>
        <v>3.5</v>
      </c>
      <c r="X52" s="11">
        <f>VLOOKUP(B52,Systems_Rank,4,FALSE)</f>
        <v>25</v>
      </c>
      <c r="Y52" s="11">
        <f>VLOOKUP(B52,InterD_Rank,2,FALSE)</f>
        <v>73</v>
      </c>
      <c r="Z52" s="2">
        <f>RANK(Y52,$Y$3:$Y$60,1)</f>
        <v>43</v>
      </c>
      <c r="AA52" s="11">
        <f>VLOOKUP(B52,InterD_Rank,3,FALSE)</f>
        <v>1.5</v>
      </c>
      <c r="AB52" s="11">
        <f>VLOOKUP(B52,InterD_Rank,4,FALSE)</f>
        <v>3</v>
      </c>
      <c r="AC52" s="2">
        <f xml:space="preserve"> 0.5 * N52 + 0.2 * R52 + 0.15 * V52 + 0.15 * Z52</f>
        <v>36.1</v>
      </c>
      <c r="AD52" s="2">
        <f xml:space="preserve"> 0.2 * E52 + 0.4 * H52 + 0.4 * AC52</f>
        <v>34.840000000000003</v>
      </c>
    </row>
    <row r="53" spans="1:30" x14ac:dyDescent="0.25">
      <c r="A53" s="14">
        <f>A52+1</f>
        <v>15</v>
      </c>
      <c r="B53" s="2" t="s">
        <v>53</v>
      </c>
      <c r="C53" s="2">
        <f>RANK(AD53,$AD$3:$AD$60,1)</f>
        <v>38</v>
      </c>
      <c r="D53" s="2">
        <v>61</v>
      </c>
      <c r="E53" s="2">
        <f>RANK(D53,$D$3:$D$60,1)</f>
        <v>33</v>
      </c>
      <c r="F53" s="2">
        <v>42</v>
      </c>
      <c r="G53" s="2" t="b">
        <f>F53&lt;=D53</f>
        <v>1</v>
      </c>
      <c r="H53" s="2">
        <f>RANK(F53,$F$3:$F$60,1)</f>
        <v>26</v>
      </c>
      <c r="I53" s="62">
        <f>VLOOKUP(B53,Uni_TU_Lkp,6,FALSE)</f>
        <v>73.8</v>
      </c>
      <c r="J53" s="62">
        <f>VLOOKUP(B53,Uni_TU_Lkp,7,FALSE)</f>
        <v>75.400000000000006</v>
      </c>
      <c r="K53" s="62">
        <f>VLOOKUP(B53,Uni_TU_Lkp,8,FALSE)</f>
        <v>80.599999999999994</v>
      </c>
      <c r="L53" s="62">
        <f>VLOOKUP(B53,Uni_TU_Lkp,9,FALSE)</f>
        <v>84.5</v>
      </c>
      <c r="M53" s="11">
        <f>VLOOKUP(B53,AI_Rank,2,FALSE)</f>
        <v>113</v>
      </c>
      <c r="N53" s="2">
        <f>RANK(M53,$M$3:$M$60,1)</f>
        <v>51</v>
      </c>
      <c r="O53" s="11">
        <f>VLOOKUP(B53,AI_Rank,3,FALSE)</f>
        <v>2.9</v>
      </c>
      <c r="P53" s="11">
        <f>VLOOKUP(B53,AI_Rank,4,FALSE)</f>
        <v>9</v>
      </c>
      <c r="Q53" s="11">
        <f>VLOOKUP(B53,Theory_Rank,2,FALSE)</f>
        <v>46</v>
      </c>
      <c r="R53" s="2">
        <f>RANK(Q53,$Q$3:$Q$60,1)</f>
        <v>27</v>
      </c>
      <c r="S53" s="11">
        <f>VLOOKUP(B53,Theory_Rank,3,FALSE)</f>
        <v>3.1</v>
      </c>
      <c r="T53" s="11">
        <f>VLOOKUP(B53,Theory_Rank,4,FALSE)</f>
        <v>7</v>
      </c>
      <c r="U53" s="11">
        <v>112</v>
      </c>
      <c r="V53" s="2">
        <f>RANK(U53,$U$3:$U$60,1)</f>
        <v>47</v>
      </c>
      <c r="W53" s="11">
        <v>0</v>
      </c>
      <c r="X53" s="11">
        <v>0</v>
      </c>
      <c r="Y53" s="11">
        <v>107</v>
      </c>
      <c r="Z53" s="2">
        <f>RANK(Y53,$Y$3:$Y$60,1)</f>
        <v>46</v>
      </c>
      <c r="AA53" s="11">
        <v>0</v>
      </c>
      <c r="AB53" s="11">
        <v>0</v>
      </c>
      <c r="AC53" s="2">
        <f xml:space="preserve"> 0.5 * N53 + 0.2 * R53 + 0.15 * V53 + 0.15 * Z53</f>
        <v>44.849999999999994</v>
      </c>
      <c r="AD53" s="2">
        <f xml:space="preserve"> 0.2 * E53 + 0.4 * H53 + 0.4 * AC53</f>
        <v>34.94</v>
      </c>
    </row>
    <row r="54" spans="1:30" x14ac:dyDescent="0.25">
      <c r="A54" s="14">
        <f>A53+1</f>
        <v>16</v>
      </c>
      <c r="B54" s="2" t="s">
        <v>112</v>
      </c>
      <c r="C54" s="2">
        <f>RANK(AD54,$AD$3:$AD$60,1)</f>
        <v>39</v>
      </c>
      <c r="D54" s="2">
        <v>259</v>
      </c>
      <c r="E54" s="2">
        <f>RANK(D54,$D$3:$D$60,1)</f>
        <v>55</v>
      </c>
      <c r="F54" s="2">
        <v>125</v>
      </c>
      <c r="G54" s="2" t="b">
        <f>F54&lt;=D54</f>
        <v>1</v>
      </c>
      <c r="H54" s="2">
        <f>RANK(F54,$F$3:$F$60,1)</f>
        <v>42</v>
      </c>
      <c r="I54" s="62">
        <f>VLOOKUP(B54,Uni_TU_Lkp,6,FALSE)</f>
        <v>63.5</v>
      </c>
      <c r="J54" s="62">
        <f>VLOOKUP(B54,Uni_TU_Lkp,7,FALSE)</f>
        <v>58</v>
      </c>
      <c r="K54" s="62">
        <f>VLOOKUP(B54,Uni_TU_Lkp,8,FALSE)</f>
        <v>77.900000000000006</v>
      </c>
      <c r="L54" s="62">
        <f>VLOOKUP(B54,Uni_TU_Lkp,9,FALSE)</f>
        <v>95</v>
      </c>
      <c r="M54" s="11">
        <f>VLOOKUP(B54,AI_Rank,2,FALSE)</f>
        <v>17</v>
      </c>
      <c r="N54" s="2">
        <f>RANK(M54,$M$3:$M$60,1)</f>
        <v>12</v>
      </c>
      <c r="O54" s="11">
        <f>VLOOKUP(B54,AI_Rank,3,FALSE)</f>
        <v>11</v>
      </c>
      <c r="P54" s="11">
        <f>VLOOKUP(B54,AI_Rank,4,FALSE)</f>
        <v>26</v>
      </c>
      <c r="Q54" s="11">
        <f>VLOOKUP(B54,Theory_Rank,2,FALSE)</f>
        <v>95</v>
      </c>
      <c r="R54" s="2">
        <f>RANK(Q54,$Q$3:$Q$60,1)</f>
        <v>41</v>
      </c>
      <c r="S54" s="11">
        <f>VLOOKUP(B54,Theory_Rank,3,FALSE)</f>
        <v>1.9</v>
      </c>
      <c r="T54" s="11">
        <f>VLOOKUP(B54,Theory_Rank,4,FALSE)</f>
        <v>3</v>
      </c>
      <c r="U54" s="11">
        <f>VLOOKUP(B54,Systems_Rank,2,FALSE)</f>
        <v>15</v>
      </c>
      <c r="V54" s="2">
        <f>RANK(U54,$U$3:$U$60,1)</f>
        <v>15</v>
      </c>
      <c r="W54" s="11">
        <f>VLOOKUP(B54,Systems_Rank,3,FALSE)</f>
        <v>3.2</v>
      </c>
      <c r="X54" s="11">
        <f>VLOOKUP(B54,Systems_Rank,4,FALSE)</f>
        <v>28</v>
      </c>
      <c r="Y54" s="11">
        <f>VLOOKUP(B54,InterD_Rank,2,FALSE)</f>
        <v>20</v>
      </c>
      <c r="Z54" s="2">
        <f>RANK(Y54,$Y$3:$Y$60,1)</f>
        <v>16</v>
      </c>
      <c r="AA54" s="11">
        <f>VLOOKUP(B54,InterD_Rank,3,FALSE)</f>
        <v>4</v>
      </c>
      <c r="AB54" s="11">
        <f>VLOOKUP(B54,InterD_Rank,4,FALSE)</f>
        <v>11</v>
      </c>
      <c r="AC54" s="2">
        <f xml:space="preserve"> 0.5 * N54 + 0.2 * R54 + 0.15 * V54 + 0.15 * Z54</f>
        <v>18.850000000000001</v>
      </c>
      <c r="AD54" s="2">
        <f xml:space="preserve"> 0.2 * E54 + 0.4 * H54 + 0.4 * AC54</f>
        <v>35.340000000000003</v>
      </c>
    </row>
    <row r="55" spans="1:30" x14ac:dyDescent="0.25">
      <c r="A55" s="14">
        <f>A54+1</f>
        <v>17</v>
      </c>
      <c r="B55" s="2" t="s">
        <v>452</v>
      </c>
      <c r="C55" s="2">
        <f>RANK(AD55,$AD$3:$AD$60,1)</f>
        <v>48</v>
      </c>
      <c r="D55" s="2">
        <v>214</v>
      </c>
      <c r="E55" s="2">
        <f>RANK(D55,$D$3:$D$60,1)</f>
        <v>54</v>
      </c>
      <c r="F55" s="2">
        <v>175</v>
      </c>
      <c r="G55" s="2" t="b">
        <f>F55&lt;=D55</f>
        <v>1</v>
      </c>
      <c r="H55" s="2">
        <f>RANK(F55,$F$3:$F$60,1)</f>
        <v>47</v>
      </c>
      <c r="I55" s="62">
        <f>VLOOKUP(B55,Uni_TU_Lkp,6,FALSE)</f>
        <v>55.5</v>
      </c>
      <c r="J55" s="62">
        <f>VLOOKUP(B55,Uni_TU_Lkp,7,FALSE)</f>
        <v>61.8</v>
      </c>
      <c r="K55" s="62">
        <f>VLOOKUP(B55,Uni_TU_Lkp,8,FALSE)</f>
        <v>71</v>
      </c>
      <c r="L55" s="62">
        <f>VLOOKUP(B55,Uni_TU_Lkp,9,FALSE)</f>
        <v>87.9</v>
      </c>
      <c r="M55" s="11">
        <f>VLOOKUP(B55,AI_Rank,2,FALSE)</f>
        <v>42</v>
      </c>
      <c r="N55" s="2">
        <f>RANK(M55,$M$3:$M$60,1)</f>
        <v>25</v>
      </c>
      <c r="O55" s="11">
        <f>VLOOKUP(B55,AI_Rank,3,FALSE)</f>
        <v>6.2</v>
      </c>
      <c r="P55" s="11">
        <f>VLOOKUP(B55,AI_Rank,4,FALSE)</f>
        <v>11</v>
      </c>
      <c r="Q55" s="11">
        <f>VLOOKUP(B55,Theory_Rank,2,FALSE)</f>
        <v>66</v>
      </c>
      <c r="R55" s="2">
        <f>RANK(Q55,$Q$3:$Q$60,1)</f>
        <v>35</v>
      </c>
      <c r="S55" s="11">
        <f>VLOOKUP(B55,Theory_Rank,3,FALSE)</f>
        <v>2.5</v>
      </c>
      <c r="T55" s="11">
        <f>VLOOKUP(B55,Theory_Rank,4,FALSE)</f>
        <v>3</v>
      </c>
      <c r="U55" s="11">
        <f>VLOOKUP(B55,Systems_Rank,2,FALSE)</f>
        <v>51</v>
      </c>
      <c r="V55" s="2">
        <f>RANK(U55,$U$3:$U$60,1)</f>
        <v>38</v>
      </c>
      <c r="W55" s="11">
        <f>VLOOKUP(B55,Systems_Rank,3,FALSE)</f>
        <v>1.6</v>
      </c>
      <c r="X55" s="11">
        <f>VLOOKUP(B55,Systems_Rank,4,FALSE)</f>
        <v>13</v>
      </c>
      <c r="Y55" s="11">
        <f>VLOOKUP(B55,InterD_Rank,2,FALSE)</f>
        <v>50</v>
      </c>
      <c r="Z55" s="2">
        <f>RANK(Y55,$Y$3:$Y$60,1)</f>
        <v>31</v>
      </c>
      <c r="AA55" s="11">
        <f>VLOOKUP(B55,InterD_Rank,3,FALSE)</f>
        <v>2.1</v>
      </c>
      <c r="AB55" s="11">
        <f>VLOOKUP(B55,InterD_Rank,4,FALSE)</f>
        <v>6</v>
      </c>
      <c r="AC55" s="2">
        <f xml:space="preserve"> 0.5 * N55 + 0.2 * R55 + 0.15 * V55 + 0.15 * Z55</f>
        <v>29.849999999999998</v>
      </c>
      <c r="AD55" s="2">
        <f xml:space="preserve"> 0.2 * E55 + 0.4 * H55 + 0.4 * AC55</f>
        <v>41.54</v>
      </c>
    </row>
    <row r="56" spans="1:30" x14ac:dyDescent="0.25">
      <c r="A56" s="14">
        <v>1</v>
      </c>
      <c r="B56" s="2" t="s">
        <v>247</v>
      </c>
      <c r="C56" s="2">
        <f>RANK(AD56,$AD$3:$AD$60,1)</f>
        <v>50</v>
      </c>
      <c r="D56" s="2">
        <v>212</v>
      </c>
      <c r="E56" s="2">
        <f>RANK(D56,$D$3:$D$60,1)</f>
        <v>53</v>
      </c>
      <c r="F56" s="2">
        <v>175</v>
      </c>
      <c r="G56" s="2" t="b">
        <f>F56&lt;=D56</f>
        <v>1</v>
      </c>
      <c r="H56" s="2">
        <f>RANK(F56,$F$3:$F$60,1)</f>
        <v>47</v>
      </c>
      <c r="I56" s="62">
        <f>VLOOKUP(B56,Uni_TU_Lkp,6,FALSE)</f>
        <v>49.5</v>
      </c>
      <c r="J56" s="62">
        <f>VLOOKUP(B56,Uni_TU_Lkp,7,FALSE)</f>
        <v>65.599999999999994</v>
      </c>
      <c r="K56" s="62">
        <f>VLOOKUP(B56,Uni_TU_Lkp,8,FALSE)</f>
        <v>80</v>
      </c>
      <c r="L56" s="62">
        <f>VLOOKUP(B56,Uni_TU_Lkp,9,FALSE)</f>
        <v>88.6</v>
      </c>
      <c r="M56" s="11">
        <f>VLOOKUP(B56,AI_Rank,2,FALSE)</f>
        <v>55</v>
      </c>
      <c r="N56" s="2">
        <f>RANK(M56,$M$3:$M$60,1)</f>
        <v>30</v>
      </c>
      <c r="O56" s="11">
        <f>VLOOKUP(B56,AI_Rank,3,FALSE)</f>
        <v>5.6</v>
      </c>
      <c r="P56" s="11">
        <f>VLOOKUP(B56,AI_Rank,4,FALSE)</f>
        <v>13</v>
      </c>
      <c r="Q56" s="11">
        <v>192</v>
      </c>
      <c r="R56" s="2">
        <f>RANK(Q56,$Q$3:$Q$60,1)</f>
        <v>54</v>
      </c>
      <c r="S56" s="11">
        <v>0</v>
      </c>
      <c r="T56" s="11">
        <v>0</v>
      </c>
      <c r="U56" s="11">
        <f>VLOOKUP(B56,Systems_Rank,2,FALSE)</f>
        <v>57</v>
      </c>
      <c r="V56" s="2">
        <f>RANK(U56,$U$3:$U$60,1)</f>
        <v>42</v>
      </c>
      <c r="W56" s="11">
        <f>VLOOKUP(B56,Systems_Rank,3,FALSE)</f>
        <v>1.5</v>
      </c>
      <c r="X56" s="11">
        <f>VLOOKUP(B56,Systems_Rank,4,FALSE)</f>
        <v>9</v>
      </c>
      <c r="Y56" s="11">
        <f>VLOOKUP(B56,InterD_Rank,2,FALSE)</f>
        <v>20</v>
      </c>
      <c r="Z56" s="2">
        <f>RANK(Y56,$Y$3:$Y$60,1)</f>
        <v>16</v>
      </c>
      <c r="AA56" s="11">
        <f>VLOOKUP(B56,InterD_Rank,3,FALSE)</f>
        <v>4</v>
      </c>
      <c r="AB56" s="11">
        <f>VLOOKUP(B56,InterD_Rank,4,FALSE)</f>
        <v>10</v>
      </c>
      <c r="AC56" s="2">
        <f xml:space="preserve"> 0.5 * N56 + 0.2 * R56 + 0.15 * V56 + 0.15 * Z56</f>
        <v>34.5</v>
      </c>
      <c r="AD56" s="2">
        <f xml:space="preserve"> 0.2 * E56 + 0.4 * H56 + 0.4 * AC56</f>
        <v>43.2</v>
      </c>
    </row>
    <row r="57" spans="1:30" x14ac:dyDescent="0.25">
      <c r="A57" s="14">
        <f>A56+1</f>
        <v>2</v>
      </c>
      <c r="B57" s="2" t="s">
        <v>20</v>
      </c>
      <c r="C57" s="2">
        <f>RANK(AD57,$AD$3:$AD$60,1)</f>
        <v>53</v>
      </c>
      <c r="D57" s="2">
        <v>203</v>
      </c>
      <c r="E57" s="2">
        <f>RANK(D57,$D$3:$D$60,1)</f>
        <v>52</v>
      </c>
      <c r="F57" s="2">
        <v>175</v>
      </c>
      <c r="G57" s="2" t="b">
        <f>F57&lt;=D57</f>
        <v>1</v>
      </c>
      <c r="H57" s="2">
        <f>RANK(F57,$F$3:$F$60,1)</f>
        <v>47</v>
      </c>
      <c r="I57" s="62">
        <f>VLOOKUP(B57,Uni_TU_Lkp,6,FALSE)</f>
        <v>50.2</v>
      </c>
      <c r="J57" s="62">
        <f>VLOOKUP(B57,Uni_TU_Lkp,7,FALSE)</f>
        <v>65.5</v>
      </c>
      <c r="K57" s="62">
        <f>VLOOKUP(B57,Uni_TU_Lkp,8,FALSE)</f>
        <v>79.400000000000006</v>
      </c>
      <c r="L57" s="62">
        <f>VLOOKUP(B57,Uni_TU_Lkp,9,FALSE)</f>
        <v>85.7</v>
      </c>
      <c r="M57" s="11">
        <f>VLOOKUP(B57,AI_Rank,2,FALSE)</f>
        <v>91</v>
      </c>
      <c r="N57" s="2">
        <f>RANK(M57,$M$3:$M$60,1)</f>
        <v>45</v>
      </c>
      <c r="O57" s="11">
        <f>VLOOKUP(B57,AI_Rank,3,FALSE)</f>
        <v>3.9</v>
      </c>
      <c r="P57" s="11">
        <f>VLOOKUP(B57,AI_Rank,4,FALSE)</f>
        <v>12</v>
      </c>
      <c r="Q57" s="11">
        <v>192</v>
      </c>
      <c r="R57" s="2">
        <f>RANK(Q57,$Q$3:$Q$60,1)</f>
        <v>54</v>
      </c>
      <c r="S57" s="11">
        <v>0</v>
      </c>
      <c r="T57" s="11">
        <v>0</v>
      </c>
      <c r="U57" s="11">
        <f>VLOOKUP(B57,Systems_Rank,2,FALSE)</f>
        <v>29</v>
      </c>
      <c r="V57" s="2">
        <f>RANK(U57,$U$3:$U$60,1)</f>
        <v>28</v>
      </c>
      <c r="W57" s="11">
        <f>VLOOKUP(B57,Systems_Rank,3,FALSE)</f>
        <v>2.2000000000000002</v>
      </c>
      <c r="X57" s="11">
        <f>VLOOKUP(B57,Systems_Rank,4,FALSE)</f>
        <v>11</v>
      </c>
      <c r="Y57" s="11">
        <f>VLOOKUP(B57,InterD_Rank,2,FALSE)</f>
        <v>13</v>
      </c>
      <c r="Z57" s="2">
        <f>RANK(Y57,$Y$3:$Y$60,1)</f>
        <v>12</v>
      </c>
      <c r="AA57" s="11">
        <f>VLOOKUP(B57,InterD_Rank,3,FALSE)</f>
        <v>6.1</v>
      </c>
      <c r="AB57" s="11">
        <f>VLOOKUP(B57,InterD_Rank,4,FALSE)</f>
        <v>11</v>
      </c>
      <c r="AC57" s="2">
        <f xml:space="preserve"> 0.5 * N57 + 0.2 * R57 + 0.15 * V57 + 0.15 * Z57</f>
        <v>39.299999999999997</v>
      </c>
      <c r="AD57" s="2">
        <f xml:space="preserve"> 0.2 * E57 + 0.4 * H57 + 0.4 * AC57</f>
        <v>44.92</v>
      </c>
    </row>
    <row r="58" spans="1:30" x14ac:dyDescent="0.25">
      <c r="A58" s="14">
        <f>A57+1</f>
        <v>3</v>
      </c>
      <c r="B58" s="2" t="s">
        <v>450</v>
      </c>
      <c r="C58" s="2">
        <f>RANK(AD58,$AD$3:$AD$60,1)</f>
        <v>55</v>
      </c>
      <c r="D58" s="2">
        <v>450</v>
      </c>
      <c r="E58" s="2">
        <f>RANK(D58,$D$3:$D$60,1)</f>
        <v>58</v>
      </c>
      <c r="F58" s="2">
        <v>353</v>
      </c>
      <c r="G58" s="2" t="b">
        <f>F58&lt;=D58</f>
        <v>1</v>
      </c>
      <c r="H58" s="2">
        <f>RANK(F58,$F$3:$F$60,1)</f>
        <v>58</v>
      </c>
      <c r="I58" s="62">
        <v>30.884152516916572</v>
      </c>
      <c r="J58" s="62">
        <v>39.450696878377585</v>
      </c>
      <c r="K58" s="62">
        <v>57.131833893930533</v>
      </c>
      <c r="L58" s="62">
        <v>70.736114709936729</v>
      </c>
      <c r="M58" s="11">
        <f>VLOOKUP(B58,AI_Rank,2,FALSE)</f>
        <v>44</v>
      </c>
      <c r="N58" s="2">
        <f>RANK(M58,$M$3:$M$60,1)</f>
        <v>26</v>
      </c>
      <c r="O58" s="11">
        <f>VLOOKUP(B58,AI_Rank,3,FALSE)</f>
        <v>6.1</v>
      </c>
      <c r="P58" s="11">
        <f>VLOOKUP(B58,AI_Rank,4,FALSE)</f>
        <v>10</v>
      </c>
      <c r="Q58" s="11">
        <f>VLOOKUP(B58,Theory_Rank,2,FALSE)</f>
        <v>55</v>
      </c>
      <c r="R58" s="2">
        <f>RANK(Q58,$Q$3:$Q$60,1)</f>
        <v>31</v>
      </c>
      <c r="S58" s="11">
        <f>VLOOKUP(B58,Theory_Rank,3,FALSE)</f>
        <v>2.8</v>
      </c>
      <c r="T58" s="11">
        <f>VLOOKUP(B58,Theory_Rank,4,FALSE)</f>
        <v>3</v>
      </c>
      <c r="U58" s="11">
        <f>VLOOKUP(B58,Systems_Rank,2,FALSE)</f>
        <v>39</v>
      </c>
      <c r="V58" s="2">
        <f>RANK(U58,$U$3:$U$60,1)</f>
        <v>33</v>
      </c>
      <c r="W58" s="11">
        <f>VLOOKUP(B58,Systems_Rank,3,FALSE)</f>
        <v>1.8</v>
      </c>
      <c r="X58" s="11">
        <f>VLOOKUP(B58,Systems_Rank,4,FALSE)</f>
        <v>17</v>
      </c>
      <c r="Y58" s="11">
        <f>VLOOKUP(B58,InterD_Rank,2,FALSE)</f>
        <v>50</v>
      </c>
      <c r="Z58" s="2">
        <f>RANK(Y58,$Y$3:$Y$60,1)</f>
        <v>31</v>
      </c>
      <c r="AA58" s="11">
        <f>VLOOKUP(B58,InterD_Rank,3,FALSE)</f>
        <v>2.1</v>
      </c>
      <c r="AB58" s="11">
        <f>VLOOKUP(B58,InterD_Rank,4,FALSE)</f>
        <v>7</v>
      </c>
      <c r="AC58" s="2">
        <f xml:space="preserve"> 0.5 * N58 + 0.2 * R58 + 0.15 * V58 + 0.15 * Z58</f>
        <v>28.799999999999997</v>
      </c>
      <c r="AD58" s="2">
        <f xml:space="preserve"> 0.2 * E58 + 0.4 * H58 + 0.4 * AC58</f>
        <v>46.320000000000007</v>
      </c>
    </row>
    <row r="59" spans="1:30" x14ac:dyDescent="0.25">
      <c r="A59" s="14">
        <f>A58+1</f>
        <v>4</v>
      </c>
      <c r="B59" s="2" t="s">
        <v>431</v>
      </c>
      <c r="C59" s="2">
        <f>RANK(AD59,$AD$3:$AD$60,1)</f>
        <v>56</v>
      </c>
      <c r="D59" s="2">
        <v>279</v>
      </c>
      <c r="E59" s="2">
        <f>RANK(D59,$D$3:$D$60,1)</f>
        <v>56</v>
      </c>
      <c r="F59" s="2">
        <v>175</v>
      </c>
      <c r="G59" s="2" t="b">
        <f>F59&lt;=D59</f>
        <v>1</v>
      </c>
      <c r="H59" s="2">
        <f>RANK(F59,$F$3:$F$60,1)</f>
        <v>47</v>
      </c>
      <c r="I59" s="62">
        <f>VLOOKUP(B59,Uni_TU_Lkp,6,FALSE)</f>
        <v>50.7</v>
      </c>
      <c r="J59" s="62">
        <f>VLOOKUP(B59,Uni_TU_Lkp,7,FALSE)</f>
        <v>58.6</v>
      </c>
      <c r="K59" s="62">
        <f>VLOOKUP(B59,Uni_TU_Lkp,8,FALSE)</f>
        <v>81.400000000000006</v>
      </c>
      <c r="L59" s="62">
        <f>VLOOKUP(B59,Uni_TU_Lkp,9,FALSE)</f>
        <v>92.8</v>
      </c>
      <c r="M59" s="11">
        <f>VLOOKUP(B59,AI_Rank,2,FALSE)</f>
        <v>172</v>
      </c>
      <c r="N59" s="2">
        <f>RANK(M59,$M$3:$M$60,1)</f>
        <v>56</v>
      </c>
      <c r="O59" s="11">
        <f>VLOOKUP(B59,AI_Rank,3,FALSE)</f>
        <v>1.8</v>
      </c>
      <c r="P59" s="11">
        <f>VLOOKUP(B59,AI_Rank,4,FALSE)</f>
        <v>10</v>
      </c>
      <c r="Q59" s="11">
        <f>VLOOKUP(B59,Theory_Rank,2,FALSE)</f>
        <v>110</v>
      </c>
      <c r="R59" s="2">
        <f>RANK(Q59,$Q$3:$Q$60,1)</f>
        <v>44</v>
      </c>
      <c r="S59" s="11">
        <f>VLOOKUP(B59,Theory_Rank,3,FALSE)</f>
        <v>1.7</v>
      </c>
      <c r="T59" s="11">
        <f>VLOOKUP(B59,Theory_Rank,4,FALSE)</f>
        <v>2</v>
      </c>
      <c r="U59" s="11">
        <f>VLOOKUP(B59,Systems_Rank,2,FALSE)</f>
        <v>25</v>
      </c>
      <c r="V59" s="2">
        <f>RANK(U59,$U$3:$U$60,1)</f>
        <v>24</v>
      </c>
      <c r="W59" s="11">
        <f>VLOOKUP(B59,Systems_Rank,3,FALSE)</f>
        <v>2.5</v>
      </c>
      <c r="X59" s="11">
        <f>VLOOKUP(B59,Systems_Rank,4,FALSE)</f>
        <v>17</v>
      </c>
      <c r="Y59" s="11">
        <f>VLOOKUP(B59,InterD_Rank,2,FALSE)</f>
        <v>65</v>
      </c>
      <c r="Z59" s="2">
        <f>RANK(Y59,$Y$3:$Y$60,1)</f>
        <v>40</v>
      </c>
      <c r="AA59" s="11">
        <f>VLOOKUP(B59,InterD_Rank,3,FALSE)</f>
        <v>1.7</v>
      </c>
      <c r="AB59" s="11">
        <f>VLOOKUP(B59,InterD_Rank,4,FALSE)</f>
        <v>6</v>
      </c>
      <c r="AC59" s="2">
        <f xml:space="preserve"> 0.5 * N59 + 0.2 * R59 + 0.15 * V59 + 0.15 * Z59</f>
        <v>46.4</v>
      </c>
      <c r="AD59" s="2">
        <f xml:space="preserve"> 0.2 * E59 + 0.4 * H59 + 0.4 * AC59</f>
        <v>48.56</v>
      </c>
    </row>
    <row r="60" spans="1:30" x14ac:dyDescent="0.25">
      <c r="A60" s="14">
        <f>A59+1</f>
        <v>5</v>
      </c>
      <c r="B60" s="2" t="s">
        <v>418</v>
      </c>
      <c r="C60" s="2">
        <f>RANK(AD60,$AD$3:$AD$60,1)</f>
        <v>57</v>
      </c>
      <c r="D60" s="2">
        <v>384</v>
      </c>
      <c r="E60" s="2">
        <f>RANK(D60,$D$3:$D$60,1)</f>
        <v>57</v>
      </c>
      <c r="F60" s="2">
        <v>325</v>
      </c>
      <c r="G60" s="2" t="b">
        <f>F60&lt;=D60</f>
        <v>1</v>
      </c>
      <c r="H60" s="2">
        <f>RANK(F60,$F$3:$F$60,1)</f>
        <v>57</v>
      </c>
      <c r="I60" s="62">
        <f>VLOOKUP(B60,Uni_TU_Lkp,6,FALSE)</f>
        <v>40.299999999999997</v>
      </c>
      <c r="J60" s="62">
        <f>VLOOKUP(B60,Uni_TU_Lkp,7,FALSE)</f>
        <v>53.9</v>
      </c>
      <c r="K60" s="62">
        <f>VLOOKUP(B60,Uni_TU_Lkp,8,FALSE)</f>
        <v>77.900000000000006</v>
      </c>
      <c r="L60" s="62">
        <f>VLOOKUP(B60,Uni_TU_Lkp,9,FALSE)</f>
        <v>93.2</v>
      </c>
      <c r="M60" s="11">
        <f>VLOOKUP(B60,AI_Rank,2,FALSE)</f>
        <v>131</v>
      </c>
      <c r="N60" s="2">
        <f>RANK(M60,$M$3:$M$60,1)</f>
        <v>53</v>
      </c>
      <c r="O60" s="11">
        <f>VLOOKUP(B60,AI_Rank,3,FALSE)</f>
        <v>2.4</v>
      </c>
      <c r="P60" s="11">
        <f>VLOOKUP(B60,AI_Rank,4,FALSE)</f>
        <v>9</v>
      </c>
      <c r="Q60" s="11">
        <f>VLOOKUP(B60,Theory_Rank,2,FALSE)</f>
        <v>110</v>
      </c>
      <c r="R60" s="2">
        <f>RANK(Q60,$Q$3:$Q$60,1)</f>
        <v>44</v>
      </c>
      <c r="S60" s="11">
        <f>VLOOKUP(B60,Theory_Rank,3,FALSE)</f>
        <v>1.7</v>
      </c>
      <c r="T60" s="11">
        <f>VLOOKUP(B60,Theory_Rank,4,FALSE)</f>
        <v>4</v>
      </c>
      <c r="U60" s="11">
        <f>VLOOKUP(B60,Systems_Rank,2,FALSE)</f>
        <v>15</v>
      </c>
      <c r="V60" s="2">
        <f>RANK(U60,$U$3:$U$60,1)</f>
        <v>15</v>
      </c>
      <c r="W60" s="11">
        <f>VLOOKUP(B60,Systems_Rank,3,FALSE)</f>
        <v>3.2</v>
      </c>
      <c r="X60" s="11">
        <f>VLOOKUP(B60,Systems_Rank,4,FALSE)</f>
        <v>25</v>
      </c>
      <c r="Y60" s="11">
        <f>VLOOKUP(B60,InterD_Rank,2,FALSE)</f>
        <v>96</v>
      </c>
      <c r="Z60" s="2">
        <f>RANK(Y60,$Y$3:$Y$60,1)</f>
        <v>45</v>
      </c>
      <c r="AA60" s="11">
        <f>VLOOKUP(B60,InterD_Rank,3,FALSE)</f>
        <v>1.2</v>
      </c>
      <c r="AB60" s="11">
        <f>VLOOKUP(B60,InterD_Rank,4,FALSE)</f>
        <v>2</v>
      </c>
      <c r="AC60" s="2">
        <f xml:space="preserve"> 0.5 * N60 + 0.2 * R60 + 0.15 * V60 + 0.15 * Z60</f>
        <v>44.3</v>
      </c>
      <c r="AD60" s="2">
        <f xml:space="preserve"> 0.2 * E60 + 0.4 * H60 + 0.4 * AC60</f>
        <v>51.92</v>
      </c>
    </row>
    <row r="61" spans="1:30" x14ac:dyDescent="0.25">
      <c r="A61" s="60" t="s">
        <v>396</v>
      </c>
      <c r="B61" s="60" t="s">
        <v>639</v>
      </c>
      <c r="C61" s="60"/>
      <c r="D61" s="60">
        <f>AVERAGE(D3:D60)</f>
        <v>82.275862068965523</v>
      </c>
      <c r="E61" s="60"/>
      <c r="F61" s="60">
        <f>AVERAGE(F3:F60)</f>
        <v>79.672413793103445</v>
      </c>
      <c r="G61" s="2"/>
      <c r="H61" s="60"/>
      <c r="I61" s="60">
        <f>AVERAGE(I3:I60)</f>
        <v>67.775588836498571</v>
      </c>
      <c r="J61" s="60">
        <f>AVERAGE(J3:J60)</f>
        <v>73.814667187558214</v>
      </c>
      <c r="K61" s="60">
        <f>AVERAGE(K3:K60)</f>
        <v>81.145376446447059</v>
      </c>
      <c r="L61" s="60">
        <f>AVERAGE(L3:L60)</f>
        <v>90.9109674949989</v>
      </c>
      <c r="M61" s="60">
        <f>AVERAGE(M3:M60)</f>
        <v>61.775862068965516</v>
      </c>
      <c r="N61" s="60"/>
      <c r="O61" s="60">
        <f>AVERAGE(O3:O60)</f>
        <v>7.703448275862069</v>
      </c>
      <c r="P61" s="60">
        <f>AVERAGE(P3:P60)</f>
        <v>18.551724137931036</v>
      </c>
      <c r="Q61" s="60">
        <f>AVERAGE(Q3:Q60)</f>
        <v>68.396551724137936</v>
      </c>
      <c r="R61" s="60"/>
      <c r="S61" s="60">
        <f>AVERAGE(S3:S60)</f>
        <v>3.828070175438596</v>
      </c>
      <c r="T61" s="60">
        <f>AVERAGE(T3:T60)</f>
        <v>7.0877192982456139</v>
      </c>
      <c r="U61" s="60">
        <f>AVERAGE(U3:U60)</f>
        <v>45.53448275862069</v>
      </c>
      <c r="V61" s="60"/>
      <c r="W61" s="60">
        <f>AVERAGE(W3:W60)</f>
        <v>2.3155172413793106</v>
      </c>
      <c r="X61" s="60">
        <f>AVERAGE(X3:X60)</f>
        <v>16.46551724137931</v>
      </c>
      <c r="Y61" s="60">
        <f>AVERAGE(Y3:Y60)</f>
        <v>50.672413793103445</v>
      </c>
      <c r="Z61" s="60"/>
      <c r="AA61" s="60">
        <f>AVERAGE(AA3:AA60)</f>
        <v>3.8122807017543856</v>
      </c>
      <c r="AB61" s="60">
        <f>AVERAGE(AB3:AB60)</f>
        <v>8.7894736842105257</v>
      </c>
      <c r="AC61" s="60"/>
      <c r="AD61" s="60"/>
    </row>
    <row r="62" spans="1:30" x14ac:dyDescent="0.25">
      <c r="A62" s="60" t="s">
        <v>396</v>
      </c>
      <c r="B62" s="60" t="s">
        <v>640</v>
      </c>
      <c r="C62" s="60"/>
      <c r="D62" s="60">
        <f>_xlfn.STDEV.P(D3:D60)</f>
        <v>92.48146004385444</v>
      </c>
      <c r="E62" s="60"/>
      <c r="F62" s="60">
        <f>_xlfn.STDEV.P(F3:F60)</f>
        <v>77.992127792629674</v>
      </c>
      <c r="G62" s="2"/>
      <c r="H62" s="60"/>
      <c r="I62" s="60">
        <f>_xlfn.STDEV.P(I3:I60)</f>
        <v>13.332275611507665</v>
      </c>
      <c r="J62" s="60">
        <f>_xlfn.STDEV.P(J3:J60)</f>
        <v>12.418869227503697</v>
      </c>
      <c r="K62" s="60">
        <f>_xlfn.STDEV.P(K3:K60)</f>
        <v>8.6783058524854706</v>
      </c>
      <c r="L62" s="60">
        <f>_xlfn.STDEV.P(L3:L60)</f>
        <v>5.7468361511685799</v>
      </c>
      <c r="M62" s="60">
        <f>_xlfn.STDEV.P(M3:M60)</f>
        <v>46.523276748626067</v>
      </c>
      <c r="N62" s="60"/>
      <c r="O62" s="60">
        <f>_xlfn.STDEV.P(O3:O60)</f>
        <v>6.9139031722255693</v>
      </c>
      <c r="P62" s="60">
        <f>_xlfn.STDEV.P(P3:P60)</f>
        <v>11.543280496182845</v>
      </c>
      <c r="Q62" s="60">
        <f>_xlfn.STDEV.P(Q3:Q60)</f>
        <v>57.4699140645969</v>
      </c>
      <c r="R62" s="60"/>
      <c r="S62" s="60">
        <f>_xlfn.STDEV.P(S3:S60)</f>
        <v>2.8457881704134063</v>
      </c>
      <c r="T62" s="60">
        <f>_xlfn.STDEV.P(T3:T60)</f>
        <v>5.4556608352496312</v>
      </c>
      <c r="U62" s="60">
        <f>_xlfn.STDEV.P(U3:U60)</f>
        <v>38.765971354749887</v>
      </c>
      <c r="V62" s="60"/>
      <c r="W62" s="60">
        <f>_xlfn.STDEV.P(W3:W60)</f>
        <v>1.7681864588190381</v>
      </c>
      <c r="X62" s="60">
        <f>_xlfn.STDEV.P(X3:X60)</f>
        <v>13.336772495417708</v>
      </c>
      <c r="Y62" s="60">
        <f>_xlfn.STDEV.P(Y3:Y60)</f>
        <v>37.070012014097422</v>
      </c>
      <c r="Z62" s="60"/>
      <c r="AA62" s="60">
        <f>_xlfn.STDEV.P(AA3:AA60)</f>
        <v>4.1597937775908704</v>
      </c>
      <c r="AB62" s="60">
        <f>_xlfn.STDEV.P(AB3:AB60)</f>
        <v>10.279833506238033</v>
      </c>
      <c r="AC62" s="60"/>
      <c r="AD62" s="60"/>
    </row>
    <row r="63" spans="1:30" x14ac:dyDescent="0.25">
      <c r="A63" s="60" t="s">
        <v>396</v>
      </c>
      <c r="B63" s="60" t="s">
        <v>641</v>
      </c>
      <c r="C63" s="60"/>
      <c r="D63" s="60">
        <f>MAX(D3:D60)</f>
        <v>450</v>
      </c>
      <c r="E63" s="60"/>
      <c r="F63" s="60">
        <f>MAX(F3:F60)</f>
        <v>353</v>
      </c>
      <c r="G63" s="2"/>
      <c r="H63" s="60"/>
      <c r="I63" s="60">
        <f>MAX(I3:I60)</f>
        <v>100</v>
      </c>
      <c r="J63" s="60">
        <f>MAX(J3:J60)</f>
        <v>100</v>
      </c>
      <c r="K63" s="60">
        <f>MAX(K3:K60)</f>
        <v>100</v>
      </c>
      <c r="L63" s="60">
        <f>MAX(L3:L60)</f>
        <v>100</v>
      </c>
      <c r="M63" s="60">
        <f>MAX(M3:M60)</f>
        <v>181</v>
      </c>
      <c r="N63" s="60"/>
      <c r="O63" s="60">
        <f>MAX(O3:O60)</f>
        <v>46.3</v>
      </c>
      <c r="P63" s="60">
        <f>MAX(P3:P60)</f>
        <v>69</v>
      </c>
      <c r="Q63" s="60">
        <f>MAX(Q3:Q60)</f>
        <v>192</v>
      </c>
      <c r="R63" s="60"/>
      <c r="S63" s="60">
        <f>MAX(S3:S60)</f>
        <v>12.8</v>
      </c>
      <c r="T63" s="60">
        <f>MAX(T3:T60)</f>
        <v>23</v>
      </c>
      <c r="U63" s="60">
        <f>MAX(U3:U60)</f>
        <v>112</v>
      </c>
      <c r="V63" s="60"/>
      <c r="W63" s="60">
        <f>MAX(W3:W60)</f>
        <v>7.1</v>
      </c>
      <c r="X63" s="60">
        <f>MAX(X3:X60)</f>
        <v>62</v>
      </c>
      <c r="Y63" s="60">
        <f>MAX(Y3:Y60)</f>
        <v>107</v>
      </c>
      <c r="Z63" s="60"/>
      <c r="AA63" s="60">
        <f>MAX(AA3:AA60)</f>
        <v>17.5</v>
      </c>
      <c r="AB63" s="60">
        <f>MAX(AB3:AB60)</f>
        <v>60</v>
      </c>
      <c r="AC63" s="60"/>
      <c r="AD63" s="60"/>
    </row>
    <row r="64" spans="1:30" x14ac:dyDescent="0.25">
      <c r="A64" s="60" t="s">
        <v>396</v>
      </c>
      <c r="B64" s="60"/>
      <c r="C64" s="60"/>
      <c r="D64" s="60">
        <f>MIN(D4:D61)</f>
        <v>1</v>
      </c>
      <c r="E64" s="60"/>
      <c r="F64" s="60">
        <f>MIN(F3:F60)</f>
        <v>1</v>
      </c>
      <c r="G64" s="2"/>
      <c r="H64" s="60"/>
      <c r="I64" s="60">
        <f>MIN(I3:I60)</f>
        <v>30.884152516916572</v>
      </c>
      <c r="J64" s="60">
        <f>MIN(J3:J60)</f>
        <v>39.450696878377585</v>
      </c>
      <c r="K64" s="60">
        <f>MIN(K3:K60)</f>
        <v>57.131833893930533</v>
      </c>
      <c r="L64" s="60">
        <f>MIN(L3:L60)</f>
        <v>70.736114709936729</v>
      </c>
      <c r="M64" s="60">
        <f>MIN(M3:M60)</f>
        <v>1</v>
      </c>
      <c r="N64" s="60"/>
      <c r="O64" s="60">
        <f>MIN(O3:O60)</f>
        <v>0</v>
      </c>
      <c r="P64" s="60">
        <f>MIN(P3:P60)</f>
        <v>2</v>
      </c>
      <c r="Q64" s="60">
        <f>MIN(Q3:Q60)</f>
        <v>1</v>
      </c>
      <c r="R64" s="60"/>
      <c r="S64" s="60">
        <f>MIN(S3:S60)</f>
        <v>0</v>
      </c>
      <c r="T64" s="60">
        <f>MIN(T3:T60)</f>
        <v>0</v>
      </c>
      <c r="U64" s="60">
        <f>MIN(U3:U60)</f>
        <v>1</v>
      </c>
      <c r="V64" s="60"/>
      <c r="W64" s="60">
        <f>MIN(W3:W60)</f>
        <v>0</v>
      </c>
      <c r="X64" s="60">
        <f>MIN(X3:X60)</f>
        <v>0</v>
      </c>
      <c r="Y64" s="60">
        <f>MIN(Y3:Y60)</f>
        <v>1</v>
      </c>
      <c r="Z64" s="60"/>
      <c r="AA64" s="60">
        <f>MIN(AA3:AA60)</f>
        <v>0</v>
      </c>
      <c r="AB64" s="60">
        <f>MIN(AB3:AB60)</f>
        <v>0</v>
      </c>
      <c r="AC64" s="60"/>
      <c r="AD64" s="60"/>
    </row>
    <row r="65" spans="1:30" x14ac:dyDescent="0.25">
      <c r="A65" s="60" t="s">
        <v>396</v>
      </c>
      <c r="B65" s="60" t="s">
        <v>642</v>
      </c>
      <c r="C65" s="60"/>
      <c r="D65" s="60"/>
      <c r="E65" s="60"/>
      <c r="F65" s="60">
        <f>F61+4*F62</f>
        <v>391.64092496362213</v>
      </c>
      <c r="G65" s="2"/>
      <c r="H65" s="60"/>
      <c r="I65" s="60">
        <f>I61-3*I62</f>
        <v>27.778762001975579</v>
      </c>
      <c r="J65" s="60">
        <f>J61-3*J62</f>
        <v>36.558059505047126</v>
      </c>
      <c r="K65" s="60">
        <f>K61-3*K62</f>
        <v>55.110458888990649</v>
      </c>
      <c r="L65" s="60">
        <f>L61-4*L62</f>
        <v>67.92362289032458</v>
      </c>
      <c r="M65" s="60">
        <f>M61+3*M62</f>
        <v>201.34569231484372</v>
      </c>
      <c r="N65" s="60"/>
      <c r="O65" s="60">
        <f>O61-1.5*O62</f>
        <v>-2.6674064824762844</v>
      </c>
      <c r="P65" s="60">
        <f>P61-1.5*P62</f>
        <v>1.2368033936567677</v>
      </c>
      <c r="Q65" s="60">
        <f>Q61+3*Q62</f>
        <v>240.80629391792863</v>
      </c>
      <c r="R65" s="60"/>
      <c r="S65" s="60">
        <f>S61-1.5*S62</f>
        <v>-0.44061208018151321</v>
      </c>
      <c r="T65" s="60">
        <f>T61-1.5*T62</f>
        <v>-1.0957719546288329</v>
      </c>
      <c r="U65" s="60">
        <f>U61+4*U62</f>
        <v>200.59836817762024</v>
      </c>
      <c r="V65" s="60"/>
      <c r="W65" s="60">
        <f>W61-1.5*W62</f>
        <v>-0.33676244684924672</v>
      </c>
      <c r="X65" s="60">
        <f>X61-1.5*X62</f>
        <v>-3.5396415017472549</v>
      </c>
      <c r="Y65" s="60">
        <f>Y61+3*Y62</f>
        <v>161.88244983539573</v>
      </c>
      <c r="Z65" s="60"/>
      <c r="AA65" s="60">
        <f>AA61-1.5*AA62</f>
        <v>-2.42740996463192</v>
      </c>
      <c r="AB65" s="60">
        <f>AB61-1.5*AB62</f>
        <v>-6.6302765751465227</v>
      </c>
      <c r="AC65" s="60"/>
      <c r="AD65" s="60"/>
    </row>
  </sheetData>
  <sortState ref="A3:AD60">
    <sortCondition ref="G3:G60"/>
  </sortState>
  <mergeCells count="6">
    <mergeCell ref="A1:A2"/>
    <mergeCell ref="B1:B2"/>
    <mergeCell ref="M1:AC1"/>
    <mergeCell ref="AD1:AD2"/>
    <mergeCell ref="C1:C2"/>
    <mergeCell ref="D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73284-BD65-464C-B95D-760D8FFFA595}">
  <dimension ref="A1:AC64"/>
  <sheetViews>
    <sheetView workbookViewId="0">
      <selection activeCell="B3" sqref="B3"/>
    </sheetView>
  </sheetViews>
  <sheetFormatPr defaultRowHeight="15" x14ac:dyDescent="0.25"/>
  <cols>
    <col min="1" max="1" width="5.7109375" style="6" bestFit="1" customWidth="1"/>
    <col min="2" max="2" width="39.7109375" bestFit="1" customWidth="1"/>
    <col min="3" max="4" width="12.28515625" style="6" customWidth="1"/>
    <col min="5" max="5" width="10.28515625" style="6" customWidth="1"/>
    <col min="6" max="10" width="9.7109375" style="6" customWidth="1"/>
    <col min="11" max="22" width="12.28515625" customWidth="1"/>
  </cols>
  <sheetData>
    <row r="1" spans="1:29" x14ac:dyDescent="0.25">
      <c r="A1" s="42" t="s">
        <v>0</v>
      </c>
      <c r="B1" s="42" t="s">
        <v>1</v>
      </c>
      <c r="C1" s="43" t="s">
        <v>206</v>
      </c>
      <c r="D1" s="45"/>
      <c r="E1" s="45"/>
      <c r="F1" s="45"/>
      <c r="G1" s="45"/>
      <c r="H1" s="45"/>
      <c r="I1" s="45"/>
      <c r="J1" s="44"/>
      <c r="K1" s="42" t="s">
        <v>625</v>
      </c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</row>
    <row r="2" spans="1:29" ht="60" x14ac:dyDescent="0.25">
      <c r="A2" s="42"/>
      <c r="B2" s="42"/>
      <c r="C2" s="1" t="s">
        <v>5</v>
      </c>
      <c r="D2" s="1" t="s">
        <v>31</v>
      </c>
      <c r="E2" s="1" t="s">
        <v>154</v>
      </c>
      <c r="F2" s="4" t="s">
        <v>213</v>
      </c>
      <c r="G2" s="4" t="s">
        <v>651</v>
      </c>
      <c r="H2" s="4" t="s">
        <v>652</v>
      </c>
      <c r="I2" s="4" t="s">
        <v>653</v>
      </c>
      <c r="J2" s="4" t="s">
        <v>654</v>
      </c>
      <c r="K2" s="1" t="s">
        <v>626</v>
      </c>
      <c r="L2" s="4" t="s">
        <v>627</v>
      </c>
      <c r="M2" s="4" t="s">
        <v>628</v>
      </c>
      <c r="N2" s="4" t="s">
        <v>629</v>
      </c>
      <c r="O2" s="4" t="s">
        <v>630</v>
      </c>
      <c r="P2" s="4" t="s">
        <v>631</v>
      </c>
      <c r="Q2" s="4" t="s">
        <v>632</v>
      </c>
      <c r="R2" s="4" t="s">
        <v>633</v>
      </c>
      <c r="S2" s="4" t="s">
        <v>634</v>
      </c>
      <c r="T2" s="4" t="s">
        <v>635</v>
      </c>
      <c r="U2" s="4" t="s">
        <v>636</v>
      </c>
      <c r="V2" s="4" t="s">
        <v>637</v>
      </c>
    </row>
    <row r="3" spans="1:29" x14ac:dyDescent="0.25">
      <c r="A3" s="14">
        <v>1</v>
      </c>
      <c r="B3" s="2" t="s">
        <v>247</v>
      </c>
      <c r="C3" s="2">
        <v>212</v>
      </c>
      <c r="D3" s="2">
        <v>175</v>
      </c>
      <c r="E3" s="2" t="s">
        <v>157</v>
      </c>
      <c r="F3" s="2">
        <f>IF(D3&lt;10,1,IF(D3&lt;20,2,IF(D3&lt;50,3,IF(D3&lt;100,4,IF(D3&lt;150,5,IF(D3&lt;200,6,IF(D3&lt;250,7,8)))))))</f>
        <v>6</v>
      </c>
      <c r="G3" s="62">
        <v>49.5</v>
      </c>
      <c r="H3" s="62">
        <v>65.599999999999994</v>
      </c>
      <c r="I3" s="62">
        <v>80</v>
      </c>
      <c r="J3" s="62">
        <v>88.6</v>
      </c>
      <c r="K3" s="11">
        <f t="shared" ref="K3:K34" si="0">VLOOKUP(B3,AI_Rank,2,FALSE)</f>
        <v>55</v>
      </c>
      <c r="L3" s="11">
        <f t="shared" ref="L3:L34" si="1">VLOOKUP(B3,AI_Rank,3,FALSE)</f>
        <v>5.6</v>
      </c>
      <c r="M3" s="11">
        <f t="shared" ref="M3:M34" si="2">VLOOKUP(B3,AI_Rank,4,FALSE)</f>
        <v>13</v>
      </c>
      <c r="N3" s="11"/>
      <c r="O3" s="11"/>
      <c r="P3" s="11"/>
      <c r="Q3" s="11">
        <f>VLOOKUP(B3,Systems_Rank,2,FALSE)</f>
        <v>57</v>
      </c>
      <c r="R3" s="11">
        <f>VLOOKUP(B3,Systems_Rank,3,FALSE)</f>
        <v>1.5</v>
      </c>
      <c r="S3" s="11">
        <f>VLOOKUP(B3,Systems_Rank,4,FALSE)</f>
        <v>9</v>
      </c>
      <c r="T3" s="11">
        <f>VLOOKUP(B3,InterD_Rank,2,FALSE)</f>
        <v>20</v>
      </c>
      <c r="U3" s="11">
        <f>VLOOKUP(B3,InterD_Rank,3,FALSE)</f>
        <v>4</v>
      </c>
      <c r="V3" s="11">
        <f>VLOOKUP(B3,InterD_Rank,4,FALSE)</f>
        <v>10</v>
      </c>
    </row>
    <row r="4" spans="1:29" x14ac:dyDescent="0.25">
      <c r="A4" s="14">
        <v>2</v>
      </c>
      <c r="B4" s="2" t="s">
        <v>7</v>
      </c>
      <c r="C4" s="2">
        <v>46</v>
      </c>
      <c r="D4" s="2">
        <v>3</v>
      </c>
      <c r="E4" s="2" t="s">
        <v>155</v>
      </c>
      <c r="F4" s="2">
        <f t="shared" ref="F4:F60" si="3">IF(D4&lt;10,1,IF(D4&lt;20,2,IF(D4&lt;50,3,IF(D4&lt;100,4,IF(D4&lt;150,5,IF(D4&lt;200,6,IF(D4&lt;250,7,8)))))))</f>
        <v>1</v>
      </c>
      <c r="G4" s="62">
        <v>100</v>
      </c>
      <c r="H4" s="62">
        <v>82.4</v>
      </c>
      <c r="I4" s="62">
        <v>94</v>
      </c>
      <c r="J4" s="62">
        <v>94.8</v>
      </c>
      <c r="K4" s="11">
        <f t="shared" si="0"/>
        <v>1</v>
      </c>
      <c r="L4" s="11">
        <f t="shared" si="1"/>
        <v>46.3</v>
      </c>
      <c r="M4" s="11">
        <f t="shared" si="2"/>
        <v>69</v>
      </c>
      <c r="N4" s="11">
        <f t="shared" ref="N4:N15" si="4">VLOOKUP(B4,Theory_Rank,2,FALSE)</f>
        <v>1</v>
      </c>
      <c r="O4" s="11">
        <f t="shared" ref="O4:O15" si="5">VLOOKUP(B4,Theory_Rank,3,FALSE)</f>
        <v>12.8</v>
      </c>
      <c r="P4" s="11">
        <f t="shared" ref="P4:P15" si="6">VLOOKUP(B4,Theory_Rank,4,FALSE)</f>
        <v>22</v>
      </c>
      <c r="Q4" s="11">
        <f>VLOOKUP(B4,Systems_Rank,2,FALSE)</f>
        <v>4</v>
      </c>
      <c r="R4" s="11">
        <f>VLOOKUP(B4,Systems_Rank,3,FALSE)</f>
        <v>6</v>
      </c>
      <c r="S4" s="11">
        <f>VLOOKUP(B4,Systems_Rank,4,FALSE)</f>
        <v>62</v>
      </c>
      <c r="T4" s="11">
        <f>VLOOKUP(B4,InterD_Rank,2,FALSE)</f>
        <v>2</v>
      </c>
      <c r="U4" s="11">
        <f>VLOOKUP(B4,InterD_Rank,3,FALSE)</f>
        <v>17</v>
      </c>
      <c r="V4" s="11">
        <f>VLOOKUP(B4,InterD_Rank,4,FALSE)</f>
        <v>60</v>
      </c>
      <c r="X4" s="6" t="s">
        <v>638</v>
      </c>
    </row>
    <row r="5" spans="1:29" x14ac:dyDescent="0.25">
      <c r="A5" s="14">
        <v>3</v>
      </c>
      <c r="B5" s="2" t="s">
        <v>419</v>
      </c>
      <c r="C5" s="2">
        <v>16</v>
      </c>
      <c r="D5" s="2">
        <v>24</v>
      </c>
      <c r="E5" s="2" t="s">
        <v>155</v>
      </c>
      <c r="F5" s="2">
        <f t="shared" si="3"/>
        <v>3</v>
      </c>
      <c r="G5" s="62">
        <v>75.599999999999994</v>
      </c>
      <c r="H5" s="62">
        <v>81</v>
      </c>
      <c r="I5" s="62">
        <v>83.1</v>
      </c>
      <c r="J5" s="62">
        <v>93.5</v>
      </c>
      <c r="K5" s="11">
        <f t="shared" si="0"/>
        <v>25</v>
      </c>
      <c r="L5" s="11">
        <f t="shared" si="1"/>
        <v>9.1</v>
      </c>
      <c r="M5" s="11">
        <f t="shared" si="2"/>
        <v>18</v>
      </c>
      <c r="N5" s="11">
        <f t="shared" si="4"/>
        <v>18</v>
      </c>
      <c r="O5" s="11">
        <f t="shared" si="5"/>
        <v>6</v>
      </c>
      <c r="P5" s="11">
        <f t="shared" si="6"/>
        <v>10</v>
      </c>
      <c r="Q5" s="11">
        <f>VLOOKUP(B5,Systems_Rank,2,FALSE)</f>
        <v>17</v>
      </c>
      <c r="R5" s="11">
        <f>VLOOKUP(B5,Systems_Rank,3,FALSE)</f>
        <v>3</v>
      </c>
      <c r="S5" s="11">
        <f>VLOOKUP(B5,Systems_Rank,4,FALSE)</f>
        <v>23</v>
      </c>
      <c r="T5" s="11">
        <f>VLOOKUP(B5,InterD_Rank,2,FALSE)</f>
        <v>29</v>
      </c>
      <c r="U5" s="11">
        <f>VLOOKUP(B5,InterD_Rank,3,FALSE)</f>
        <v>3.4</v>
      </c>
      <c r="V5" s="11">
        <f>VLOOKUP(B5,InterD_Rank,4,FALSE)</f>
        <v>8</v>
      </c>
    </row>
    <row r="6" spans="1:29" x14ac:dyDescent="0.25">
      <c r="A6" s="14">
        <v>4</v>
      </c>
      <c r="B6" s="2" t="s">
        <v>422</v>
      </c>
      <c r="C6" s="2">
        <v>7</v>
      </c>
      <c r="D6" s="2">
        <v>9</v>
      </c>
      <c r="E6" s="2" t="s">
        <v>155</v>
      </c>
      <c r="F6" s="2">
        <f t="shared" si="3"/>
        <v>1</v>
      </c>
      <c r="G6" s="62">
        <v>81</v>
      </c>
      <c r="H6" s="62">
        <v>81.3</v>
      </c>
      <c r="I6" s="62">
        <v>92</v>
      </c>
      <c r="J6" s="62">
        <v>94.3</v>
      </c>
      <c r="K6" s="11">
        <f t="shared" si="0"/>
        <v>36</v>
      </c>
      <c r="L6" s="11">
        <f t="shared" si="1"/>
        <v>7.1</v>
      </c>
      <c r="M6" s="11">
        <f t="shared" si="2"/>
        <v>16</v>
      </c>
      <c r="N6" s="11">
        <f t="shared" si="4"/>
        <v>19</v>
      </c>
      <c r="O6" s="11">
        <f t="shared" si="5"/>
        <v>5.9</v>
      </c>
      <c r="P6" s="11">
        <f t="shared" si="6"/>
        <v>9</v>
      </c>
      <c r="Q6" s="11"/>
      <c r="R6" s="11"/>
      <c r="S6" s="11"/>
      <c r="T6" s="11"/>
      <c r="U6" s="11"/>
      <c r="V6" s="11"/>
    </row>
    <row r="7" spans="1:29" x14ac:dyDescent="0.25">
      <c r="A7" s="14">
        <v>5</v>
      </c>
      <c r="B7" s="2" t="s">
        <v>211</v>
      </c>
      <c r="C7" s="2">
        <v>69</v>
      </c>
      <c r="D7" s="2">
        <v>21</v>
      </c>
      <c r="E7" s="2" t="s">
        <v>155</v>
      </c>
      <c r="F7" s="2">
        <f t="shared" si="3"/>
        <v>3</v>
      </c>
      <c r="G7" s="62">
        <v>75.2</v>
      </c>
      <c r="H7" s="62">
        <v>79.3</v>
      </c>
      <c r="I7" s="62">
        <v>91.8</v>
      </c>
      <c r="J7" s="62">
        <v>91.4</v>
      </c>
      <c r="K7" s="11">
        <f t="shared" si="0"/>
        <v>7</v>
      </c>
      <c r="L7" s="11">
        <f t="shared" si="1"/>
        <v>17.3</v>
      </c>
      <c r="M7" s="11">
        <f t="shared" si="2"/>
        <v>32</v>
      </c>
      <c r="N7" s="11">
        <f t="shared" si="4"/>
        <v>40</v>
      </c>
      <c r="O7" s="11">
        <f t="shared" si="5"/>
        <v>3.4</v>
      </c>
      <c r="P7" s="11">
        <f t="shared" si="6"/>
        <v>7</v>
      </c>
      <c r="Q7" s="11">
        <f t="shared" ref="Q7:Q16" si="7">VLOOKUP(B7,Systems_Rank,2,FALSE)</f>
        <v>20</v>
      </c>
      <c r="R7" s="11">
        <f t="shared" ref="R7:R16" si="8">VLOOKUP(B7,Systems_Rank,3,FALSE)</f>
        <v>2.8</v>
      </c>
      <c r="S7" s="11">
        <f t="shared" ref="S7:S16" si="9">VLOOKUP(B7,Systems_Rank,4,FALSE)</f>
        <v>33</v>
      </c>
      <c r="T7" s="11">
        <f t="shared" ref="T7:T16" si="10">VLOOKUP(B7,InterD_Rank,2,FALSE)</f>
        <v>3</v>
      </c>
      <c r="U7" s="11">
        <f t="shared" ref="U7:U16" si="11">VLOOKUP(B7,InterD_Rank,3,FALSE)</f>
        <v>15.7</v>
      </c>
      <c r="V7" s="11">
        <f t="shared" ref="V7:V16" si="12">VLOOKUP(B7,InterD_Rank,4,FALSE)</f>
        <v>35</v>
      </c>
    </row>
    <row r="8" spans="1:29" x14ac:dyDescent="0.25">
      <c r="A8" s="14">
        <v>6</v>
      </c>
      <c r="B8" s="2" t="s">
        <v>17</v>
      </c>
      <c r="C8" s="2">
        <v>3</v>
      </c>
      <c r="D8" s="2">
        <v>6</v>
      </c>
      <c r="E8" s="2" t="s">
        <v>155</v>
      </c>
      <c r="F8" s="2">
        <f t="shared" si="3"/>
        <v>1</v>
      </c>
      <c r="G8" s="62">
        <v>80.400000000000006</v>
      </c>
      <c r="H8" s="62">
        <v>100</v>
      </c>
      <c r="I8" s="62">
        <v>80.599999999999994</v>
      </c>
      <c r="J8" s="62">
        <v>93.6</v>
      </c>
      <c r="K8" s="11">
        <f t="shared" si="0"/>
        <v>36</v>
      </c>
      <c r="L8" s="11">
        <f t="shared" si="1"/>
        <v>7.1</v>
      </c>
      <c r="M8" s="11">
        <f t="shared" si="2"/>
        <v>14</v>
      </c>
      <c r="N8" s="11">
        <f t="shared" si="4"/>
        <v>40</v>
      </c>
      <c r="O8" s="11">
        <f t="shared" si="5"/>
        <v>3.4</v>
      </c>
      <c r="P8" s="11">
        <f t="shared" si="6"/>
        <v>8</v>
      </c>
      <c r="Q8" s="11">
        <f t="shared" si="7"/>
        <v>39</v>
      </c>
      <c r="R8" s="11">
        <f t="shared" si="8"/>
        <v>1.8</v>
      </c>
      <c r="S8" s="11">
        <f t="shared" si="9"/>
        <v>8</v>
      </c>
      <c r="T8" s="11">
        <f t="shared" si="10"/>
        <v>15</v>
      </c>
      <c r="U8" s="11">
        <f t="shared" si="11"/>
        <v>5.8</v>
      </c>
      <c r="V8" s="11">
        <f t="shared" si="12"/>
        <v>9</v>
      </c>
    </row>
    <row r="9" spans="1:29" x14ac:dyDescent="0.25">
      <c r="A9" s="14">
        <v>7</v>
      </c>
      <c r="B9" s="2" t="s">
        <v>11</v>
      </c>
      <c r="C9" s="2">
        <v>43</v>
      </c>
      <c r="D9" s="2">
        <v>33</v>
      </c>
      <c r="E9" s="2" t="s">
        <v>155</v>
      </c>
      <c r="F9" s="2">
        <f t="shared" si="3"/>
        <v>3</v>
      </c>
      <c r="G9" s="62">
        <v>75</v>
      </c>
      <c r="H9" s="62">
        <v>76.099999999999994</v>
      </c>
      <c r="I9" s="62">
        <v>81.7</v>
      </c>
      <c r="J9" s="62">
        <v>96.6</v>
      </c>
      <c r="K9" s="11">
        <f t="shared" si="0"/>
        <v>75</v>
      </c>
      <c r="L9" s="11">
        <f t="shared" si="1"/>
        <v>4.5999999999999996</v>
      </c>
      <c r="M9" s="11">
        <f t="shared" si="2"/>
        <v>17</v>
      </c>
      <c r="N9" s="11">
        <f t="shared" si="4"/>
        <v>13</v>
      </c>
      <c r="O9" s="11">
        <f t="shared" si="5"/>
        <v>7.3</v>
      </c>
      <c r="P9" s="11">
        <f t="shared" si="6"/>
        <v>10</v>
      </c>
      <c r="Q9" s="11">
        <f t="shared" si="7"/>
        <v>30</v>
      </c>
      <c r="R9" s="11">
        <f t="shared" si="8"/>
        <v>2.1</v>
      </c>
      <c r="S9" s="11">
        <f t="shared" si="9"/>
        <v>18</v>
      </c>
      <c r="T9" s="11">
        <f t="shared" si="10"/>
        <v>29</v>
      </c>
      <c r="U9" s="11">
        <f t="shared" si="11"/>
        <v>3.4</v>
      </c>
      <c r="V9" s="11">
        <f t="shared" si="12"/>
        <v>9</v>
      </c>
    </row>
    <row r="10" spans="1:29" x14ac:dyDescent="0.25">
      <c r="A10" s="14">
        <f t="shared" ref="A10:A60" si="13">A9+1</f>
        <v>8</v>
      </c>
      <c r="B10" s="2" t="s">
        <v>431</v>
      </c>
      <c r="C10" s="2">
        <v>279</v>
      </c>
      <c r="D10" s="2">
        <v>175</v>
      </c>
      <c r="E10" s="2" t="s">
        <v>157</v>
      </c>
      <c r="F10" s="2">
        <f t="shared" si="3"/>
        <v>6</v>
      </c>
      <c r="G10" s="62">
        <v>50.7</v>
      </c>
      <c r="H10" s="62">
        <v>58.6</v>
      </c>
      <c r="I10" s="62">
        <v>81.400000000000006</v>
      </c>
      <c r="J10" s="62">
        <v>92.8</v>
      </c>
      <c r="K10" s="11">
        <f t="shared" si="0"/>
        <v>172</v>
      </c>
      <c r="L10" s="11">
        <f t="shared" si="1"/>
        <v>1.8</v>
      </c>
      <c r="M10" s="11">
        <f t="shared" si="2"/>
        <v>10</v>
      </c>
      <c r="N10" s="11">
        <f t="shared" si="4"/>
        <v>110</v>
      </c>
      <c r="O10" s="11">
        <f t="shared" si="5"/>
        <v>1.7</v>
      </c>
      <c r="P10" s="11">
        <f t="shared" si="6"/>
        <v>2</v>
      </c>
      <c r="Q10" s="11">
        <f t="shared" si="7"/>
        <v>25</v>
      </c>
      <c r="R10" s="11">
        <f t="shared" si="8"/>
        <v>2.5</v>
      </c>
      <c r="S10" s="11">
        <f t="shared" si="9"/>
        <v>17</v>
      </c>
      <c r="T10" s="11">
        <f t="shared" si="10"/>
        <v>65</v>
      </c>
      <c r="U10" s="11">
        <f t="shared" si="11"/>
        <v>1.7</v>
      </c>
      <c r="V10" s="11">
        <f t="shared" si="12"/>
        <v>6</v>
      </c>
    </row>
    <row r="11" spans="1:29" x14ac:dyDescent="0.25">
      <c r="A11" s="14">
        <f t="shared" si="13"/>
        <v>9</v>
      </c>
      <c r="B11" s="2" t="s">
        <v>18</v>
      </c>
      <c r="C11" s="2">
        <v>34</v>
      </c>
      <c r="D11" s="2">
        <v>125</v>
      </c>
      <c r="E11" s="2" t="s">
        <v>157</v>
      </c>
      <c r="F11" s="2">
        <f t="shared" si="3"/>
        <v>5</v>
      </c>
      <c r="G11" s="62">
        <v>49.6</v>
      </c>
      <c r="H11" s="62">
        <v>76.599999999999994</v>
      </c>
      <c r="I11" s="62">
        <v>71.8</v>
      </c>
      <c r="J11" s="62">
        <v>89.4</v>
      </c>
      <c r="K11" s="11">
        <f t="shared" si="0"/>
        <v>91</v>
      </c>
      <c r="L11" s="11">
        <f t="shared" si="1"/>
        <v>3.9</v>
      </c>
      <c r="M11" s="11">
        <f t="shared" si="2"/>
        <v>14</v>
      </c>
      <c r="N11" s="11">
        <f t="shared" si="4"/>
        <v>70</v>
      </c>
      <c r="O11" s="11">
        <f t="shared" si="5"/>
        <v>2.4</v>
      </c>
      <c r="P11" s="11">
        <f t="shared" si="6"/>
        <v>4</v>
      </c>
      <c r="Q11" s="11">
        <f t="shared" si="7"/>
        <v>30</v>
      </c>
      <c r="R11" s="11">
        <f t="shared" si="8"/>
        <v>2.1</v>
      </c>
      <c r="S11" s="11">
        <f t="shared" si="9"/>
        <v>18</v>
      </c>
      <c r="T11" s="11">
        <f t="shared" si="10"/>
        <v>17</v>
      </c>
      <c r="U11" s="11">
        <f t="shared" si="11"/>
        <v>4.2</v>
      </c>
      <c r="V11" s="11">
        <f t="shared" si="12"/>
        <v>7</v>
      </c>
    </row>
    <row r="12" spans="1:29" x14ac:dyDescent="0.25">
      <c r="A12" s="14">
        <f t="shared" si="13"/>
        <v>10</v>
      </c>
      <c r="B12" s="2" t="s">
        <v>420</v>
      </c>
      <c r="C12" s="2">
        <v>89</v>
      </c>
      <c r="D12" s="2">
        <v>175</v>
      </c>
      <c r="E12" s="2" t="s">
        <v>157</v>
      </c>
      <c r="F12" s="2">
        <f t="shared" si="3"/>
        <v>6</v>
      </c>
      <c r="G12" s="62">
        <v>49.8</v>
      </c>
      <c r="H12" s="62">
        <v>65.099999999999994</v>
      </c>
      <c r="I12" s="62">
        <v>79.7</v>
      </c>
      <c r="J12" s="62">
        <v>91.2</v>
      </c>
      <c r="K12" s="11">
        <f t="shared" si="0"/>
        <v>83</v>
      </c>
      <c r="L12" s="11">
        <f t="shared" si="1"/>
        <v>4.2</v>
      </c>
      <c r="M12" s="11">
        <f t="shared" si="2"/>
        <v>12</v>
      </c>
      <c r="N12" s="11">
        <f t="shared" si="4"/>
        <v>110</v>
      </c>
      <c r="O12" s="11">
        <f t="shared" si="5"/>
        <v>1.7</v>
      </c>
      <c r="P12" s="11">
        <f t="shared" si="6"/>
        <v>4</v>
      </c>
      <c r="Q12" s="11">
        <f t="shared" si="7"/>
        <v>18</v>
      </c>
      <c r="R12" s="11">
        <f t="shared" si="8"/>
        <v>2.9</v>
      </c>
      <c r="S12" s="11">
        <f t="shared" si="9"/>
        <v>19</v>
      </c>
      <c r="T12" s="11">
        <f t="shared" si="10"/>
        <v>48</v>
      </c>
      <c r="U12" s="11">
        <f t="shared" si="11"/>
        <v>2.2000000000000002</v>
      </c>
      <c r="V12" s="11">
        <f t="shared" si="12"/>
        <v>5</v>
      </c>
    </row>
    <row r="13" spans="1:29" x14ac:dyDescent="0.25">
      <c r="A13" s="14">
        <f t="shared" si="13"/>
        <v>11</v>
      </c>
      <c r="B13" s="2" t="s">
        <v>450</v>
      </c>
      <c r="C13" s="2">
        <v>450</v>
      </c>
      <c r="D13" s="2"/>
      <c r="E13" s="2" t="s">
        <v>156</v>
      </c>
      <c r="F13" s="2">
        <f t="shared" si="3"/>
        <v>1</v>
      </c>
      <c r="G13" s="62"/>
      <c r="H13" s="62"/>
      <c r="I13" s="62"/>
      <c r="J13" s="62"/>
      <c r="K13" s="11">
        <f t="shared" si="0"/>
        <v>44</v>
      </c>
      <c r="L13" s="11">
        <f t="shared" si="1"/>
        <v>6.1</v>
      </c>
      <c r="M13" s="11">
        <f t="shared" si="2"/>
        <v>10</v>
      </c>
      <c r="N13" s="11">
        <f t="shared" si="4"/>
        <v>55</v>
      </c>
      <c r="O13" s="11">
        <f t="shared" si="5"/>
        <v>2.8</v>
      </c>
      <c r="P13" s="11">
        <f t="shared" si="6"/>
        <v>3</v>
      </c>
      <c r="Q13" s="11">
        <f t="shared" si="7"/>
        <v>39</v>
      </c>
      <c r="R13" s="11">
        <f t="shared" si="8"/>
        <v>1.8</v>
      </c>
      <c r="S13" s="11">
        <f t="shared" si="9"/>
        <v>17</v>
      </c>
      <c r="T13" s="11">
        <f t="shared" si="10"/>
        <v>50</v>
      </c>
      <c r="U13" s="11">
        <f t="shared" si="11"/>
        <v>2.1</v>
      </c>
      <c r="V13" s="11">
        <f t="shared" si="12"/>
        <v>7</v>
      </c>
    </row>
    <row r="14" spans="1:29" x14ac:dyDescent="0.25">
      <c r="A14" s="14">
        <f t="shared" si="13"/>
        <v>12</v>
      </c>
      <c r="B14" s="2" t="s">
        <v>414</v>
      </c>
      <c r="C14" s="2">
        <v>95</v>
      </c>
      <c r="D14" s="2">
        <v>75</v>
      </c>
      <c r="E14" s="2" t="s">
        <v>157</v>
      </c>
      <c r="F14" s="2">
        <f t="shared" si="3"/>
        <v>4</v>
      </c>
      <c r="G14" s="62">
        <v>58.2</v>
      </c>
      <c r="H14" s="62">
        <v>69.2</v>
      </c>
      <c r="I14" s="62">
        <v>85.8</v>
      </c>
      <c r="J14" s="62">
        <v>90.5</v>
      </c>
      <c r="K14" s="11">
        <f t="shared" si="0"/>
        <v>75</v>
      </c>
      <c r="L14" s="11">
        <f t="shared" si="1"/>
        <v>4.5999999999999996</v>
      </c>
      <c r="M14" s="11">
        <f t="shared" si="2"/>
        <v>11</v>
      </c>
      <c r="N14" s="11">
        <f t="shared" si="4"/>
        <v>148</v>
      </c>
      <c r="O14" s="11">
        <f t="shared" si="5"/>
        <v>1.2</v>
      </c>
      <c r="P14" s="11">
        <f t="shared" si="6"/>
        <v>2</v>
      </c>
      <c r="Q14" s="11">
        <f t="shared" si="7"/>
        <v>11</v>
      </c>
      <c r="R14" s="11">
        <f t="shared" si="8"/>
        <v>3.5</v>
      </c>
      <c r="S14" s="11">
        <f t="shared" si="9"/>
        <v>25</v>
      </c>
      <c r="T14" s="11">
        <f t="shared" si="10"/>
        <v>73</v>
      </c>
      <c r="U14" s="11">
        <f t="shared" si="11"/>
        <v>1.5</v>
      </c>
      <c r="V14" s="11">
        <f t="shared" si="12"/>
        <v>3</v>
      </c>
    </row>
    <row r="15" spans="1:29" x14ac:dyDescent="0.25">
      <c r="A15" s="14">
        <f t="shared" si="13"/>
        <v>13</v>
      </c>
      <c r="B15" s="2" t="s">
        <v>16</v>
      </c>
      <c r="C15" s="2">
        <v>100</v>
      </c>
      <c r="D15" s="2">
        <v>75</v>
      </c>
      <c r="E15" s="2" t="s">
        <v>157</v>
      </c>
      <c r="F15" s="2">
        <f t="shared" si="3"/>
        <v>4</v>
      </c>
      <c r="G15" s="62">
        <v>63.3</v>
      </c>
      <c r="H15" s="62">
        <v>74.900000000000006</v>
      </c>
      <c r="I15" s="62">
        <v>82</v>
      </c>
      <c r="J15" s="62">
        <v>87</v>
      </c>
      <c r="K15" s="11">
        <f t="shared" si="0"/>
        <v>40</v>
      </c>
      <c r="L15" s="11">
        <f t="shared" si="1"/>
        <v>6.8</v>
      </c>
      <c r="M15" s="11">
        <f t="shared" si="2"/>
        <v>29</v>
      </c>
      <c r="N15" s="11">
        <f t="shared" si="4"/>
        <v>58</v>
      </c>
      <c r="O15" s="11">
        <f t="shared" si="5"/>
        <v>2.7</v>
      </c>
      <c r="P15" s="11">
        <f t="shared" si="6"/>
        <v>8</v>
      </c>
      <c r="Q15" s="11">
        <f t="shared" si="7"/>
        <v>11</v>
      </c>
      <c r="R15" s="11">
        <f t="shared" si="8"/>
        <v>3.5</v>
      </c>
      <c r="S15" s="11">
        <f t="shared" si="9"/>
        <v>30</v>
      </c>
      <c r="T15" s="11">
        <f t="shared" si="10"/>
        <v>68</v>
      </c>
      <c r="U15" s="11">
        <f t="shared" si="11"/>
        <v>1.6</v>
      </c>
      <c r="V15" s="11">
        <f t="shared" si="12"/>
        <v>4</v>
      </c>
    </row>
    <row r="16" spans="1:29" x14ac:dyDescent="0.25">
      <c r="A16" s="14">
        <f t="shared" si="13"/>
        <v>14</v>
      </c>
      <c r="B16" s="2" t="s">
        <v>20</v>
      </c>
      <c r="C16" s="2">
        <v>203</v>
      </c>
      <c r="D16" s="2">
        <v>175</v>
      </c>
      <c r="E16" s="2" t="s">
        <v>157</v>
      </c>
      <c r="F16" s="2">
        <f t="shared" si="3"/>
        <v>6</v>
      </c>
      <c r="G16" s="62">
        <v>50.2</v>
      </c>
      <c r="H16" s="62">
        <v>65.5</v>
      </c>
      <c r="I16" s="62">
        <v>79.400000000000006</v>
      </c>
      <c r="J16" s="62">
        <v>85.7</v>
      </c>
      <c r="K16" s="11">
        <f t="shared" si="0"/>
        <v>91</v>
      </c>
      <c r="L16" s="11">
        <f t="shared" si="1"/>
        <v>3.9</v>
      </c>
      <c r="M16" s="11">
        <f t="shared" si="2"/>
        <v>12</v>
      </c>
      <c r="N16" s="11"/>
      <c r="O16" s="11"/>
      <c r="P16" s="11"/>
      <c r="Q16" s="11">
        <f t="shared" si="7"/>
        <v>29</v>
      </c>
      <c r="R16" s="11">
        <f t="shared" si="8"/>
        <v>2.2000000000000002</v>
      </c>
      <c r="S16" s="11">
        <f t="shared" si="9"/>
        <v>11</v>
      </c>
      <c r="T16" s="11">
        <f t="shared" si="10"/>
        <v>13</v>
      </c>
      <c r="U16" s="11">
        <f t="shared" si="11"/>
        <v>6.1</v>
      </c>
      <c r="V16" s="11">
        <f t="shared" si="12"/>
        <v>11</v>
      </c>
      <c r="Y16" s="6"/>
      <c r="Z16" s="6"/>
      <c r="AA16" s="6"/>
      <c r="AB16" s="6"/>
      <c r="AC16" s="6"/>
    </row>
    <row r="17" spans="1:29" x14ac:dyDescent="0.25">
      <c r="A17" s="14">
        <f t="shared" si="13"/>
        <v>15</v>
      </c>
      <c r="B17" s="2" t="s">
        <v>21</v>
      </c>
      <c r="C17" s="2">
        <v>52</v>
      </c>
      <c r="D17" s="2">
        <v>75</v>
      </c>
      <c r="E17" s="2" t="s">
        <v>157</v>
      </c>
      <c r="F17" s="2">
        <f t="shared" si="3"/>
        <v>4</v>
      </c>
      <c r="G17" s="62">
        <v>61.6</v>
      </c>
      <c r="H17" s="62">
        <v>72.3</v>
      </c>
      <c r="I17" s="62">
        <v>82.5</v>
      </c>
      <c r="J17" s="62">
        <v>84.8</v>
      </c>
      <c r="K17" s="11">
        <f t="shared" si="0"/>
        <v>102</v>
      </c>
      <c r="L17" s="11">
        <f t="shared" si="1"/>
        <v>3.3</v>
      </c>
      <c r="M17" s="11">
        <f t="shared" si="2"/>
        <v>16</v>
      </c>
      <c r="N17" s="11">
        <f t="shared" ref="N17:N34" si="14">VLOOKUP(B17,Theory_Rank,2,FALSE)</f>
        <v>166</v>
      </c>
      <c r="O17" s="11">
        <f t="shared" ref="O17:O34" si="15">VLOOKUP(B17,Theory_Rank,3,FALSE)</f>
        <v>1.1000000000000001</v>
      </c>
      <c r="P17" s="11">
        <f t="shared" ref="P17:P34" si="16">VLOOKUP(B17,Theory_Rank,4,FALSE)</f>
        <v>1</v>
      </c>
      <c r="Q17" s="11"/>
      <c r="R17" s="11"/>
      <c r="S17" s="11"/>
      <c r="T17" s="11"/>
      <c r="U17" s="11"/>
      <c r="V17" s="11"/>
      <c r="Y17" s="6"/>
      <c r="Z17" s="6"/>
      <c r="AA17" s="6"/>
      <c r="AB17" s="6"/>
      <c r="AC17" s="6"/>
    </row>
    <row r="18" spans="1:29" x14ac:dyDescent="0.25">
      <c r="A18" s="14">
        <f t="shared" si="13"/>
        <v>16</v>
      </c>
      <c r="B18" s="2" t="s">
        <v>449</v>
      </c>
      <c r="C18" s="2">
        <v>47</v>
      </c>
      <c r="D18" s="2">
        <v>34</v>
      </c>
      <c r="E18" s="2" t="s">
        <v>155</v>
      </c>
      <c r="F18" s="2">
        <f t="shared" si="3"/>
        <v>3</v>
      </c>
      <c r="G18" s="62">
        <v>71.2</v>
      </c>
      <c r="H18" s="62">
        <v>79.3</v>
      </c>
      <c r="I18" s="62">
        <v>85.8</v>
      </c>
      <c r="J18" s="62">
        <v>93.2</v>
      </c>
      <c r="K18" s="11">
        <f t="shared" si="0"/>
        <v>41</v>
      </c>
      <c r="L18" s="11">
        <f t="shared" si="1"/>
        <v>6.7</v>
      </c>
      <c r="M18" s="11">
        <f t="shared" si="2"/>
        <v>19</v>
      </c>
      <c r="N18" s="11">
        <f t="shared" si="14"/>
        <v>95</v>
      </c>
      <c r="O18" s="11">
        <f t="shared" si="15"/>
        <v>1.9</v>
      </c>
      <c r="P18" s="11">
        <f t="shared" si="16"/>
        <v>4</v>
      </c>
      <c r="Q18" s="11"/>
      <c r="R18" s="11"/>
      <c r="S18" s="11"/>
      <c r="T18" s="11"/>
      <c r="U18" s="11"/>
      <c r="V18" s="11"/>
      <c r="Y18" s="6"/>
      <c r="Z18" s="6"/>
      <c r="AA18" s="6"/>
      <c r="AB18" s="6"/>
      <c r="AC18" s="6"/>
    </row>
    <row r="19" spans="1:29" x14ac:dyDescent="0.25">
      <c r="A19" s="14">
        <f t="shared" si="13"/>
        <v>17</v>
      </c>
      <c r="B19" s="2" t="s">
        <v>434</v>
      </c>
      <c r="C19" s="2">
        <v>169</v>
      </c>
      <c r="D19" s="2">
        <v>75</v>
      </c>
      <c r="E19" s="2" t="s">
        <v>157</v>
      </c>
      <c r="F19" s="2">
        <f t="shared" si="3"/>
        <v>4</v>
      </c>
      <c r="G19" s="62">
        <v>65.400000000000006</v>
      </c>
      <c r="H19" s="62">
        <v>61.1</v>
      </c>
      <c r="I19" s="62">
        <v>78.5</v>
      </c>
      <c r="J19" s="62">
        <v>93.4</v>
      </c>
      <c r="K19" s="11">
        <f t="shared" si="0"/>
        <v>53</v>
      </c>
      <c r="L19" s="11">
        <f t="shared" si="1"/>
        <v>5.7</v>
      </c>
      <c r="M19" s="11">
        <f t="shared" si="2"/>
        <v>13</v>
      </c>
      <c r="N19" s="11">
        <f t="shared" si="14"/>
        <v>81</v>
      </c>
      <c r="O19" s="11">
        <f t="shared" si="15"/>
        <v>2.2000000000000002</v>
      </c>
      <c r="P19" s="11">
        <f t="shared" si="16"/>
        <v>5</v>
      </c>
      <c r="Q19" s="11">
        <f t="shared" ref="Q19:Q27" si="17">VLOOKUP(B19,Systems_Rank,2,FALSE)</f>
        <v>27</v>
      </c>
      <c r="R19" s="11">
        <f t="shared" ref="R19:R27" si="18">VLOOKUP(B19,Systems_Rank,3,FALSE)</f>
        <v>2.4</v>
      </c>
      <c r="S19" s="11">
        <f t="shared" ref="S19:S27" si="19">VLOOKUP(B19,Systems_Rank,4,FALSE)</f>
        <v>24</v>
      </c>
      <c r="T19" s="11">
        <f t="shared" ref="T19:T26" si="20">VLOOKUP(B19,InterD_Rank,2,FALSE)</f>
        <v>34</v>
      </c>
      <c r="U19" s="11">
        <f t="shared" ref="U19:U26" si="21">VLOOKUP(B19,InterD_Rank,3,FALSE)</f>
        <v>2.9</v>
      </c>
      <c r="V19" s="11">
        <f t="shared" ref="V19:V26" si="22">VLOOKUP(B19,InterD_Rank,4,FALSE)</f>
        <v>13</v>
      </c>
      <c r="Y19" s="6"/>
      <c r="Z19" s="6"/>
      <c r="AA19" s="6"/>
      <c r="AB19" s="6"/>
      <c r="AC19" s="6"/>
    </row>
    <row r="20" spans="1:29" x14ac:dyDescent="0.25">
      <c r="A20" s="14">
        <f t="shared" si="13"/>
        <v>18</v>
      </c>
      <c r="B20" s="2" t="s">
        <v>418</v>
      </c>
      <c r="C20" s="2">
        <v>384</v>
      </c>
      <c r="D20" s="2">
        <v>325</v>
      </c>
      <c r="E20" s="2" t="s">
        <v>157</v>
      </c>
      <c r="F20" s="2">
        <f t="shared" si="3"/>
        <v>8</v>
      </c>
      <c r="G20" s="62">
        <v>40.299999999999997</v>
      </c>
      <c r="H20" s="62">
        <v>53.9</v>
      </c>
      <c r="I20" s="62">
        <v>77.900000000000006</v>
      </c>
      <c r="J20" s="62">
        <v>93.2</v>
      </c>
      <c r="K20" s="11">
        <f t="shared" si="0"/>
        <v>131</v>
      </c>
      <c r="L20" s="11">
        <f t="shared" si="1"/>
        <v>2.4</v>
      </c>
      <c r="M20" s="11">
        <f t="shared" si="2"/>
        <v>9</v>
      </c>
      <c r="N20" s="11">
        <f t="shared" si="14"/>
        <v>110</v>
      </c>
      <c r="O20" s="11">
        <f t="shared" si="15"/>
        <v>1.7</v>
      </c>
      <c r="P20" s="11">
        <f t="shared" si="16"/>
        <v>4</v>
      </c>
      <c r="Q20" s="11">
        <f t="shared" si="17"/>
        <v>15</v>
      </c>
      <c r="R20" s="11">
        <f t="shared" si="18"/>
        <v>3.2</v>
      </c>
      <c r="S20" s="11">
        <f t="shared" si="19"/>
        <v>25</v>
      </c>
      <c r="T20" s="11">
        <f t="shared" si="20"/>
        <v>96</v>
      </c>
      <c r="U20" s="11">
        <f t="shared" si="21"/>
        <v>1.2</v>
      </c>
      <c r="V20" s="11">
        <f t="shared" si="22"/>
        <v>2</v>
      </c>
      <c r="Y20" s="6"/>
      <c r="Z20" s="6"/>
      <c r="AA20" s="6"/>
      <c r="AB20" s="6"/>
      <c r="AC20" s="6"/>
    </row>
    <row r="21" spans="1:29" x14ac:dyDescent="0.25">
      <c r="A21" s="14">
        <f t="shared" si="13"/>
        <v>19</v>
      </c>
      <c r="B21" s="2" t="s">
        <v>411</v>
      </c>
      <c r="C21" s="2">
        <v>41</v>
      </c>
      <c r="D21" s="2">
        <v>45</v>
      </c>
      <c r="E21" s="2" t="s">
        <v>155</v>
      </c>
      <c r="F21" s="2">
        <f t="shared" si="3"/>
        <v>3</v>
      </c>
      <c r="G21" s="62">
        <v>71.099999999999994</v>
      </c>
      <c r="H21" s="61">
        <v>66.8</v>
      </c>
      <c r="I21" s="62">
        <v>87.4</v>
      </c>
      <c r="J21" s="62">
        <v>96.4</v>
      </c>
      <c r="K21" s="11">
        <f t="shared" si="0"/>
        <v>45</v>
      </c>
      <c r="L21" s="11">
        <f t="shared" si="1"/>
        <v>6</v>
      </c>
      <c r="M21" s="11">
        <f t="shared" si="2"/>
        <v>19</v>
      </c>
      <c r="N21" s="11">
        <f t="shared" si="14"/>
        <v>11</v>
      </c>
      <c r="O21" s="11">
        <f t="shared" si="15"/>
        <v>7.5</v>
      </c>
      <c r="P21" s="11">
        <f t="shared" si="16"/>
        <v>9</v>
      </c>
      <c r="Q21" s="11">
        <f t="shared" si="17"/>
        <v>9</v>
      </c>
      <c r="R21" s="11">
        <f t="shared" si="18"/>
        <v>4.2</v>
      </c>
      <c r="S21" s="11">
        <f t="shared" si="19"/>
        <v>28</v>
      </c>
      <c r="T21" s="11">
        <f t="shared" si="20"/>
        <v>32</v>
      </c>
      <c r="U21" s="11">
        <f t="shared" si="21"/>
        <v>3.3</v>
      </c>
      <c r="V21" s="11">
        <f t="shared" si="22"/>
        <v>10</v>
      </c>
      <c r="Y21" s="6"/>
      <c r="Z21" s="6"/>
      <c r="AA21" s="6"/>
      <c r="AB21" s="6"/>
      <c r="AC21" s="6"/>
    </row>
    <row r="22" spans="1:29" x14ac:dyDescent="0.25">
      <c r="A22" s="14">
        <f t="shared" si="13"/>
        <v>20</v>
      </c>
      <c r="B22" s="2" t="s">
        <v>432</v>
      </c>
      <c r="C22" s="2">
        <v>132</v>
      </c>
      <c r="D22" s="2">
        <v>175</v>
      </c>
      <c r="E22" s="2" t="s">
        <v>157</v>
      </c>
      <c r="F22" s="2">
        <f t="shared" si="3"/>
        <v>6</v>
      </c>
      <c r="G22" s="62">
        <v>58.9</v>
      </c>
      <c r="H22" s="62">
        <v>49.5</v>
      </c>
      <c r="I22" s="62">
        <v>77.900000000000006</v>
      </c>
      <c r="J22" s="62">
        <v>91.8</v>
      </c>
      <c r="K22" s="11">
        <f t="shared" si="0"/>
        <v>80</v>
      </c>
      <c r="L22" s="11">
        <f t="shared" si="1"/>
        <v>4.3</v>
      </c>
      <c r="M22" s="11">
        <f t="shared" si="2"/>
        <v>15</v>
      </c>
      <c r="N22" s="11">
        <f t="shared" si="14"/>
        <v>36</v>
      </c>
      <c r="O22" s="11">
        <f t="shared" si="15"/>
        <v>3.7</v>
      </c>
      <c r="P22" s="11">
        <f t="shared" si="16"/>
        <v>4</v>
      </c>
      <c r="Q22" s="11">
        <f t="shared" si="17"/>
        <v>25</v>
      </c>
      <c r="R22" s="11">
        <f t="shared" si="18"/>
        <v>2.5</v>
      </c>
      <c r="S22" s="11">
        <f t="shared" si="19"/>
        <v>15</v>
      </c>
      <c r="T22" s="11">
        <f t="shared" si="20"/>
        <v>63</v>
      </c>
      <c r="U22" s="11">
        <f t="shared" si="21"/>
        <v>1.8</v>
      </c>
      <c r="V22" s="11">
        <f t="shared" si="22"/>
        <v>4</v>
      </c>
    </row>
    <row r="23" spans="1:29" x14ac:dyDescent="0.25">
      <c r="A23" s="14">
        <f t="shared" si="13"/>
        <v>21</v>
      </c>
      <c r="B23" s="2" t="s">
        <v>27</v>
      </c>
      <c r="C23" s="2">
        <v>9</v>
      </c>
      <c r="D23" s="2">
        <v>75</v>
      </c>
      <c r="E23" s="2" t="s">
        <v>157</v>
      </c>
      <c r="F23" s="2">
        <f t="shared" si="3"/>
        <v>4</v>
      </c>
      <c r="G23" s="62">
        <v>67.7</v>
      </c>
      <c r="H23" s="62">
        <v>77.5</v>
      </c>
      <c r="I23" s="62">
        <v>67.599999999999994</v>
      </c>
      <c r="J23" s="62">
        <v>85.5</v>
      </c>
      <c r="K23" s="11">
        <f t="shared" si="0"/>
        <v>140</v>
      </c>
      <c r="L23" s="11">
        <f t="shared" si="1"/>
        <v>2.2999999999999998</v>
      </c>
      <c r="M23" s="11">
        <f t="shared" si="2"/>
        <v>7</v>
      </c>
      <c r="N23" s="11">
        <f t="shared" si="14"/>
        <v>55</v>
      </c>
      <c r="O23" s="11">
        <f t="shared" si="15"/>
        <v>2.8</v>
      </c>
      <c r="P23" s="11">
        <f t="shared" si="16"/>
        <v>7</v>
      </c>
      <c r="Q23" s="11">
        <f t="shared" si="17"/>
        <v>13</v>
      </c>
      <c r="R23" s="11">
        <f t="shared" si="18"/>
        <v>3.4</v>
      </c>
      <c r="S23" s="11">
        <f t="shared" si="19"/>
        <v>18</v>
      </c>
      <c r="T23" s="11">
        <f t="shared" si="20"/>
        <v>35</v>
      </c>
      <c r="U23" s="11">
        <f t="shared" si="21"/>
        <v>2.8</v>
      </c>
      <c r="V23" s="11">
        <f t="shared" si="22"/>
        <v>8</v>
      </c>
    </row>
    <row r="24" spans="1:29" x14ac:dyDescent="0.25">
      <c r="A24" s="14">
        <f t="shared" si="13"/>
        <v>22</v>
      </c>
      <c r="B24" s="2" t="s">
        <v>32</v>
      </c>
      <c r="C24" s="2">
        <v>180</v>
      </c>
      <c r="D24" s="2">
        <v>225</v>
      </c>
      <c r="E24" s="2" t="s">
        <v>157</v>
      </c>
      <c r="F24" s="2">
        <f t="shared" si="3"/>
        <v>7</v>
      </c>
      <c r="G24" s="62">
        <v>49.4</v>
      </c>
      <c r="H24" s="62">
        <v>60.8</v>
      </c>
      <c r="I24" s="62">
        <v>74.5</v>
      </c>
      <c r="J24" s="62">
        <v>88.4</v>
      </c>
      <c r="K24" s="11">
        <f t="shared" si="0"/>
        <v>153</v>
      </c>
      <c r="L24" s="11">
        <f t="shared" si="1"/>
        <v>2.1</v>
      </c>
      <c r="M24" s="11">
        <f t="shared" si="2"/>
        <v>8</v>
      </c>
      <c r="N24" s="11">
        <f t="shared" si="14"/>
        <v>126</v>
      </c>
      <c r="O24" s="11">
        <f t="shared" si="15"/>
        <v>1.4</v>
      </c>
      <c r="P24" s="11">
        <f t="shared" si="16"/>
        <v>1</v>
      </c>
      <c r="Q24" s="11">
        <f t="shared" si="17"/>
        <v>59</v>
      </c>
      <c r="R24" s="11">
        <f t="shared" si="18"/>
        <v>1.4</v>
      </c>
      <c r="S24" s="11">
        <f t="shared" si="19"/>
        <v>8</v>
      </c>
      <c r="T24" s="11">
        <f t="shared" si="20"/>
        <v>58</v>
      </c>
      <c r="U24" s="11">
        <f t="shared" si="21"/>
        <v>1.9</v>
      </c>
      <c r="V24" s="11">
        <f t="shared" si="22"/>
        <v>5</v>
      </c>
    </row>
    <row r="25" spans="1:29" x14ac:dyDescent="0.25">
      <c r="A25" s="14">
        <f t="shared" si="13"/>
        <v>23</v>
      </c>
      <c r="B25" s="2" t="s">
        <v>35</v>
      </c>
      <c r="C25" s="2">
        <v>1</v>
      </c>
      <c r="D25" s="2">
        <v>1</v>
      </c>
      <c r="E25" s="2" t="s">
        <v>155</v>
      </c>
      <c r="F25" s="2">
        <f t="shared" si="3"/>
        <v>1</v>
      </c>
      <c r="G25" s="62">
        <v>90.5</v>
      </c>
      <c r="H25" s="62">
        <v>98.7</v>
      </c>
      <c r="I25" s="62">
        <v>95.4</v>
      </c>
      <c r="J25" s="62">
        <v>94.6</v>
      </c>
      <c r="K25" s="11">
        <f t="shared" si="0"/>
        <v>12</v>
      </c>
      <c r="L25" s="11">
        <f t="shared" si="1"/>
        <v>12.7</v>
      </c>
      <c r="M25" s="11">
        <f t="shared" si="2"/>
        <v>43</v>
      </c>
      <c r="N25" s="11">
        <f t="shared" si="14"/>
        <v>2</v>
      </c>
      <c r="O25" s="11">
        <f t="shared" si="15"/>
        <v>11.3</v>
      </c>
      <c r="P25" s="11">
        <f t="shared" si="16"/>
        <v>21</v>
      </c>
      <c r="Q25" s="11">
        <f t="shared" si="17"/>
        <v>3</v>
      </c>
      <c r="R25" s="11">
        <f t="shared" si="18"/>
        <v>6.2</v>
      </c>
      <c r="S25" s="11">
        <f t="shared" si="19"/>
        <v>40</v>
      </c>
      <c r="T25" s="11">
        <f t="shared" si="20"/>
        <v>6</v>
      </c>
      <c r="U25" s="11">
        <f t="shared" si="21"/>
        <v>9.8000000000000007</v>
      </c>
      <c r="V25" s="11">
        <f t="shared" si="22"/>
        <v>21</v>
      </c>
    </row>
    <row r="26" spans="1:29" x14ac:dyDescent="0.25">
      <c r="A26" s="14">
        <f t="shared" si="13"/>
        <v>24</v>
      </c>
      <c r="B26" s="2" t="s">
        <v>36</v>
      </c>
      <c r="C26" s="2">
        <v>2</v>
      </c>
      <c r="D26" s="2">
        <v>2</v>
      </c>
      <c r="E26" s="2" t="s">
        <v>155</v>
      </c>
      <c r="F26" s="2">
        <f t="shared" si="3"/>
        <v>1</v>
      </c>
      <c r="G26" s="62">
        <v>87.8</v>
      </c>
      <c r="H26" s="62">
        <v>96</v>
      </c>
      <c r="I26" s="62">
        <v>100</v>
      </c>
      <c r="J26" s="62">
        <v>100</v>
      </c>
      <c r="K26" s="11">
        <f t="shared" si="0"/>
        <v>5</v>
      </c>
      <c r="L26" s="11">
        <f t="shared" si="1"/>
        <v>21.3</v>
      </c>
      <c r="M26" s="11">
        <f t="shared" si="2"/>
        <v>34</v>
      </c>
      <c r="N26" s="11">
        <f t="shared" si="14"/>
        <v>14</v>
      </c>
      <c r="O26" s="11">
        <f t="shared" si="15"/>
        <v>6.7</v>
      </c>
      <c r="P26" s="11">
        <f t="shared" si="16"/>
        <v>15</v>
      </c>
      <c r="Q26" s="11">
        <f t="shared" si="17"/>
        <v>7</v>
      </c>
      <c r="R26" s="11">
        <f t="shared" si="18"/>
        <v>4.3</v>
      </c>
      <c r="S26" s="11">
        <f t="shared" si="19"/>
        <v>29</v>
      </c>
      <c r="T26" s="11">
        <f t="shared" si="20"/>
        <v>7</v>
      </c>
      <c r="U26" s="11">
        <f t="shared" si="21"/>
        <v>8.4</v>
      </c>
      <c r="V26" s="11">
        <f t="shared" si="22"/>
        <v>16</v>
      </c>
    </row>
    <row r="27" spans="1:29" x14ac:dyDescent="0.25">
      <c r="A27" s="14">
        <f t="shared" si="13"/>
        <v>25</v>
      </c>
      <c r="B27" s="2" t="s">
        <v>42</v>
      </c>
      <c r="C27" s="2">
        <v>4</v>
      </c>
      <c r="D27" s="2">
        <v>22</v>
      </c>
      <c r="E27" s="2" t="s">
        <v>155</v>
      </c>
      <c r="F27" s="2">
        <f t="shared" si="3"/>
        <v>3</v>
      </c>
      <c r="G27" s="62">
        <v>78.900000000000006</v>
      </c>
      <c r="H27" s="62">
        <v>80.900000000000006</v>
      </c>
      <c r="I27" s="62">
        <v>78.8</v>
      </c>
      <c r="J27" s="62">
        <v>90.8</v>
      </c>
      <c r="K27" s="11">
        <f t="shared" si="0"/>
        <v>122</v>
      </c>
      <c r="L27" s="11">
        <f t="shared" si="1"/>
        <v>2.7</v>
      </c>
      <c r="M27" s="11">
        <f t="shared" si="2"/>
        <v>6</v>
      </c>
      <c r="N27" s="11">
        <f t="shared" si="14"/>
        <v>70</v>
      </c>
      <c r="O27" s="11">
        <f t="shared" si="15"/>
        <v>2.4</v>
      </c>
      <c r="P27" s="11">
        <f t="shared" si="16"/>
        <v>4</v>
      </c>
      <c r="Q27" s="11">
        <f t="shared" si="17"/>
        <v>75</v>
      </c>
      <c r="R27" s="11">
        <f t="shared" si="18"/>
        <v>1.2</v>
      </c>
      <c r="S27" s="11">
        <f t="shared" si="19"/>
        <v>2</v>
      </c>
      <c r="T27" s="11"/>
      <c r="U27" s="11"/>
      <c r="V27" s="11"/>
    </row>
    <row r="28" spans="1:29" x14ac:dyDescent="0.25">
      <c r="A28" s="14">
        <f t="shared" si="13"/>
        <v>26</v>
      </c>
      <c r="B28" s="2" t="s">
        <v>43</v>
      </c>
      <c r="C28" s="2">
        <v>5</v>
      </c>
      <c r="D28" s="2">
        <v>7</v>
      </c>
      <c r="E28" s="2" t="s">
        <v>155</v>
      </c>
      <c r="F28" s="2">
        <f t="shared" si="3"/>
        <v>1</v>
      </c>
      <c r="G28" s="62">
        <v>81</v>
      </c>
      <c r="H28" s="62">
        <v>97.3</v>
      </c>
      <c r="I28" s="62">
        <v>81.2</v>
      </c>
      <c r="J28" s="62">
        <v>91.9</v>
      </c>
      <c r="K28" s="11">
        <f t="shared" si="0"/>
        <v>33</v>
      </c>
      <c r="L28" s="11">
        <f t="shared" si="1"/>
        <v>8</v>
      </c>
      <c r="M28" s="11">
        <f t="shared" si="2"/>
        <v>25</v>
      </c>
      <c r="N28" s="11">
        <f t="shared" si="14"/>
        <v>15</v>
      </c>
      <c r="O28" s="11">
        <f t="shared" si="15"/>
        <v>6.1</v>
      </c>
      <c r="P28" s="11">
        <f t="shared" si="16"/>
        <v>23</v>
      </c>
      <c r="Q28" s="11"/>
      <c r="R28" s="11"/>
      <c r="S28" s="11"/>
      <c r="T28" s="11"/>
      <c r="U28" s="11"/>
      <c r="V28" s="11"/>
    </row>
    <row r="29" spans="1:29" x14ac:dyDescent="0.25">
      <c r="A29" s="14">
        <f t="shared" si="13"/>
        <v>27</v>
      </c>
      <c r="B29" s="2" t="s">
        <v>44</v>
      </c>
      <c r="C29" s="2">
        <v>8</v>
      </c>
      <c r="D29" s="2">
        <v>12</v>
      </c>
      <c r="E29" s="2" t="s">
        <v>155</v>
      </c>
      <c r="F29" s="2">
        <f t="shared" si="3"/>
        <v>2</v>
      </c>
      <c r="G29" s="62">
        <v>78.2</v>
      </c>
      <c r="H29" s="62">
        <v>88.9</v>
      </c>
      <c r="I29" s="62">
        <v>81.7</v>
      </c>
      <c r="J29" s="62">
        <v>90.1</v>
      </c>
      <c r="K29" s="11">
        <f t="shared" si="0"/>
        <v>45</v>
      </c>
      <c r="L29" s="11">
        <f t="shared" si="1"/>
        <v>6</v>
      </c>
      <c r="M29" s="11">
        <f t="shared" si="2"/>
        <v>20</v>
      </c>
      <c r="N29" s="11">
        <f t="shared" si="14"/>
        <v>70</v>
      </c>
      <c r="O29" s="11">
        <f t="shared" si="15"/>
        <v>2.4</v>
      </c>
      <c r="P29" s="11">
        <f t="shared" si="16"/>
        <v>6</v>
      </c>
      <c r="Q29" s="11"/>
      <c r="R29" s="11"/>
      <c r="S29" s="11"/>
      <c r="T29" s="11"/>
      <c r="U29" s="11"/>
      <c r="V29" s="11"/>
    </row>
    <row r="30" spans="1:29" x14ac:dyDescent="0.25">
      <c r="A30" s="14">
        <f t="shared" si="13"/>
        <v>28</v>
      </c>
      <c r="B30" s="2" t="s">
        <v>47</v>
      </c>
      <c r="C30" s="2">
        <v>12</v>
      </c>
      <c r="D30" s="2">
        <v>16</v>
      </c>
      <c r="E30" s="2" t="s">
        <v>155</v>
      </c>
      <c r="F30" s="2">
        <f t="shared" si="3"/>
        <v>2</v>
      </c>
      <c r="G30" s="62">
        <v>73.400000000000006</v>
      </c>
      <c r="H30" s="62">
        <v>85.1</v>
      </c>
      <c r="I30" s="61">
        <v>89.8</v>
      </c>
      <c r="J30" s="62">
        <v>91.6</v>
      </c>
      <c r="K30" s="11">
        <f t="shared" si="0"/>
        <v>19</v>
      </c>
      <c r="L30" s="11">
        <f t="shared" si="1"/>
        <v>10.8</v>
      </c>
      <c r="M30" s="11">
        <f t="shared" si="2"/>
        <v>29</v>
      </c>
      <c r="N30" s="11">
        <f t="shared" si="14"/>
        <v>126</v>
      </c>
      <c r="O30" s="11">
        <f t="shared" si="15"/>
        <v>1.4</v>
      </c>
      <c r="P30" s="11">
        <f t="shared" si="16"/>
        <v>4</v>
      </c>
      <c r="Q30" s="11"/>
      <c r="R30" s="11"/>
      <c r="S30" s="11"/>
      <c r="T30" s="11"/>
      <c r="U30" s="11"/>
      <c r="V30" s="11"/>
    </row>
    <row r="31" spans="1:29" x14ac:dyDescent="0.25">
      <c r="A31" s="14">
        <f t="shared" si="13"/>
        <v>29</v>
      </c>
      <c r="B31" s="2" t="s">
        <v>19</v>
      </c>
      <c r="C31" s="2">
        <v>11</v>
      </c>
      <c r="D31" s="2">
        <v>10</v>
      </c>
      <c r="E31" s="2" t="s">
        <v>155</v>
      </c>
      <c r="F31" s="2">
        <f t="shared" si="3"/>
        <v>2</v>
      </c>
      <c r="G31" s="62">
        <v>77.400000000000006</v>
      </c>
      <c r="H31" s="62">
        <v>89.8</v>
      </c>
      <c r="I31" s="62">
        <v>85.1</v>
      </c>
      <c r="J31" s="62">
        <v>89.5</v>
      </c>
      <c r="K31" s="11">
        <f t="shared" si="0"/>
        <v>10</v>
      </c>
      <c r="L31" s="11">
        <f t="shared" si="1"/>
        <v>13.9</v>
      </c>
      <c r="M31" s="11">
        <f t="shared" si="2"/>
        <v>33</v>
      </c>
      <c r="N31" s="11">
        <f t="shared" si="14"/>
        <v>46</v>
      </c>
      <c r="O31" s="11">
        <f t="shared" si="15"/>
        <v>3.1</v>
      </c>
      <c r="P31" s="11">
        <f t="shared" si="16"/>
        <v>10</v>
      </c>
      <c r="Q31" s="11"/>
      <c r="R31" s="11"/>
      <c r="S31" s="11"/>
      <c r="T31" s="11"/>
      <c r="U31" s="11"/>
      <c r="V31" s="11"/>
    </row>
    <row r="32" spans="1:29" x14ac:dyDescent="0.25">
      <c r="A32" s="14">
        <f t="shared" si="13"/>
        <v>30</v>
      </c>
      <c r="B32" s="2" t="s">
        <v>436</v>
      </c>
      <c r="C32" s="2">
        <v>23</v>
      </c>
      <c r="D32" s="2">
        <v>22</v>
      </c>
      <c r="E32" s="2" t="s">
        <v>155</v>
      </c>
      <c r="F32" s="2">
        <f t="shared" si="3"/>
        <v>3</v>
      </c>
      <c r="G32" s="62">
        <v>77.8</v>
      </c>
      <c r="H32" s="62">
        <v>89.2</v>
      </c>
      <c r="I32" s="62">
        <v>77.900000000000006</v>
      </c>
      <c r="J32" s="62">
        <v>78.2</v>
      </c>
      <c r="K32" s="11">
        <f t="shared" si="0"/>
        <v>32</v>
      </c>
      <c r="L32" s="11">
        <f t="shared" si="1"/>
        <v>8.1</v>
      </c>
      <c r="M32" s="11">
        <f t="shared" si="2"/>
        <v>23</v>
      </c>
      <c r="N32" s="11">
        <f t="shared" si="14"/>
        <v>119</v>
      </c>
      <c r="O32" s="11">
        <f t="shared" si="15"/>
        <v>1.5</v>
      </c>
      <c r="P32" s="11">
        <f t="shared" si="16"/>
        <v>2</v>
      </c>
      <c r="Q32" s="11"/>
      <c r="R32" s="11"/>
      <c r="S32" s="11"/>
      <c r="T32" s="11"/>
      <c r="U32" s="11"/>
      <c r="V32" s="11"/>
    </row>
    <row r="33" spans="1:22" x14ac:dyDescent="0.25">
      <c r="A33" s="14">
        <f t="shared" si="13"/>
        <v>31</v>
      </c>
      <c r="B33" s="2" t="s">
        <v>405</v>
      </c>
      <c r="C33" s="2">
        <v>27</v>
      </c>
      <c r="D33" s="2">
        <v>4</v>
      </c>
      <c r="E33" s="2" t="s">
        <v>155</v>
      </c>
      <c r="F33" s="2">
        <f t="shared" si="3"/>
        <v>1</v>
      </c>
      <c r="G33" s="62">
        <v>85.7</v>
      </c>
      <c r="H33" s="62">
        <v>89</v>
      </c>
      <c r="I33" s="62">
        <v>93.3</v>
      </c>
      <c r="J33" s="62">
        <v>98.4</v>
      </c>
      <c r="K33" s="11">
        <f t="shared" si="0"/>
        <v>11</v>
      </c>
      <c r="L33" s="11">
        <f t="shared" si="1"/>
        <v>13</v>
      </c>
      <c r="M33" s="11">
        <f t="shared" si="2"/>
        <v>37</v>
      </c>
      <c r="N33" s="11">
        <f t="shared" si="14"/>
        <v>7</v>
      </c>
      <c r="O33" s="11">
        <f t="shared" si="15"/>
        <v>8.8000000000000007</v>
      </c>
      <c r="P33" s="11">
        <f t="shared" si="16"/>
        <v>15</v>
      </c>
      <c r="Q33" s="11">
        <f>VLOOKUP(B33,Systems_Rank,2,FALSE)</f>
        <v>5</v>
      </c>
      <c r="R33" s="11">
        <f>VLOOKUP(B33,Systems_Rank,3,FALSE)</f>
        <v>5.7</v>
      </c>
      <c r="S33" s="11">
        <f>VLOOKUP(B33,Systems_Rank,4,FALSE)</f>
        <v>39</v>
      </c>
      <c r="T33" s="11">
        <f>VLOOKUP(B33,InterD_Rank,2,FALSE)</f>
        <v>5</v>
      </c>
      <c r="U33" s="11">
        <f>VLOOKUP(B33,InterD_Rank,3,FALSE)</f>
        <v>10.8</v>
      </c>
      <c r="V33" s="11">
        <f>VLOOKUP(B33,InterD_Rank,4,FALSE)</f>
        <v>27</v>
      </c>
    </row>
    <row r="34" spans="1:22" x14ac:dyDescent="0.25">
      <c r="A34" s="14">
        <f t="shared" si="13"/>
        <v>32</v>
      </c>
      <c r="B34" s="2" t="s">
        <v>50</v>
      </c>
      <c r="C34" s="2">
        <v>22</v>
      </c>
      <c r="D34" s="2">
        <v>18</v>
      </c>
      <c r="E34" s="2" t="s">
        <v>155</v>
      </c>
      <c r="F34" s="2">
        <f t="shared" si="3"/>
        <v>2</v>
      </c>
      <c r="G34" s="62">
        <v>79.099999999999994</v>
      </c>
      <c r="H34" s="62">
        <v>78.400000000000006</v>
      </c>
      <c r="I34" s="62">
        <v>85.6</v>
      </c>
      <c r="J34" s="62">
        <v>90.6</v>
      </c>
      <c r="K34" s="11">
        <f t="shared" si="0"/>
        <v>59</v>
      </c>
      <c r="L34" s="11">
        <f t="shared" si="1"/>
        <v>5.3</v>
      </c>
      <c r="M34" s="11">
        <f t="shared" si="2"/>
        <v>15</v>
      </c>
      <c r="N34" s="11">
        <f t="shared" si="14"/>
        <v>23</v>
      </c>
      <c r="O34" s="11">
        <f t="shared" si="15"/>
        <v>5.0999999999999996</v>
      </c>
      <c r="P34" s="11">
        <f t="shared" si="16"/>
        <v>9</v>
      </c>
      <c r="Q34" s="11"/>
      <c r="R34" s="11"/>
      <c r="S34" s="11"/>
      <c r="T34" s="11"/>
      <c r="U34" s="11"/>
      <c r="V34" s="11"/>
    </row>
    <row r="35" spans="1:22" x14ac:dyDescent="0.25">
      <c r="A35" s="14">
        <f t="shared" si="13"/>
        <v>33</v>
      </c>
      <c r="B35" s="2" t="s">
        <v>51</v>
      </c>
      <c r="C35" s="2">
        <v>58</v>
      </c>
      <c r="D35" s="2">
        <v>75</v>
      </c>
      <c r="E35" s="2" t="s">
        <v>157</v>
      </c>
      <c r="F35" s="2">
        <f t="shared" si="3"/>
        <v>4</v>
      </c>
      <c r="G35" s="62">
        <v>63.3</v>
      </c>
      <c r="H35" s="62">
        <v>78.7</v>
      </c>
      <c r="I35" s="62">
        <v>64.099999999999994</v>
      </c>
      <c r="J35" s="62">
        <v>74.400000000000006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25">
      <c r="A36" s="14">
        <f t="shared" si="13"/>
        <v>34</v>
      </c>
      <c r="B36" s="2" t="s">
        <v>52</v>
      </c>
      <c r="C36" s="2">
        <v>35</v>
      </c>
      <c r="D36" s="2">
        <v>75</v>
      </c>
      <c r="E36" s="2" t="s">
        <v>157</v>
      </c>
      <c r="F36" s="2">
        <f t="shared" si="3"/>
        <v>4</v>
      </c>
      <c r="G36" s="62">
        <v>64</v>
      </c>
      <c r="H36" s="62">
        <v>80.7</v>
      </c>
      <c r="I36" s="62">
        <v>64.599999999999994</v>
      </c>
      <c r="J36" s="62">
        <v>74.7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25">
      <c r="A37" s="14">
        <f t="shared" si="13"/>
        <v>35</v>
      </c>
      <c r="B37" s="2" t="s">
        <v>53</v>
      </c>
      <c r="C37" s="2">
        <v>61</v>
      </c>
      <c r="D37" s="2">
        <v>42</v>
      </c>
      <c r="E37" s="2" t="s">
        <v>155</v>
      </c>
      <c r="F37" s="2">
        <f t="shared" si="3"/>
        <v>3</v>
      </c>
      <c r="G37" s="62">
        <v>73.8</v>
      </c>
      <c r="H37" s="62">
        <v>75.400000000000006</v>
      </c>
      <c r="I37" s="62">
        <v>80.599999999999994</v>
      </c>
      <c r="J37" s="62">
        <v>84.5</v>
      </c>
      <c r="K37" s="11">
        <f t="shared" ref="K37:K60" si="23">VLOOKUP(B37,AI_Rank,2,FALSE)</f>
        <v>113</v>
      </c>
      <c r="L37" s="11">
        <f t="shared" ref="L37:L60" si="24">VLOOKUP(B37,AI_Rank,3,FALSE)</f>
        <v>2.9</v>
      </c>
      <c r="M37" s="11">
        <f t="shared" ref="M37:M60" si="25">VLOOKUP(B37,AI_Rank,4,FALSE)</f>
        <v>9</v>
      </c>
      <c r="N37" s="11">
        <f t="shared" ref="N37:N43" si="26">VLOOKUP(B37,Theory_Rank,2,FALSE)</f>
        <v>46</v>
      </c>
      <c r="O37" s="11">
        <f t="shared" ref="O37:O43" si="27">VLOOKUP(B37,Theory_Rank,3,FALSE)</f>
        <v>3.1</v>
      </c>
      <c r="P37" s="11">
        <f t="shared" ref="P37:P43" si="28">VLOOKUP(B37,Theory_Rank,4,FALSE)</f>
        <v>7</v>
      </c>
      <c r="Q37" s="11"/>
      <c r="R37" s="11"/>
      <c r="S37" s="11"/>
      <c r="T37" s="11"/>
      <c r="U37" s="11"/>
      <c r="V37" s="11"/>
    </row>
    <row r="38" spans="1:22" x14ac:dyDescent="0.25">
      <c r="A38" s="14">
        <f t="shared" si="13"/>
        <v>36</v>
      </c>
      <c r="B38" s="2" t="s">
        <v>80</v>
      </c>
      <c r="C38" s="2">
        <v>19</v>
      </c>
      <c r="D38" s="2">
        <v>37</v>
      </c>
      <c r="E38" s="2" t="s">
        <v>155</v>
      </c>
      <c r="F38" s="2">
        <f t="shared" si="3"/>
        <v>3</v>
      </c>
      <c r="G38" s="62">
        <v>72.599999999999994</v>
      </c>
      <c r="H38" s="62">
        <v>79</v>
      </c>
      <c r="I38" s="62">
        <v>79.400000000000006</v>
      </c>
      <c r="J38" s="62">
        <v>92.8</v>
      </c>
      <c r="K38" s="11">
        <f t="shared" si="23"/>
        <v>21</v>
      </c>
      <c r="L38" s="11">
        <f t="shared" si="24"/>
        <v>10.6</v>
      </c>
      <c r="M38" s="11">
        <f t="shared" si="25"/>
        <v>22</v>
      </c>
      <c r="N38" s="11">
        <f t="shared" si="26"/>
        <v>28</v>
      </c>
      <c r="O38" s="11">
        <f t="shared" si="27"/>
        <v>4.3</v>
      </c>
      <c r="P38" s="11">
        <f t="shared" si="28"/>
        <v>13</v>
      </c>
      <c r="Q38" s="11">
        <f t="shared" ref="Q38:Q60" si="29">VLOOKUP(B38,Systems_Rank,2,FALSE)</f>
        <v>22</v>
      </c>
      <c r="R38" s="11">
        <f t="shared" ref="R38:R60" si="30">VLOOKUP(B38,Systems_Rank,3,FALSE)</f>
        <v>2.7</v>
      </c>
      <c r="S38" s="11">
        <f t="shared" ref="S38:S60" si="31">VLOOKUP(B38,Systems_Rank,4,FALSE)</f>
        <v>24</v>
      </c>
      <c r="T38" s="11">
        <f t="shared" ref="T38:T60" si="32">VLOOKUP(B38,InterD_Rank,2,FALSE)</f>
        <v>27</v>
      </c>
      <c r="U38" s="11">
        <f t="shared" ref="U38:U60" si="33">VLOOKUP(B38,InterD_Rank,3,FALSE)</f>
        <v>3.6</v>
      </c>
      <c r="V38" s="11">
        <f t="shared" ref="V38:V60" si="34">VLOOKUP(B38,InterD_Rank,4,FALSE)</f>
        <v>12</v>
      </c>
    </row>
    <row r="39" spans="1:22" x14ac:dyDescent="0.25">
      <c r="A39" s="14">
        <f t="shared" si="13"/>
        <v>37</v>
      </c>
      <c r="B39" s="2" t="s">
        <v>412</v>
      </c>
      <c r="C39" s="2">
        <v>126</v>
      </c>
      <c r="D39" s="2">
        <v>75</v>
      </c>
      <c r="E39" s="2" t="s">
        <v>157</v>
      </c>
      <c r="F39" s="2">
        <f t="shared" si="3"/>
        <v>4</v>
      </c>
      <c r="G39" s="62">
        <v>74</v>
      </c>
      <c r="H39" s="62">
        <v>59.2</v>
      </c>
      <c r="I39" s="62">
        <v>85.6</v>
      </c>
      <c r="J39" s="62">
        <v>91.7</v>
      </c>
      <c r="K39" s="11">
        <f t="shared" si="23"/>
        <v>13</v>
      </c>
      <c r="L39" s="11">
        <f t="shared" si="24"/>
        <v>12.4</v>
      </c>
      <c r="M39" s="11">
        <f t="shared" si="25"/>
        <v>25</v>
      </c>
      <c r="N39" s="11">
        <f t="shared" si="26"/>
        <v>33</v>
      </c>
      <c r="O39" s="11">
        <f t="shared" si="27"/>
        <v>3.8</v>
      </c>
      <c r="P39" s="11">
        <f t="shared" si="28"/>
        <v>8</v>
      </c>
      <c r="Q39" s="11">
        <f t="shared" si="29"/>
        <v>27</v>
      </c>
      <c r="R39" s="11">
        <f t="shared" si="30"/>
        <v>2.4</v>
      </c>
      <c r="S39" s="11">
        <f t="shared" si="31"/>
        <v>17</v>
      </c>
      <c r="T39" s="11">
        <f t="shared" si="32"/>
        <v>9</v>
      </c>
      <c r="U39" s="11">
        <f t="shared" si="33"/>
        <v>7.8</v>
      </c>
      <c r="V39" s="11">
        <f t="shared" si="34"/>
        <v>15</v>
      </c>
    </row>
    <row r="40" spans="1:22" x14ac:dyDescent="0.25">
      <c r="A40" s="14">
        <f t="shared" si="13"/>
        <v>38</v>
      </c>
      <c r="B40" s="2" t="s">
        <v>407</v>
      </c>
      <c r="C40" s="2">
        <v>53</v>
      </c>
      <c r="D40" s="2">
        <v>75</v>
      </c>
      <c r="E40" s="2" t="s">
        <v>157</v>
      </c>
      <c r="F40" s="2">
        <f t="shared" si="3"/>
        <v>4</v>
      </c>
      <c r="G40" s="62">
        <v>58.8</v>
      </c>
      <c r="H40" s="62">
        <v>69.099999999999994</v>
      </c>
      <c r="I40" s="62">
        <v>86.8</v>
      </c>
      <c r="J40" s="62">
        <v>98.7</v>
      </c>
      <c r="K40" s="11">
        <f t="shared" si="23"/>
        <v>59</v>
      </c>
      <c r="L40" s="11">
        <f t="shared" si="24"/>
        <v>5.3</v>
      </c>
      <c r="M40" s="11">
        <f t="shared" si="25"/>
        <v>20</v>
      </c>
      <c r="N40" s="11">
        <f t="shared" si="26"/>
        <v>24</v>
      </c>
      <c r="O40" s="11">
        <f t="shared" si="27"/>
        <v>4.8</v>
      </c>
      <c r="P40" s="11">
        <f t="shared" si="28"/>
        <v>9</v>
      </c>
      <c r="Q40" s="11">
        <f t="shared" si="29"/>
        <v>6</v>
      </c>
      <c r="R40" s="11">
        <f t="shared" si="30"/>
        <v>4.5</v>
      </c>
      <c r="S40" s="11">
        <f t="shared" si="31"/>
        <v>27</v>
      </c>
      <c r="T40" s="11">
        <f t="shared" si="32"/>
        <v>16</v>
      </c>
      <c r="U40" s="11">
        <f t="shared" si="33"/>
        <v>4.7</v>
      </c>
      <c r="V40" s="11">
        <f t="shared" si="34"/>
        <v>3</v>
      </c>
    </row>
    <row r="41" spans="1:22" x14ac:dyDescent="0.25">
      <c r="A41" s="14">
        <f t="shared" si="13"/>
        <v>39</v>
      </c>
      <c r="B41" s="2" t="s">
        <v>110</v>
      </c>
      <c r="C41" s="2">
        <v>56</v>
      </c>
      <c r="D41" s="2">
        <v>125</v>
      </c>
      <c r="E41" s="2" t="s">
        <v>157</v>
      </c>
      <c r="F41" s="2">
        <f t="shared" si="3"/>
        <v>5</v>
      </c>
      <c r="G41" s="62">
        <v>58.3</v>
      </c>
      <c r="H41" s="62">
        <v>66.7</v>
      </c>
      <c r="I41" s="62">
        <v>71.8</v>
      </c>
      <c r="J41" s="62">
        <v>90.6</v>
      </c>
      <c r="K41" s="11">
        <f t="shared" si="23"/>
        <v>86</v>
      </c>
      <c r="L41" s="11">
        <f t="shared" si="24"/>
        <v>4.0999999999999996</v>
      </c>
      <c r="M41" s="11">
        <f t="shared" si="25"/>
        <v>10</v>
      </c>
      <c r="N41" s="11">
        <f t="shared" si="26"/>
        <v>51</v>
      </c>
      <c r="O41" s="11">
        <f t="shared" si="27"/>
        <v>2.9</v>
      </c>
      <c r="P41" s="11">
        <f t="shared" si="28"/>
        <v>7</v>
      </c>
      <c r="Q41" s="11">
        <f t="shared" si="29"/>
        <v>45</v>
      </c>
      <c r="R41" s="11">
        <f t="shared" si="30"/>
        <v>1.7</v>
      </c>
      <c r="S41" s="11">
        <f t="shared" si="31"/>
        <v>12</v>
      </c>
      <c r="T41" s="11">
        <f t="shared" si="32"/>
        <v>25</v>
      </c>
      <c r="U41" s="11">
        <f t="shared" si="33"/>
        <v>3.7</v>
      </c>
      <c r="V41" s="11">
        <f t="shared" si="34"/>
        <v>5</v>
      </c>
    </row>
    <row r="42" spans="1:22" x14ac:dyDescent="0.25">
      <c r="A42" s="14">
        <f t="shared" si="13"/>
        <v>40</v>
      </c>
      <c r="B42" s="2" t="s">
        <v>439</v>
      </c>
      <c r="C42" s="2">
        <v>100</v>
      </c>
      <c r="D42" s="2">
        <v>125</v>
      </c>
      <c r="E42" s="2" t="s">
        <v>157</v>
      </c>
      <c r="F42" s="2">
        <f t="shared" si="3"/>
        <v>5</v>
      </c>
      <c r="G42" s="62">
        <v>56.7</v>
      </c>
      <c r="H42" s="62">
        <v>61.7</v>
      </c>
      <c r="I42" s="62">
        <v>77.599999999999994</v>
      </c>
      <c r="J42" s="62">
        <v>91.8</v>
      </c>
      <c r="K42" s="11">
        <f t="shared" si="23"/>
        <v>66</v>
      </c>
      <c r="L42" s="11">
        <f t="shared" si="24"/>
        <v>4.9000000000000004</v>
      </c>
      <c r="M42" s="11">
        <f t="shared" si="25"/>
        <v>6</v>
      </c>
      <c r="N42" s="11">
        <f t="shared" si="26"/>
        <v>58</v>
      </c>
      <c r="O42" s="11">
        <f t="shared" si="27"/>
        <v>2.7</v>
      </c>
      <c r="P42" s="11">
        <f t="shared" si="28"/>
        <v>4</v>
      </c>
      <c r="Q42" s="11">
        <f t="shared" si="29"/>
        <v>45</v>
      </c>
      <c r="R42" s="11">
        <f t="shared" si="30"/>
        <v>1.7</v>
      </c>
      <c r="S42" s="11">
        <f t="shared" si="31"/>
        <v>14</v>
      </c>
      <c r="T42" s="11">
        <f t="shared" si="32"/>
        <v>35</v>
      </c>
      <c r="U42" s="11">
        <f t="shared" si="33"/>
        <v>2.8</v>
      </c>
      <c r="V42" s="11">
        <f t="shared" si="34"/>
        <v>6</v>
      </c>
    </row>
    <row r="43" spans="1:22" x14ac:dyDescent="0.25">
      <c r="A43" s="14">
        <f t="shared" si="13"/>
        <v>41</v>
      </c>
      <c r="B43" s="2" t="s">
        <v>112</v>
      </c>
      <c r="C43" s="2">
        <v>259</v>
      </c>
      <c r="D43" s="2">
        <v>125</v>
      </c>
      <c r="E43" s="2" t="s">
        <v>157</v>
      </c>
      <c r="F43" s="2">
        <f t="shared" si="3"/>
        <v>5</v>
      </c>
      <c r="G43" s="62">
        <v>63.5</v>
      </c>
      <c r="H43" s="61">
        <v>58</v>
      </c>
      <c r="I43" s="62">
        <v>77.900000000000006</v>
      </c>
      <c r="J43" s="62">
        <v>95</v>
      </c>
      <c r="K43" s="11">
        <f t="shared" si="23"/>
        <v>17</v>
      </c>
      <c r="L43" s="11">
        <f t="shared" si="24"/>
        <v>11</v>
      </c>
      <c r="M43" s="11">
        <f t="shared" si="25"/>
        <v>26</v>
      </c>
      <c r="N43" s="11">
        <f t="shared" si="26"/>
        <v>95</v>
      </c>
      <c r="O43" s="11">
        <f t="shared" si="27"/>
        <v>1.9</v>
      </c>
      <c r="P43" s="11">
        <f t="shared" si="28"/>
        <v>3</v>
      </c>
      <c r="Q43" s="11">
        <f t="shared" si="29"/>
        <v>15</v>
      </c>
      <c r="R43" s="11">
        <f t="shared" si="30"/>
        <v>3.2</v>
      </c>
      <c r="S43" s="11">
        <f t="shared" si="31"/>
        <v>28</v>
      </c>
      <c r="T43" s="11">
        <f t="shared" si="32"/>
        <v>20</v>
      </c>
      <c r="U43" s="11">
        <f t="shared" si="33"/>
        <v>4</v>
      </c>
      <c r="V43" s="11">
        <f t="shared" si="34"/>
        <v>11</v>
      </c>
    </row>
    <row r="44" spans="1:22" x14ac:dyDescent="0.25">
      <c r="A44" s="14">
        <f t="shared" si="13"/>
        <v>42</v>
      </c>
      <c r="B44" s="2" t="s">
        <v>429</v>
      </c>
      <c r="C44" s="2">
        <v>83</v>
      </c>
      <c r="D44" s="2">
        <v>125</v>
      </c>
      <c r="E44" s="2" t="s">
        <v>157</v>
      </c>
      <c r="F44" s="2">
        <f t="shared" si="3"/>
        <v>5</v>
      </c>
      <c r="G44" s="62">
        <v>65</v>
      </c>
      <c r="H44" s="62">
        <v>61.3</v>
      </c>
      <c r="I44" s="62">
        <v>71.8</v>
      </c>
      <c r="J44" s="62">
        <v>91.9</v>
      </c>
      <c r="K44" s="11">
        <f t="shared" si="23"/>
        <v>77</v>
      </c>
      <c r="L44" s="11">
        <f t="shared" si="24"/>
        <v>4.4000000000000004</v>
      </c>
      <c r="M44" s="11">
        <f t="shared" si="25"/>
        <v>9</v>
      </c>
      <c r="N44" s="11"/>
      <c r="O44" s="11"/>
      <c r="P44" s="11"/>
      <c r="Q44" s="11">
        <f t="shared" si="29"/>
        <v>51</v>
      </c>
      <c r="R44" s="11">
        <f t="shared" si="30"/>
        <v>1.6</v>
      </c>
      <c r="S44" s="11">
        <f t="shared" si="31"/>
        <v>9</v>
      </c>
      <c r="T44" s="11">
        <f t="shared" si="32"/>
        <v>24</v>
      </c>
      <c r="U44" s="11">
        <f t="shared" si="33"/>
        <v>3.8</v>
      </c>
      <c r="V44" s="11">
        <f t="shared" si="34"/>
        <v>8</v>
      </c>
    </row>
    <row r="45" spans="1:22" x14ac:dyDescent="0.25">
      <c r="A45" s="14">
        <f t="shared" si="13"/>
        <v>43</v>
      </c>
      <c r="B45" s="2" t="s">
        <v>114</v>
      </c>
      <c r="C45" s="2">
        <v>141</v>
      </c>
      <c r="D45" s="2">
        <v>175</v>
      </c>
      <c r="E45" s="2" t="s">
        <v>157</v>
      </c>
      <c r="F45" s="2">
        <f t="shared" si="3"/>
        <v>6</v>
      </c>
      <c r="G45" s="62">
        <v>53.3</v>
      </c>
      <c r="H45" s="62">
        <v>65.5</v>
      </c>
      <c r="I45" s="62">
        <v>73.400000000000006</v>
      </c>
      <c r="J45" s="62">
        <v>90.9</v>
      </c>
      <c r="K45" s="11">
        <f t="shared" si="23"/>
        <v>83</v>
      </c>
      <c r="L45" s="11">
        <f t="shared" si="24"/>
        <v>4.2</v>
      </c>
      <c r="M45" s="11">
        <f t="shared" si="25"/>
        <v>8</v>
      </c>
      <c r="N45" s="11">
        <f t="shared" ref="N45:N60" si="35">VLOOKUP(B45,Theory_Rank,2,FALSE)</f>
        <v>148</v>
      </c>
      <c r="O45" s="11">
        <f t="shared" ref="O45:O60" si="36">VLOOKUP(B45,Theory_Rank,3,FALSE)</f>
        <v>1.2</v>
      </c>
      <c r="P45" s="11">
        <f t="shared" ref="P45:P60" si="37">VLOOKUP(B45,Theory_Rank,4,FALSE)</f>
        <v>2</v>
      </c>
      <c r="Q45" s="11">
        <f t="shared" si="29"/>
        <v>96</v>
      </c>
      <c r="R45" s="11">
        <f t="shared" si="30"/>
        <v>1.1000000000000001</v>
      </c>
      <c r="S45" s="11">
        <f t="shared" si="31"/>
        <v>3</v>
      </c>
      <c r="T45" s="11">
        <f t="shared" si="32"/>
        <v>58</v>
      </c>
      <c r="U45" s="11">
        <f t="shared" si="33"/>
        <v>1.9</v>
      </c>
      <c r="V45" s="11">
        <f t="shared" si="34"/>
        <v>6</v>
      </c>
    </row>
    <row r="46" spans="1:22" x14ac:dyDescent="0.25">
      <c r="A46" s="14">
        <f t="shared" si="13"/>
        <v>44</v>
      </c>
      <c r="B46" s="2" t="s">
        <v>115</v>
      </c>
      <c r="C46" s="2">
        <v>87</v>
      </c>
      <c r="D46" s="2">
        <v>175</v>
      </c>
      <c r="E46" s="2" t="s">
        <v>157</v>
      </c>
      <c r="F46" s="2">
        <f t="shared" si="3"/>
        <v>6</v>
      </c>
      <c r="G46" s="62">
        <v>57.7</v>
      </c>
      <c r="H46" s="62">
        <v>58</v>
      </c>
      <c r="I46" s="62">
        <v>73</v>
      </c>
      <c r="J46" s="62">
        <v>93.2</v>
      </c>
      <c r="K46" s="11">
        <f t="shared" si="23"/>
        <v>102</v>
      </c>
      <c r="L46" s="11">
        <f t="shared" si="24"/>
        <v>3.3</v>
      </c>
      <c r="M46" s="11">
        <f t="shared" si="25"/>
        <v>10</v>
      </c>
      <c r="N46" s="11">
        <f t="shared" si="35"/>
        <v>101</v>
      </c>
      <c r="O46" s="11">
        <f t="shared" si="36"/>
        <v>1.8</v>
      </c>
      <c r="P46" s="11">
        <f t="shared" si="37"/>
        <v>2</v>
      </c>
      <c r="Q46" s="11">
        <f t="shared" si="29"/>
        <v>32</v>
      </c>
      <c r="R46" s="11">
        <f t="shared" si="30"/>
        <v>2</v>
      </c>
      <c r="S46" s="11">
        <f t="shared" si="31"/>
        <v>13</v>
      </c>
      <c r="T46" s="11">
        <f t="shared" si="32"/>
        <v>52</v>
      </c>
      <c r="U46" s="11">
        <f t="shared" si="33"/>
        <v>2</v>
      </c>
      <c r="V46" s="11">
        <f t="shared" si="34"/>
        <v>4</v>
      </c>
    </row>
    <row r="47" spans="1:22" x14ac:dyDescent="0.25">
      <c r="A47" s="14">
        <f t="shared" si="13"/>
        <v>45</v>
      </c>
      <c r="B47" s="2" t="s">
        <v>452</v>
      </c>
      <c r="C47" s="2">
        <v>214</v>
      </c>
      <c r="D47" s="2">
        <v>175</v>
      </c>
      <c r="E47" s="2" t="s">
        <v>157</v>
      </c>
      <c r="F47" s="2">
        <f t="shared" si="3"/>
        <v>6</v>
      </c>
      <c r="G47" s="62">
        <v>55.5</v>
      </c>
      <c r="H47" s="62">
        <v>61.8</v>
      </c>
      <c r="I47" s="62">
        <v>71</v>
      </c>
      <c r="J47" s="62">
        <v>87.9</v>
      </c>
      <c r="K47" s="11">
        <f t="shared" si="23"/>
        <v>42</v>
      </c>
      <c r="L47" s="11">
        <f t="shared" si="24"/>
        <v>6.2</v>
      </c>
      <c r="M47" s="11">
        <f t="shared" si="25"/>
        <v>11</v>
      </c>
      <c r="N47" s="11">
        <f t="shared" si="35"/>
        <v>66</v>
      </c>
      <c r="O47" s="11">
        <f t="shared" si="36"/>
        <v>2.5</v>
      </c>
      <c r="P47" s="11">
        <f t="shared" si="37"/>
        <v>3</v>
      </c>
      <c r="Q47" s="11">
        <f t="shared" si="29"/>
        <v>51</v>
      </c>
      <c r="R47" s="11">
        <f t="shared" si="30"/>
        <v>1.6</v>
      </c>
      <c r="S47" s="11">
        <f t="shared" si="31"/>
        <v>13</v>
      </c>
      <c r="T47" s="11">
        <f t="shared" si="32"/>
        <v>50</v>
      </c>
      <c r="U47" s="11">
        <f t="shared" si="33"/>
        <v>2.1</v>
      </c>
      <c r="V47" s="11">
        <f t="shared" si="34"/>
        <v>6</v>
      </c>
    </row>
    <row r="48" spans="1:22" x14ac:dyDescent="0.25">
      <c r="A48" s="14">
        <f t="shared" si="13"/>
        <v>46</v>
      </c>
      <c r="B48" s="2" t="s">
        <v>117</v>
      </c>
      <c r="C48" s="2">
        <v>13</v>
      </c>
      <c r="D48" s="2">
        <v>8</v>
      </c>
      <c r="E48" s="2" t="s">
        <v>155</v>
      </c>
      <c r="F48" s="2">
        <f t="shared" si="3"/>
        <v>1</v>
      </c>
      <c r="G48" s="62">
        <v>81.8</v>
      </c>
      <c r="H48" s="62">
        <v>83.5</v>
      </c>
      <c r="I48" s="62">
        <v>90.6</v>
      </c>
      <c r="J48" s="62">
        <v>99.5</v>
      </c>
      <c r="K48" s="11">
        <f t="shared" si="23"/>
        <v>89</v>
      </c>
      <c r="L48" s="11">
        <f t="shared" si="24"/>
        <v>4</v>
      </c>
      <c r="M48" s="11">
        <f t="shared" si="25"/>
        <v>22</v>
      </c>
      <c r="N48" s="11">
        <f t="shared" si="35"/>
        <v>5</v>
      </c>
      <c r="O48" s="11">
        <f t="shared" si="36"/>
        <v>9.5</v>
      </c>
      <c r="P48" s="11">
        <f t="shared" si="37"/>
        <v>15</v>
      </c>
      <c r="Q48" s="11">
        <f t="shared" si="29"/>
        <v>13</v>
      </c>
      <c r="R48" s="11">
        <f t="shared" si="30"/>
        <v>3.4</v>
      </c>
      <c r="S48" s="11">
        <f t="shared" si="31"/>
        <v>22</v>
      </c>
      <c r="T48" s="11">
        <f t="shared" si="32"/>
        <v>68</v>
      </c>
      <c r="U48" s="11">
        <f t="shared" si="33"/>
        <v>1.6</v>
      </c>
      <c r="V48" s="11">
        <f t="shared" si="34"/>
        <v>5</v>
      </c>
    </row>
    <row r="49" spans="1:22" x14ac:dyDescent="0.25">
      <c r="A49" s="14">
        <f t="shared" si="13"/>
        <v>47</v>
      </c>
      <c r="B49" s="2" t="s">
        <v>410</v>
      </c>
      <c r="C49" s="2">
        <v>32</v>
      </c>
      <c r="D49" s="2">
        <v>13</v>
      </c>
      <c r="E49" s="2" t="s">
        <v>155</v>
      </c>
      <c r="F49" s="2">
        <f t="shared" si="3"/>
        <v>2</v>
      </c>
      <c r="G49" s="62">
        <v>77.3</v>
      </c>
      <c r="H49" s="62">
        <v>85.9</v>
      </c>
      <c r="I49" s="62">
        <v>84.6</v>
      </c>
      <c r="J49" s="62">
        <v>92.3</v>
      </c>
      <c r="K49" s="11">
        <f t="shared" si="23"/>
        <v>20</v>
      </c>
      <c r="L49" s="11">
        <f t="shared" si="24"/>
        <v>10.7</v>
      </c>
      <c r="M49" s="11">
        <f t="shared" si="25"/>
        <v>18</v>
      </c>
      <c r="N49" s="11">
        <f t="shared" si="35"/>
        <v>9</v>
      </c>
      <c r="O49" s="11">
        <f t="shared" si="36"/>
        <v>8</v>
      </c>
      <c r="P49" s="11">
        <f t="shared" si="37"/>
        <v>6</v>
      </c>
      <c r="Q49" s="11">
        <f t="shared" si="29"/>
        <v>22</v>
      </c>
      <c r="R49" s="11">
        <f t="shared" si="30"/>
        <v>2.7</v>
      </c>
      <c r="S49" s="11">
        <f t="shared" si="31"/>
        <v>16</v>
      </c>
      <c r="T49" s="11">
        <f t="shared" si="32"/>
        <v>58</v>
      </c>
      <c r="U49" s="11">
        <f t="shared" si="33"/>
        <v>1.9</v>
      </c>
      <c r="V49" s="11">
        <f t="shared" si="34"/>
        <v>5</v>
      </c>
    </row>
    <row r="50" spans="1:22" x14ac:dyDescent="0.25">
      <c r="A50" s="14">
        <f t="shared" si="13"/>
        <v>48</v>
      </c>
      <c r="B50" s="2" t="s">
        <v>119</v>
      </c>
      <c r="C50" s="2">
        <v>66</v>
      </c>
      <c r="D50" s="2">
        <v>18</v>
      </c>
      <c r="E50" s="2" t="s">
        <v>155</v>
      </c>
      <c r="F50" s="2">
        <f t="shared" si="3"/>
        <v>2</v>
      </c>
      <c r="G50" s="62">
        <v>79.3</v>
      </c>
      <c r="H50" s="62">
        <v>71.7</v>
      </c>
      <c r="I50" s="62">
        <v>90.2</v>
      </c>
      <c r="J50" s="62">
        <v>98.8</v>
      </c>
      <c r="K50" s="11">
        <f t="shared" si="23"/>
        <v>26</v>
      </c>
      <c r="L50" s="11">
        <f t="shared" si="24"/>
        <v>9</v>
      </c>
      <c r="M50" s="11">
        <f t="shared" si="25"/>
        <v>26</v>
      </c>
      <c r="N50" s="11">
        <f t="shared" si="35"/>
        <v>33</v>
      </c>
      <c r="O50" s="11">
        <f t="shared" si="36"/>
        <v>3.8</v>
      </c>
      <c r="P50" s="11">
        <f t="shared" si="37"/>
        <v>13</v>
      </c>
      <c r="Q50" s="11">
        <f t="shared" si="29"/>
        <v>7</v>
      </c>
      <c r="R50" s="11">
        <f t="shared" si="30"/>
        <v>4.3</v>
      </c>
      <c r="S50" s="11">
        <f t="shared" si="31"/>
        <v>22</v>
      </c>
      <c r="T50" s="11">
        <f t="shared" si="32"/>
        <v>1</v>
      </c>
      <c r="U50" s="11">
        <f t="shared" si="33"/>
        <v>17.5</v>
      </c>
      <c r="V50" s="11">
        <f t="shared" si="34"/>
        <v>26</v>
      </c>
    </row>
    <row r="51" spans="1:22" x14ac:dyDescent="0.25">
      <c r="A51" s="14">
        <f t="shared" si="13"/>
        <v>49</v>
      </c>
      <c r="B51" s="2" t="s">
        <v>120</v>
      </c>
      <c r="C51" s="2">
        <v>14</v>
      </c>
      <c r="D51" s="2">
        <v>25</v>
      </c>
      <c r="E51" s="2" t="s">
        <v>155</v>
      </c>
      <c r="F51" s="2">
        <f t="shared" si="3"/>
        <v>3</v>
      </c>
      <c r="G51" s="62">
        <v>76.5</v>
      </c>
      <c r="H51" s="62">
        <v>76.900000000000006</v>
      </c>
      <c r="I51" s="62">
        <v>85.3</v>
      </c>
      <c r="J51" s="62">
        <v>96.4</v>
      </c>
      <c r="K51" s="11">
        <f t="shared" si="23"/>
        <v>4</v>
      </c>
      <c r="L51" s="11">
        <f t="shared" si="24"/>
        <v>22.3</v>
      </c>
      <c r="M51" s="11">
        <f t="shared" si="25"/>
        <v>40</v>
      </c>
      <c r="N51" s="11">
        <f t="shared" si="35"/>
        <v>6</v>
      </c>
      <c r="O51" s="11">
        <f t="shared" si="36"/>
        <v>9.1</v>
      </c>
      <c r="P51" s="11">
        <f t="shared" si="37"/>
        <v>14</v>
      </c>
      <c r="Q51" s="11">
        <f t="shared" si="29"/>
        <v>10</v>
      </c>
      <c r="R51" s="11">
        <f t="shared" si="30"/>
        <v>3.8</v>
      </c>
      <c r="S51" s="11">
        <f t="shared" si="31"/>
        <v>30</v>
      </c>
      <c r="T51" s="11">
        <f t="shared" si="32"/>
        <v>12</v>
      </c>
      <c r="U51" s="11">
        <f t="shared" si="33"/>
        <v>7.4</v>
      </c>
      <c r="V51" s="11">
        <f t="shared" si="34"/>
        <v>20</v>
      </c>
    </row>
    <row r="52" spans="1:22" x14ac:dyDescent="0.25">
      <c r="A52" s="14">
        <f t="shared" si="13"/>
        <v>50</v>
      </c>
      <c r="B52" s="2" t="s">
        <v>121</v>
      </c>
      <c r="C52" s="2">
        <v>63</v>
      </c>
      <c r="D52" s="2">
        <v>27</v>
      </c>
      <c r="E52" s="2" t="s">
        <v>155</v>
      </c>
      <c r="F52" s="2">
        <f t="shared" si="3"/>
        <v>3</v>
      </c>
      <c r="G52" s="62">
        <v>93</v>
      </c>
      <c r="H52" s="62">
        <v>74.7</v>
      </c>
      <c r="I52" s="62">
        <v>100</v>
      </c>
      <c r="J52" s="62">
        <v>98.2</v>
      </c>
      <c r="K52" s="11">
        <f t="shared" si="23"/>
        <v>15</v>
      </c>
      <c r="L52" s="11">
        <f t="shared" si="24"/>
        <v>11.7</v>
      </c>
      <c r="M52" s="11">
        <f t="shared" si="25"/>
        <v>17</v>
      </c>
      <c r="N52" s="11">
        <f t="shared" si="35"/>
        <v>9</v>
      </c>
      <c r="O52" s="11">
        <f t="shared" si="36"/>
        <v>8</v>
      </c>
      <c r="P52" s="11">
        <f t="shared" si="37"/>
        <v>10</v>
      </c>
      <c r="Q52" s="11">
        <f t="shared" si="29"/>
        <v>20</v>
      </c>
      <c r="R52" s="11">
        <f t="shared" si="30"/>
        <v>2.8</v>
      </c>
      <c r="S52" s="11">
        <f t="shared" si="31"/>
        <v>20</v>
      </c>
      <c r="T52" s="11">
        <f t="shared" si="32"/>
        <v>58</v>
      </c>
      <c r="U52" s="11">
        <f t="shared" si="33"/>
        <v>1.9</v>
      </c>
      <c r="V52" s="11">
        <f t="shared" si="34"/>
        <v>4</v>
      </c>
    </row>
    <row r="53" spans="1:22" x14ac:dyDescent="0.25">
      <c r="A53" s="14">
        <f t="shared" si="13"/>
        <v>51</v>
      </c>
      <c r="B53" s="2" t="s">
        <v>122</v>
      </c>
      <c r="C53" s="2">
        <v>71</v>
      </c>
      <c r="D53" s="2">
        <v>28</v>
      </c>
      <c r="E53" s="2" t="s">
        <v>155</v>
      </c>
      <c r="F53" s="2">
        <f t="shared" si="3"/>
        <v>3</v>
      </c>
      <c r="G53" s="62">
        <v>75.3</v>
      </c>
      <c r="H53" s="62">
        <v>73.900000000000006</v>
      </c>
      <c r="I53" s="62">
        <v>90.6</v>
      </c>
      <c r="J53" s="62">
        <v>94.7</v>
      </c>
      <c r="K53" s="11">
        <f t="shared" si="23"/>
        <v>18</v>
      </c>
      <c r="L53" s="11">
        <f t="shared" si="24"/>
        <v>10.9</v>
      </c>
      <c r="M53" s="11">
        <f t="shared" si="25"/>
        <v>31</v>
      </c>
      <c r="N53" s="11">
        <f t="shared" si="35"/>
        <v>20</v>
      </c>
      <c r="O53" s="11">
        <f t="shared" si="36"/>
        <v>5.6</v>
      </c>
      <c r="P53" s="11">
        <f t="shared" si="37"/>
        <v>16</v>
      </c>
      <c r="Q53" s="11">
        <f t="shared" si="29"/>
        <v>1</v>
      </c>
      <c r="R53" s="11">
        <f t="shared" si="30"/>
        <v>7.1</v>
      </c>
      <c r="S53" s="11">
        <f t="shared" si="31"/>
        <v>49</v>
      </c>
      <c r="T53" s="11">
        <f t="shared" si="32"/>
        <v>9</v>
      </c>
      <c r="U53" s="11">
        <f t="shared" si="33"/>
        <v>7.8</v>
      </c>
      <c r="V53" s="11">
        <f t="shared" si="34"/>
        <v>20</v>
      </c>
    </row>
    <row r="54" spans="1:22" x14ac:dyDescent="0.25">
      <c r="A54" s="14">
        <f t="shared" si="13"/>
        <v>52</v>
      </c>
      <c r="B54" s="2" t="s">
        <v>123</v>
      </c>
      <c r="C54" s="2">
        <v>15</v>
      </c>
      <c r="D54" s="2">
        <v>39</v>
      </c>
      <c r="E54" s="2" t="s">
        <v>155</v>
      </c>
      <c r="F54" s="2">
        <f t="shared" si="3"/>
        <v>3</v>
      </c>
      <c r="G54" s="62">
        <v>72.3</v>
      </c>
      <c r="H54" s="62">
        <v>86.8</v>
      </c>
      <c r="I54" s="62">
        <v>69.400000000000006</v>
      </c>
      <c r="J54" s="62">
        <v>87.1</v>
      </c>
      <c r="K54" s="11">
        <f t="shared" si="23"/>
        <v>105</v>
      </c>
      <c r="L54" s="11">
        <f t="shared" si="24"/>
        <v>3.2</v>
      </c>
      <c r="M54" s="11">
        <f t="shared" si="25"/>
        <v>8</v>
      </c>
      <c r="N54" s="11">
        <f t="shared" si="35"/>
        <v>51</v>
      </c>
      <c r="O54" s="11">
        <f t="shared" si="36"/>
        <v>2.9</v>
      </c>
      <c r="P54" s="11">
        <f t="shared" si="37"/>
        <v>5</v>
      </c>
      <c r="Q54" s="11">
        <f t="shared" si="29"/>
        <v>51</v>
      </c>
      <c r="R54" s="11">
        <f t="shared" si="30"/>
        <v>1.6</v>
      </c>
      <c r="S54" s="11">
        <f t="shared" si="31"/>
        <v>14</v>
      </c>
      <c r="T54" s="11">
        <f t="shared" si="32"/>
        <v>52</v>
      </c>
      <c r="U54" s="11">
        <f t="shared" si="33"/>
        <v>2</v>
      </c>
      <c r="V54" s="11">
        <f t="shared" si="34"/>
        <v>6</v>
      </c>
    </row>
    <row r="55" spans="1:22" x14ac:dyDescent="0.25">
      <c r="A55" s="14">
        <f t="shared" si="13"/>
        <v>53</v>
      </c>
      <c r="B55" s="2" t="s">
        <v>124</v>
      </c>
      <c r="C55" s="2">
        <v>20</v>
      </c>
      <c r="D55" s="2">
        <v>45</v>
      </c>
      <c r="E55" s="2" t="s">
        <v>155</v>
      </c>
      <c r="F55" s="2">
        <f t="shared" si="3"/>
        <v>3</v>
      </c>
      <c r="G55" s="62">
        <v>63.4</v>
      </c>
      <c r="H55" s="62">
        <v>80</v>
      </c>
      <c r="I55" s="62">
        <v>86.8</v>
      </c>
      <c r="J55" s="62">
        <v>91.7</v>
      </c>
      <c r="K55" s="11">
        <f t="shared" si="23"/>
        <v>9</v>
      </c>
      <c r="L55" s="11">
        <f t="shared" si="24"/>
        <v>14</v>
      </c>
      <c r="M55" s="11">
        <f t="shared" si="25"/>
        <v>30</v>
      </c>
      <c r="N55" s="11">
        <f t="shared" si="35"/>
        <v>28</v>
      </c>
      <c r="O55" s="11">
        <f t="shared" si="36"/>
        <v>4.3</v>
      </c>
      <c r="P55" s="11">
        <f t="shared" si="37"/>
        <v>7</v>
      </c>
      <c r="Q55" s="11">
        <f t="shared" si="29"/>
        <v>2</v>
      </c>
      <c r="R55" s="11">
        <f t="shared" si="30"/>
        <v>6.5</v>
      </c>
      <c r="S55" s="11">
        <f t="shared" si="31"/>
        <v>38</v>
      </c>
      <c r="T55" s="11">
        <f t="shared" si="32"/>
        <v>4</v>
      </c>
      <c r="U55" s="11">
        <f t="shared" si="33"/>
        <v>11.2</v>
      </c>
      <c r="V55" s="11">
        <f t="shared" si="34"/>
        <v>21</v>
      </c>
    </row>
    <row r="56" spans="1:22" x14ac:dyDescent="0.25">
      <c r="A56" s="14">
        <f t="shared" si="13"/>
        <v>54</v>
      </c>
      <c r="B56" s="2" t="s">
        <v>125</v>
      </c>
      <c r="C56" s="2">
        <v>115</v>
      </c>
      <c r="D56" s="2">
        <v>47</v>
      </c>
      <c r="E56" s="2" t="s">
        <v>155</v>
      </c>
      <c r="F56" s="2">
        <f t="shared" si="3"/>
        <v>3</v>
      </c>
      <c r="G56" s="62">
        <v>69.8</v>
      </c>
      <c r="H56" s="62">
        <v>69.7</v>
      </c>
      <c r="I56" s="62">
        <v>88.5</v>
      </c>
      <c r="J56" s="62">
        <v>92.9</v>
      </c>
      <c r="K56" s="11">
        <f t="shared" si="23"/>
        <v>16</v>
      </c>
      <c r="L56" s="11">
        <f t="shared" si="24"/>
        <v>11.3</v>
      </c>
      <c r="M56" s="11">
        <f t="shared" si="25"/>
        <v>24</v>
      </c>
      <c r="N56" s="11">
        <f t="shared" si="35"/>
        <v>36</v>
      </c>
      <c r="O56" s="11">
        <f t="shared" si="36"/>
        <v>3.7</v>
      </c>
      <c r="P56" s="11">
        <f t="shared" si="37"/>
        <v>8</v>
      </c>
      <c r="Q56" s="11">
        <f t="shared" si="29"/>
        <v>18</v>
      </c>
      <c r="R56" s="11">
        <f t="shared" si="30"/>
        <v>2.9</v>
      </c>
      <c r="S56" s="11">
        <f t="shared" si="31"/>
        <v>18</v>
      </c>
      <c r="T56" s="11">
        <f t="shared" si="32"/>
        <v>27</v>
      </c>
      <c r="U56" s="11">
        <f t="shared" si="33"/>
        <v>3.6</v>
      </c>
      <c r="V56" s="11">
        <f t="shared" si="34"/>
        <v>12</v>
      </c>
    </row>
    <row r="57" spans="1:22" x14ac:dyDescent="0.25">
      <c r="A57" s="14">
        <f t="shared" si="13"/>
        <v>55</v>
      </c>
      <c r="B57" s="2" t="s">
        <v>126</v>
      </c>
      <c r="C57" s="2">
        <v>93</v>
      </c>
      <c r="D57" s="2">
        <v>75</v>
      </c>
      <c r="E57" s="2" t="s">
        <v>157</v>
      </c>
      <c r="F57" s="2">
        <f t="shared" si="3"/>
        <v>4</v>
      </c>
      <c r="G57" s="62">
        <v>60.5</v>
      </c>
      <c r="H57" s="62">
        <v>75.400000000000006</v>
      </c>
      <c r="I57" s="62">
        <v>69.8</v>
      </c>
      <c r="J57" s="62">
        <v>89.1</v>
      </c>
      <c r="K57" s="11">
        <f t="shared" si="23"/>
        <v>62</v>
      </c>
      <c r="L57" s="11">
        <f t="shared" si="24"/>
        <v>5.0999999999999996</v>
      </c>
      <c r="M57" s="11">
        <f t="shared" si="25"/>
        <v>14</v>
      </c>
      <c r="N57" s="11">
        <f t="shared" si="35"/>
        <v>31</v>
      </c>
      <c r="O57" s="11">
        <f t="shared" si="36"/>
        <v>4.0999999999999996</v>
      </c>
      <c r="P57" s="11">
        <f t="shared" si="37"/>
        <v>8</v>
      </c>
      <c r="Q57" s="11">
        <f t="shared" si="29"/>
        <v>45</v>
      </c>
      <c r="R57" s="11">
        <f t="shared" si="30"/>
        <v>1.7</v>
      </c>
      <c r="S57" s="11">
        <f t="shared" si="31"/>
        <v>13</v>
      </c>
      <c r="T57" s="11">
        <f t="shared" si="32"/>
        <v>83</v>
      </c>
      <c r="U57" s="11">
        <f t="shared" si="33"/>
        <v>1.3</v>
      </c>
      <c r="V57" s="11">
        <f t="shared" si="34"/>
        <v>2</v>
      </c>
    </row>
    <row r="58" spans="1:22" x14ac:dyDescent="0.25">
      <c r="A58" s="14">
        <f t="shared" si="13"/>
        <v>56</v>
      </c>
      <c r="B58" s="2" t="s">
        <v>127</v>
      </c>
      <c r="C58" s="2">
        <v>26</v>
      </c>
      <c r="D58" s="2">
        <v>75</v>
      </c>
      <c r="E58" s="2" t="s">
        <v>157</v>
      </c>
      <c r="F58" s="2">
        <f t="shared" si="3"/>
        <v>4</v>
      </c>
      <c r="G58" s="62">
        <v>63</v>
      </c>
      <c r="H58" s="62">
        <v>70.5</v>
      </c>
      <c r="I58" s="62">
        <v>76.900000000000006</v>
      </c>
      <c r="J58" s="62">
        <v>91.8</v>
      </c>
      <c r="K58" s="11">
        <f t="shared" si="23"/>
        <v>86</v>
      </c>
      <c r="L58" s="11">
        <f t="shared" si="24"/>
        <v>4.0999999999999996</v>
      </c>
      <c r="M58" s="11">
        <f t="shared" si="25"/>
        <v>13</v>
      </c>
      <c r="N58" s="11">
        <f t="shared" si="35"/>
        <v>84</v>
      </c>
      <c r="O58" s="11">
        <f t="shared" si="36"/>
        <v>2.1</v>
      </c>
      <c r="P58" s="11">
        <f t="shared" si="37"/>
        <v>4</v>
      </c>
      <c r="Q58" s="11">
        <f t="shared" si="29"/>
        <v>51</v>
      </c>
      <c r="R58" s="11">
        <f t="shared" si="30"/>
        <v>1.6</v>
      </c>
      <c r="S58" s="11">
        <f t="shared" si="31"/>
        <v>12</v>
      </c>
      <c r="T58" s="11">
        <f t="shared" si="32"/>
        <v>42</v>
      </c>
      <c r="U58" s="11">
        <f t="shared" si="33"/>
        <v>2.4</v>
      </c>
      <c r="V58" s="11">
        <f t="shared" si="34"/>
        <v>4</v>
      </c>
    </row>
    <row r="59" spans="1:22" x14ac:dyDescent="0.25">
      <c r="A59" s="14">
        <f t="shared" si="13"/>
        <v>57</v>
      </c>
      <c r="B59" s="2" t="s">
        <v>128</v>
      </c>
      <c r="C59" s="2">
        <v>21</v>
      </c>
      <c r="D59" s="2">
        <v>75</v>
      </c>
      <c r="E59" s="2" t="s">
        <v>157</v>
      </c>
      <c r="F59" s="2">
        <f t="shared" si="3"/>
        <v>4</v>
      </c>
      <c r="G59" s="62">
        <v>65.3</v>
      </c>
      <c r="H59" s="62">
        <v>69.5</v>
      </c>
      <c r="I59" s="62">
        <v>73.400000000000006</v>
      </c>
      <c r="J59" s="62">
        <v>87.9</v>
      </c>
      <c r="K59" s="11">
        <f t="shared" si="23"/>
        <v>71</v>
      </c>
      <c r="L59" s="11">
        <f t="shared" si="24"/>
        <v>4.7</v>
      </c>
      <c r="M59" s="11">
        <f t="shared" si="25"/>
        <v>10</v>
      </c>
      <c r="N59" s="11">
        <f t="shared" si="35"/>
        <v>25</v>
      </c>
      <c r="O59" s="11">
        <f t="shared" si="36"/>
        <v>4.5999999999999996</v>
      </c>
      <c r="P59" s="11">
        <f t="shared" si="37"/>
        <v>6</v>
      </c>
      <c r="Q59" s="11">
        <f t="shared" si="29"/>
        <v>64</v>
      </c>
      <c r="R59" s="11">
        <f t="shared" si="30"/>
        <v>1.3</v>
      </c>
      <c r="S59" s="11">
        <f t="shared" si="31"/>
        <v>8</v>
      </c>
      <c r="T59" s="11">
        <f t="shared" si="32"/>
        <v>42</v>
      </c>
      <c r="U59" s="11">
        <f t="shared" si="33"/>
        <v>2.4</v>
      </c>
      <c r="V59" s="11">
        <f t="shared" si="34"/>
        <v>4</v>
      </c>
    </row>
    <row r="60" spans="1:22" x14ac:dyDescent="0.25">
      <c r="A60" s="14">
        <f t="shared" si="13"/>
        <v>58</v>
      </c>
      <c r="B60" s="2" t="s">
        <v>409</v>
      </c>
      <c r="C60" s="11">
        <v>156</v>
      </c>
      <c r="D60" s="11">
        <v>175</v>
      </c>
      <c r="E60" s="11" t="s">
        <v>157</v>
      </c>
      <c r="F60" s="2">
        <f t="shared" si="3"/>
        <v>6</v>
      </c>
      <c r="G60" s="62">
        <v>52.2</v>
      </c>
      <c r="H60" s="62">
        <v>58.1</v>
      </c>
      <c r="I60" s="62">
        <v>81.400000000000006</v>
      </c>
      <c r="J60" s="62">
        <v>91.8</v>
      </c>
      <c r="K60" s="11">
        <f t="shared" si="23"/>
        <v>97</v>
      </c>
      <c r="L60" s="11">
        <f t="shared" si="24"/>
        <v>3.5</v>
      </c>
      <c r="M60" s="11">
        <f t="shared" si="25"/>
        <v>15</v>
      </c>
      <c r="N60" s="11">
        <f t="shared" si="35"/>
        <v>166</v>
      </c>
      <c r="O60" s="11">
        <f t="shared" si="36"/>
        <v>1.1000000000000001</v>
      </c>
      <c r="P60" s="11">
        <f t="shared" si="37"/>
        <v>1</v>
      </c>
      <c r="Q60" s="11">
        <f t="shared" si="29"/>
        <v>35</v>
      </c>
      <c r="R60" s="11">
        <f t="shared" si="30"/>
        <v>1.9</v>
      </c>
      <c r="S60" s="11">
        <f t="shared" si="31"/>
        <v>15</v>
      </c>
      <c r="T60" s="11">
        <f t="shared" si="32"/>
        <v>8</v>
      </c>
      <c r="U60" s="11">
        <f t="shared" si="33"/>
        <v>8.3000000000000007</v>
      </c>
      <c r="V60" s="11">
        <f t="shared" si="34"/>
        <v>16</v>
      </c>
    </row>
    <row r="61" spans="1:22" x14ac:dyDescent="0.25">
      <c r="K61" s="21"/>
      <c r="L61" s="21"/>
    </row>
    <row r="62" spans="1:22" x14ac:dyDescent="0.25">
      <c r="K62" s="21"/>
      <c r="L62" s="21"/>
    </row>
    <row r="63" spans="1:22" x14ac:dyDescent="0.25">
      <c r="K63" s="6"/>
      <c r="L63" s="6"/>
    </row>
    <row r="64" spans="1:22" x14ac:dyDescent="0.25">
      <c r="K64" s="6"/>
      <c r="L64" s="6"/>
    </row>
  </sheetData>
  <mergeCells count="4">
    <mergeCell ref="A1:A2"/>
    <mergeCell ref="B1:B2"/>
    <mergeCell ref="K1:V1"/>
    <mergeCell ref="C1:J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AA87D-63C3-4EC9-8874-7234BFBED7AB}">
  <dimension ref="A1:AA211"/>
  <sheetViews>
    <sheetView topLeftCell="I1" workbookViewId="0">
      <selection activeCell="G19" sqref="G19"/>
    </sheetView>
  </sheetViews>
  <sheetFormatPr defaultRowHeight="15" x14ac:dyDescent="0.25"/>
  <cols>
    <col min="2" max="2" width="42.140625" customWidth="1"/>
    <col min="4" max="4" width="6.28515625" bestFit="1" customWidth="1"/>
    <col min="5" max="5" width="7.7109375" bestFit="1" customWidth="1"/>
    <col min="6" max="6" width="9" bestFit="1" customWidth="1"/>
    <col min="9" max="9" width="43" bestFit="1" customWidth="1"/>
    <col min="11" max="11" width="6.28515625" bestFit="1" customWidth="1"/>
    <col min="12" max="12" width="7.7109375" bestFit="1" customWidth="1"/>
    <col min="13" max="13" width="9" bestFit="1" customWidth="1"/>
    <col min="16" max="16" width="36.140625" bestFit="1" customWidth="1"/>
    <col min="23" max="23" width="36.140625" bestFit="1" customWidth="1"/>
    <col min="24" max="24" width="9" customWidth="1"/>
    <col min="25" max="25" width="9.42578125" customWidth="1"/>
    <col min="26" max="27" width="9" customWidth="1"/>
  </cols>
  <sheetData>
    <row r="1" spans="1:27" x14ac:dyDescent="0.25">
      <c r="A1" s="42" t="s">
        <v>391</v>
      </c>
      <c r="B1" s="42"/>
      <c r="C1" s="42"/>
      <c r="D1" s="42"/>
      <c r="E1" s="42"/>
      <c r="F1" s="42"/>
      <c r="H1" s="55" t="s">
        <v>392</v>
      </c>
      <c r="I1" s="55"/>
      <c r="J1" s="55"/>
      <c r="K1" s="55"/>
      <c r="L1" s="55"/>
      <c r="M1" s="55"/>
      <c r="O1" s="58" t="s">
        <v>393</v>
      </c>
      <c r="P1" s="58"/>
      <c r="Q1" s="58"/>
      <c r="R1" s="58"/>
      <c r="S1" s="58"/>
      <c r="T1" s="58"/>
      <c r="V1" s="59" t="s">
        <v>394</v>
      </c>
      <c r="W1" s="59"/>
      <c r="X1" s="59"/>
      <c r="Y1" s="59"/>
      <c r="Z1" s="59"/>
      <c r="AA1" s="59"/>
    </row>
    <row r="2" spans="1:27" x14ac:dyDescent="0.25">
      <c r="A2" s="1" t="s">
        <v>0</v>
      </c>
      <c r="B2" s="1" t="s">
        <v>395</v>
      </c>
      <c r="C2" s="1" t="s">
        <v>396</v>
      </c>
      <c r="D2" s="1" t="s">
        <v>397</v>
      </c>
      <c r="E2" s="1" t="s">
        <v>398</v>
      </c>
      <c r="F2" s="1" t="s">
        <v>399</v>
      </c>
      <c r="H2" s="39" t="s">
        <v>0</v>
      </c>
      <c r="I2" s="39" t="s">
        <v>400</v>
      </c>
      <c r="J2" s="39" t="s">
        <v>396</v>
      </c>
      <c r="K2" s="39" t="s">
        <v>397</v>
      </c>
      <c r="L2" s="39" t="s">
        <v>398</v>
      </c>
      <c r="M2" s="39" t="s">
        <v>399</v>
      </c>
      <c r="O2" s="40" t="s">
        <v>0</v>
      </c>
      <c r="P2" s="40" t="s">
        <v>400</v>
      </c>
      <c r="Q2" s="40" t="s">
        <v>396</v>
      </c>
      <c r="R2" s="40" t="s">
        <v>397</v>
      </c>
      <c r="S2" s="40" t="s">
        <v>398</v>
      </c>
      <c r="T2" s="40" t="s">
        <v>399</v>
      </c>
      <c r="V2" s="37" t="s">
        <v>0</v>
      </c>
      <c r="W2" s="37" t="s">
        <v>400</v>
      </c>
      <c r="X2" s="37" t="s">
        <v>396</v>
      </c>
      <c r="Y2" s="37" t="s">
        <v>397</v>
      </c>
      <c r="Z2" s="37" t="s">
        <v>398</v>
      </c>
      <c r="AA2" s="37" t="s">
        <v>399</v>
      </c>
    </row>
    <row r="3" spans="1:27" x14ac:dyDescent="0.25">
      <c r="A3" s="2">
        <v>1</v>
      </c>
      <c r="B3" s="2" t="s">
        <v>7</v>
      </c>
      <c r="C3" s="2">
        <v>1</v>
      </c>
      <c r="D3" s="2">
        <v>46.3</v>
      </c>
      <c r="E3" s="2">
        <v>69</v>
      </c>
      <c r="F3" s="2">
        <f t="shared" ref="F3:F66" si="0">VLOOKUP(B3,Back_Lkp,2,FALSE)</f>
        <v>46</v>
      </c>
      <c r="H3" s="2">
        <v>1</v>
      </c>
      <c r="I3" s="2" t="s">
        <v>7</v>
      </c>
      <c r="J3" s="2">
        <v>1</v>
      </c>
      <c r="K3" s="2">
        <v>12.8</v>
      </c>
      <c r="L3" s="2">
        <v>22</v>
      </c>
      <c r="M3" s="2">
        <f t="shared" ref="M3:M34" si="1">VLOOKUP(I3,Back_Lkp,2,FALSE)</f>
        <v>46</v>
      </c>
      <c r="O3" s="2">
        <v>1</v>
      </c>
      <c r="P3" s="2" t="s">
        <v>122</v>
      </c>
      <c r="Q3" s="2">
        <v>1</v>
      </c>
      <c r="R3" s="2">
        <v>7.1</v>
      </c>
      <c r="S3" s="2">
        <v>49</v>
      </c>
      <c r="T3" s="2">
        <f t="shared" ref="T3:T34" si="2">VLOOKUP(P3,Back_Lkp,2,FALSE)</f>
        <v>71</v>
      </c>
      <c r="V3" s="2">
        <v>1</v>
      </c>
      <c r="W3" s="2" t="s">
        <v>119</v>
      </c>
      <c r="X3" s="2">
        <v>1</v>
      </c>
      <c r="Y3" s="2">
        <v>17.5</v>
      </c>
      <c r="Z3" s="2">
        <v>26</v>
      </c>
      <c r="AA3" s="2">
        <f t="shared" ref="AA3:AA34" si="3">VLOOKUP(W3,Back_Lkp,2,FALSE)</f>
        <v>66</v>
      </c>
    </row>
    <row r="4" spans="1:27" x14ac:dyDescent="0.25">
      <c r="A4" s="2">
        <v>2</v>
      </c>
      <c r="B4" s="2" t="s">
        <v>401</v>
      </c>
      <c r="C4" s="2">
        <v>2</v>
      </c>
      <c r="D4" s="2">
        <v>31.6</v>
      </c>
      <c r="E4" s="2">
        <v>69</v>
      </c>
      <c r="F4" s="2" t="e">
        <f t="shared" si="0"/>
        <v>#N/A</v>
      </c>
      <c r="H4" s="2">
        <v>2</v>
      </c>
      <c r="I4" s="2" t="s">
        <v>35</v>
      </c>
      <c r="J4" s="2">
        <v>2</v>
      </c>
      <c r="K4" s="2">
        <v>11.3</v>
      </c>
      <c r="L4" s="2">
        <v>21</v>
      </c>
      <c r="M4" s="2">
        <f t="shared" si="1"/>
        <v>1</v>
      </c>
      <c r="O4" s="2">
        <v>2</v>
      </c>
      <c r="P4" s="2" t="s">
        <v>124</v>
      </c>
      <c r="Q4" s="2">
        <v>2</v>
      </c>
      <c r="R4" s="2">
        <v>6.5</v>
      </c>
      <c r="S4" s="2">
        <v>38</v>
      </c>
      <c r="T4" s="2">
        <f t="shared" si="2"/>
        <v>20</v>
      </c>
      <c r="V4" s="2">
        <v>2</v>
      </c>
      <c r="W4" s="2" t="s">
        <v>7</v>
      </c>
      <c r="X4" s="2">
        <v>2</v>
      </c>
      <c r="Y4" s="2">
        <v>17</v>
      </c>
      <c r="Z4" s="2">
        <v>60</v>
      </c>
      <c r="AA4" s="2">
        <f t="shared" si="3"/>
        <v>46</v>
      </c>
    </row>
    <row r="5" spans="1:27" x14ac:dyDescent="0.25">
      <c r="A5" s="2">
        <v>3</v>
      </c>
      <c r="B5" s="2" t="s">
        <v>402</v>
      </c>
      <c r="C5" s="2">
        <v>3</v>
      </c>
      <c r="D5" s="2">
        <v>23.4</v>
      </c>
      <c r="E5" s="2">
        <v>75</v>
      </c>
      <c r="F5" s="2" t="e">
        <f t="shared" si="0"/>
        <v>#N/A</v>
      </c>
      <c r="H5" s="2">
        <v>3</v>
      </c>
      <c r="I5" s="2" t="s">
        <v>403</v>
      </c>
      <c r="J5" s="2">
        <v>3</v>
      </c>
      <c r="K5" s="2">
        <v>10.4</v>
      </c>
      <c r="L5" s="2">
        <v>23</v>
      </c>
      <c r="M5" s="2" t="e">
        <f t="shared" si="1"/>
        <v>#N/A</v>
      </c>
      <c r="O5" s="2">
        <v>3</v>
      </c>
      <c r="P5" s="2" t="s">
        <v>35</v>
      </c>
      <c r="Q5" s="2">
        <v>3</v>
      </c>
      <c r="R5" s="2">
        <v>6.2</v>
      </c>
      <c r="S5" s="2">
        <v>40</v>
      </c>
      <c r="T5" s="2">
        <f t="shared" si="2"/>
        <v>1</v>
      </c>
      <c r="V5" s="2">
        <v>3</v>
      </c>
      <c r="W5" s="2" t="s">
        <v>211</v>
      </c>
      <c r="X5" s="2">
        <v>3</v>
      </c>
      <c r="Y5" s="2">
        <v>15.7</v>
      </c>
      <c r="Z5" s="2">
        <v>35</v>
      </c>
      <c r="AA5" s="2">
        <f t="shared" si="3"/>
        <v>69</v>
      </c>
    </row>
    <row r="6" spans="1:27" x14ac:dyDescent="0.25">
      <c r="A6" s="2">
        <v>4</v>
      </c>
      <c r="B6" s="2" t="s">
        <v>120</v>
      </c>
      <c r="C6" s="2">
        <v>4</v>
      </c>
      <c r="D6" s="2">
        <v>22.3</v>
      </c>
      <c r="E6" s="2">
        <v>40</v>
      </c>
      <c r="F6" s="2">
        <f t="shared" si="0"/>
        <v>14</v>
      </c>
      <c r="H6" s="2">
        <v>4</v>
      </c>
      <c r="I6" s="2" t="s">
        <v>404</v>
      </c>
      <c r="J6" s="2">
        <v>4</v>
      </c>
      <c r="K6" s="2">
        <v>10.3</v>
      </c>
      <c r="L6" s="2">
        <v>23</v>
      </c>
      <c r="M6" s="2" t="e">
        <f t="shared" si="1"/>
        <v>#N/A</v>
      </c>
      <c r="O6" s="2">
        <v>4</v>
      </c>
      <c r="P6" s="2" t="s">
        <v>7</v>
      </c>
      <c r="Q6" s="2">
        <v>4</v>
      </c>
      <c r="R6" s="2">
        <v>6</v>
      </c>
      <c r="S6" s="2">
        <v>62</v>
      </c>
      <c r="T6" s="2">
        <f t="shared" si="2"/>
        <v>46</v>
      </c>
      <c r="V6" s="2">
        <v>4</v>
      </c>
      <c r="W6" s="2" t="s">
        <v>124</v>
      </c>
      <c r="X6" s="2">
        <v>4</v>
      </c>
      <c r="Y6" s="2">
        <v>11.2</v>
      </c>
      <c r="Z6" s="2">
        <v>21</v>
      </c>
      <c r="AA6" s="2">
        <f t="shared" si="3"/>
        <v>20</v>
      </c>
    </row>
    <row r="7" spans="1:27" x14ac:dyDescent="0.25">
      <c r="A7" s="2">
        <v>5</v>
      </c>
      <c r="B7" s="2" t="s">
        <v>36</v>
      </c>
      <c r="C7" s="2">
        <v>5</v>
      </c>
      <c r="D7" s="2">
        <v>21.3</v>
      </c>
      <c r="E7" s="2">
        <v>34</v>
      </c>
      <c r="F7" s="2">
        <f t="shared" si="0"/>
        <v>2</v>
      </c>
      <c r="H7" s="2">
        <v>5</v>
      </c>
      <c r="I7" s="2" t="s">
        <v>117</v>
      </c>
      <c r="J7" s="2">
        <v>5</v>
      </c>
      <c r="K7" s="2">
        <v>9.5</v>
      </c>
      <c r="L7" s="2">
        <v>15</v>
      </c>
      <c r="M7" s="2">
        <f t="shared" si="1"/>
        <v>13</v>
      </c>
      <c r="O7" s="2">
        <v>5</v>
      </c>
      <c r="P7" s="2" t="s">
        <v>405</v>
      </c>
      <c r="Q7" s="2">
        <v>5</v>
      </c>
      <c r="R7" s="2">
        <v>5.7</v>
      </c>
      <c r="S7" s="2">
        <v>39</v>
      </c>
      <c r="T7" s="2">
        <f t="shared" si="2"/>
        <v>27</v>
      </c>
      <c r="V7" s="2">
        <v>5</v>
      </c>
      <c r="W7" s="2" t="s">
        <v>405</v>
      </c>
      <c r="X7" s="2">
        <v>5</v>
      </c>
      <c r="Y7" s="2">
        <v>10.8</v>
      </c>
      <c r="Z7" s="2">
        <v>27</v>
      </c>
      <c r="AA7" s="2">
        <f t="shared" si="3"/>
        <v>27</v>
      </c>
    </row>
    <row r="8" spans="1:27" x14ac:dyDescent="0.25">
      <c r="A8" s="2">
        <v>6</v>
      </c>
      <c r="B8" s="2" t="s">
        <v>406</v>
      </c>
      <c r="C8" s="2">
        <v>6</v>
      </c>
      <c r="D8" s="2">
        <v>17.8</v>
      </c>
      <c r="E8" s="2">
        <v>38</v>
      </c>
      <c r="F8" s="2" t="e">
        <f t="shared" si="0"/>
        <v>#N/A</v>
      </c>
      <c r="H8" s="2">
        <v>6</v>
      </c>
      <c r="I8" s="2" t="s">
        <v>120</v>
      </c>
      <c r="J8" s="2">
        <v>6</v>
      </c>
      <c r="K8" s="2">
        <v>9.1</v>
      </c>
      <c r="L8" s="2">
        <v>14</v>
      </c>
      <c r="M8" s="2">
        <f t="shared" si="1"/>
        <v>14</v>
      </c>
      <c r="O8" s="2">
        <v>6</v>
      </c>
      <c r="P8" s="2" t="s">
        <v>407</v>
      </c>
      <c r="Q8" s="2">
        <v>6</v>
      </c>
      <c r="R8" s="2">
        <v>4.5</v>
      </c>
      <c r="S8" s="2">
        <v>27</v>
      </c>
      <c r="T8" s="2">
        <f t="shared" si="2"/>
        <v>53</v>
      </c>
      <c r="V8" s="2">
        <v>6</v>
      </c>
      <c r="W8" s="2" t="s">
        <v>35</v>
      </c>
      <c r="X8" s="2">
        <v>6</v>
      </c>
      <c r="Y8" s="2">
        <v>9.8000000000000007</v>
      </c>
      <c r="Z8" s="2">
        <v>21</v>
      </c>
      <c r="AA8" s="2">
        <f t="shared" si="3"/>
        <v>1</v>
      </c>
    </row>
    <row r="9" spans="1:27" x14ac:dyDescent="0.25">
      <c r="A9" s="2">
        <v>7</v>
      </c>
      <c r="B9" s="2" t="s">
        <v>211</v>
      </c>
      <c r="C9" s="2">
        <v>7</v>
      </c>
      <c r="D9" s="2">
        <v>17.3</v>
      </c>
      <c r="E9" s="2">
        <v>32</v>
      </c>
      <c r="F9" s="2">
        <f t="shared" si="0"/>
        <v>69</v>
      </c>
      <c r="H9" s="2">
        <v>7</v>
      </c>
      <c r="I9" s="2" t="s">
        <v>405</v>
      </c>
      <c r="J9" s="2">
        <v>7</v>
      </c>
      <c r="K9" s="2">
        <v>8.8000000000000007</v>
      </c>
      <c r="L9" s="2">
        <v>15</v>
      </c>
      <c r="M9" s="2">
        <f t="shared" si="1"/>
        <v>27</v>
      </c>
      <c r="O9" s="2">
        <v>7</v>
      </c>
      <c r="P9" s="2" t="s">
        <v>36</v>
      </c>
      <c r="Q9" s="2">
        <v>7</v>
      </c>
      <c r="R9" s="2">
        <v>4.3</v>
      </c>
      <c r="S9" s="2">
        <v>29</v>
      </c>
      <c r="T9" s="2">
        <f t="shared" si="2"/>
        <v>2</v>
      </c>
      <c r="V9" s="2">
        <v>7</v>
      </c>
      <c r="W9" s="2" t="s">
        <v>36</v>
      </c>
      <c r="X9" s="2">
        <v>7</v>
      </c>
      <c r="Y9" s="2">
        <v>8.4</v>
      </c>
      <c r="Z9" s="2">
        <v>16</v>
      </c>
      <c r="AA9" s="2">
        <f t="shared" si="3"/>
        <v>2</v>
      </c>
    </row>
    <row r="10" spans="1:27" x14ac:dyDescent="0.25">
      <c r="A10" s="2">
        <v>8</v>
      </c>
      <c r="B10" s="2" t="s">
        <v>408</v>
      </c>
      <c r="C10" s="2">
        <v>8</v>
      </c>
      <c r="D10" s="2">
        <v>14.5</v>
      </c>
      <c r="E10" s="2">
        <v>37</v>
      </c>
      <c r="F10" s="2" t="e">
        <f t="shared" si="0"/>
        <v>#N/A</v>
      </c>
      <c r="H10" s="2">
        <v>8</v>
      </c>
      <c r="I10" s="2" t="s">
        <v>408</v>
      </c>
      <c r="J10" s="2">
        <v>8</v>
      </c>
      <c r="K10" s="2">
        <v>8.1</v>
      </c>
      <c r="L10" s="2">
        <v>21</v>
      </c>
      <c r="M10" s="2" t="e">
        <f t="shared" si="1"/>
        <v>#N/A</v>
      </c>
      <c r="O10" s="2">
        <v>8</v>
      </c>
      <c r="P10" s="2" t="s">
        <v>119</v>
      </c>
      <c r="Q10" s="2">
        <v>7</v>
      </c>
      <c r="R10" s="2">
        <v>4.3</v>
      </c>
      <c r="S10" s="2">
        <v>22</v>
      </c>
      <c r="T10" s="2">
        <f t="shared" si="2"/>
        <v>66</v>
      </c>
      <c r="V10" s="2">
        <v>8</v>
      </c>
      <c r="W10" s="2" t="s">
        <v>409</v>
      </c>
      <c r="X10" s="2">
        <v>8</v>
      </c>
      <c r="Y10" s="2">
        <v>8.3000000000000007</v>
      </c>
      <c r="Z10" s="2">
        <v>16</v>
      </c>
      <c r="AA10" s="2">
        <f t="shared" si="3"/>
        <v>156</v>
      </c>
    </row>
    <row r="11" spans="1:27" x14ac:dyDescent="0.25">
      <c r="A11" s="2">
        <v>9</v>
      </c>
      <c r="B11" s="2" t="s">
        <v>124</v>
      </c>
      <c r="C11" s="2">
        <v>9</v>
      </c>
      <c r="D11" s="2">
        <v>14</v>
      </c>
      <c r="E11" s="2">
        <v>30</v>
      </c>
      <c r="F11" s="2">
        <f t="shared" si="0"/>
        <v>20</v>
      </c>
      <c r="H11" s="2">
        <v>9</v>
      </c>
      <c r="I11" s="2" t="s">
        <v>410</v>
      </c>
      <c r="J11" s="2">
        <v>9</v>
      </c>
      <c r="K11" s="2">
        <v>8</v>
      </c>
      <c r="L11" s="2">
        <v>6</v>
      </c>
      <c r="M11" s="2">
        <f t="shared" si="1"/>
        <v>32</v>
      </c>
      <c r="O11" s="2">
        <v>9</v>
      </c>
      <c r="P11" s="2" t="s">
        <v>411</v>
      </c>
      <c r="Q11" s="2">
        <v>9</v>
      </c>
      <c r="R11" s="2">
        <v>4.2</v>
      </c>
      <c r="S11" s="2">
        <v>28</v>
      </c>
      <c r="T11" s="2">
        <f t="shared" si="2"/>
        <v>41</v>
      </c>
      <c r="V11" s="2">
        <v>9</v>
      </c>
      <c r="W11" s="2" t="s">
        <v>122</v>
      </c>
      <c r="X11" s="2">
        <v>9</v>
      </c>
      <c r="Y11" s="2">
        <v>7.8</v>
      </c>
      <c r="Z11" s="2">
        <v>20</v>
      </c>
      <c r="AA11" s="2">
        <f t="shared" si="3"/>
        <v>71</v>
      </c>
    </row>
    <row r="12" spans="1:27" x14ac:dyDescent="0.25">
      <c r="A12" s="2">
        <v>10</v>
      </c>
      <c r="B12" s="2" t="s">
        <v>19</v>
      </c>
      <c r="C12" s="2">
        <v>10</v>
      </c>
      <c r="D12" s="2">
        <v>13.9</v>
      </c>
      <c r="E12" s="2">
        <v>33</v>
      </c>
      <c r="F12" s="2">
        <f t="shared" si="0"/>
        <v>11</v>
      </c>
      <c r="H12" s="2">
        <v>10</v>
      </c>
      <c r="I12" s="2" t="s">
        <v>121</v>
      </c>
      <c r="J12" s="2">
        <v>9</v>
      </c>
      <c r="K12" s="2">
        <v>8</v>
      </c>
      <c r="L12" s="2">
        <v>10</v>
      </c>
      <c r="M12" s="2">
        <f t="shared" si="1"/>
        <v>63</v>
      </c>
      <c r="O12" s="2">
        <v>10</v>
      </c>
      <c r="P12" s="2" t="s">
        <v>120</v>
      </c>
      <c r="Q12" s="2">
        <v>10</v>
      </c>
      <c r="R12" s="2">
        <v>3.8</v>
      </c>
      <c r="S12" s="2">
        <v>30</v>
      </c>
      <c r="T12" s="2">
        <f t="shared" si="2"/>
        <v>14</v>
      </c>
      <c r="V12" s="2">
        <v>10</v>
      </c>
      <c r="W12" s="2" t="s">
        <v>412</v>
      </c>
      <c r="X12" s="2">
        <v>9</v>
      </c>
      <c r="Y12" s="2">
        <v>7.8</v>
      </c>
      <c r="Z12" s="2">
        <v>15</v>
      </c>
      <c r="AA12" s="2">
        <f t="shared" si="3"/>
        <v>126</v>
      </c>
    </row>
    <row r="13" spans="1:27" x14ac:dyDescent="0.25">
      <c r="A13" s="2">
        <v>11</v>
      </c>
      <c r="B13" s="2" t="s">
        <v>405</v>
      </c>
      <c r="C13" s="2">
        <v>11</v>
      </c>
      <c r="D13" s="2">
        <v>13</v>
      </c>
      <c r="E13" s="2">
        <v>37</v>
      </c>
      <c r="F13" s="2">
        <f t="shared" si="0"/>
        <v>27</v>
      </c>
      <c r="H13" s="2">
        <v>11</v>
      </c>
      <c r="I13" s="2" t="s">
        <v>413</v>
      </c>
      <c r="J13" s="2">
        <v>11</v>
      </c>
      <c r="K13" s="2">
        <v>7.5</v>
      </c>
      <c r="L13" s="2">
        <v>7</v>
      </c>
      <c r="M13" s="2" t="e">
        <f t="shared" si="1"/>
        <v>#N/A</v>
      </c>
      <c r="O13" s="2">
        <v>11</v>
      </c>
      <c r="P13" s="2" t="s">
        <v>414</v>
      </c>
      <c r="Q13" s="2">
        <v>11</v>
      </c>
      <c r="R13" s="2">
        <v>3.5</v>
      </c>
      <c r="S13" s="2">
        <v>25</v>
      </c>
      <c r="T13" s="2">
        <f t="shared" si="2"/>
        <v>95</v>
      </c>
      <c r="V13" s="2">
        <v>11</v>
      </c>
      <c r="W13" s="2" t="s">
        <v>415</v>
      </c>
      <c r="X13" s="2">
        <v>11</v>
      </c>
      <c r="Y13" s="2">
        <v>7.5</v>
      </c>
      <c r="Z13" s="2">
        <v>25</v>
      </c>
      <c r="AA13" s="2" t="e">
        <f t="shared" si="3"/>
        <v>#N/A</v>
      </c>
    </row>
    <row r="14" spans="1:27" x14ac:dyDescent="0.25">
      <c r="A14" s="2">
        <v>12</v>
      </c>
      <c r="B14" s="2" t="s">
        <v>35</v>
      </c>
      <c r="C14" s="2">
        <v>12</v>
      </c>
      <c r="D14" s="2">
        <v>12.7</v>
      </c>
      <c r="E14" s="2">
        <v>43</v>
      </c>
      <c r="F14" s="2">
        <f t="shared" si="0"/>
        <v>1</v>
      </c>
      <c r="H14" s="2">
        <v>12</v>
      </c>
      <c r="I14" s="2" t="s">
        <v>411</v>
      </c>
      <c r="J14" s="2">
        <v>11</v>
      </c>
      <c r="K14" s="2">
        <v>7.5</v>
      </c>
      <c r="L14" s="2">
        <v>9</v>
      </c>
      <c r="M14" s="2">
        <f t="shared" si="1"/>
        <v>41</v>
      </c>
      <c r="O14" s="2">
        <v>12</v>
      </c>
      <c r="P14" s="2" t="s">
        <v>16</v>
      </c>
      <c r="Q14" s="2">
        <v>11</v>
      </c>
      <c r="R14" s="2">
        <v>3.5</v>
      </c>
      <c r="S14" s="2">
        <v>30</v>
      </c>
      <c r="T14" s="2">
        <f t="shared" si="2"/>
        <v>100</v>
      </c>
      <c r="V14" s="2">
        <v>12</v>
      </c>
      <c r="W14" s="2" t="s">
        <v>120</v>
      </c>
      <c r="X14" s="2">
        <v>12</v>
      </c>
      <c r="Y14" s="2">
        <v>7.4</v>
      </c>
      <c r="Z14" s="2">
        <v>20</v>
      </c>
      <c r="AA14" s="2">
        <f t="shared" si="3"/>
        <v>14</v>
      </c>
    </row>
    <row r="15" spans="1:27" x14ac:dyDescent="0.25">
      <c r="A15" s="2">
        <v>13</v>
      </c>
      <c r="B15" s="2" t="s">
        <v>412</v>
      </c>
      <c r="C15" s="2">
        <v>13</v>
      </c>
      <c r="D15" s="2">
        <v>12.4</v>
      </c>
      <c r="E15" s="2">
        <v>25</v>
      </c>
      <c r="F15" s="2">
        <f t="shared" si="0"/>
        <v>126</v>
      </c>
      <c r="H15" s="2">
        <v>13</v>
      </c>
      <c r="I15" s="2" t="s">
        <v>11</v>
      </c>
      <c r="J15" s="2">
        <v>13</v>
      </c>
      <c r="K15" s="2">
        <v>7.3</v>
      </c>
      <c r="L15" s="2">
        <v>10</v>
      </c>
      <c r="M15" s="2">
        <f t="shared" si="1"/>
        <v>43</v>
      </c>
      <c r="O15" s="2">
        <v>13</v>
      </c>
      <c r="P15" s="2" t="s">
        <v>117</v>
      </c>
      <c r="Q15" s="2">
        <v>13</v>
      </c>
      <c r="R15" s="2">
        <v>3.4</v>
      </c>
      <c r="S15" s="2">
        <v>22</v>
      </c>
      <c r="T15" s="2">
        <f t="shared" si="2"/>
        <v>13</v>
      </c>
      <c r="V15" s="2">
        <v>13</v>
      </c>
      <c r="W15" s="2" t="s">
        <v>20</v>
      </c>
      <c r="X15" s="2">
        <v>13</v>
      </c>
      <c r="Y15" s="2">
        <v>6.1</v>
      </c>
      <c r="Z15" s="2">
        <v>11</v>
      </c>
      <c r="AA15" s="2">
        <f t="shared" si="3"/>
        <v>203</v>
      </c>
    </row>
    <row r="16" spans="1:27" x14ac:dyDescent="0.25">
      <c r="A16" s="2">
        <v>14</v>
      </c>
      <c r="B16" s="2" t="s">
        <v>378</v>
      </c>
      <c r="C16" s="2">
        <v>14</v>
      </c>
      <c r="D16" s="2">
        <v>11.8</v>
      </c>
      <c r="E16" s="2">
        <v>35</v>
      </c>
      <c r="F16" s="2" t="e">
        <f t="shared" si="0"/>
        <v>#N/A</v>
      </c>
      <c r="H16" s="2">
        <v>14</v>
      </c>
      <c r="I16" s="2" t="s">
        <v>36</v>
      </c>
      <c r="J16" s="2">
        <v>14</v>
      </c>
      <c r="K16" s="2">
        <v>6.7</v>
      </c>
      <c r="L16" s="2">
        <v>15</v>
      </c>
      <c r="M16" s="2">
        <f t="shared" si="1"/>
        <v>2</v>
      </c>
      <c r="O16" s="2">
        <v>14</v>
      </c>
      <c r="P16" s="2" t="s">
        <v>27</v>
      </c>
      <c r="Q16" s="2">
        <v>13</v>
      </c>
      <c r="R16" s="2">
        <v>3.4</v>
      </c>
      <c r="S16" s="2">
        <v>18</v>
      </c>
      <c r="T16" s="2">
        <f t="shared" si="2"/>
        <v>9</v>
      </c>
      <c r="V16" s="2">
        <v>14</v>
      </c>
      <c r="W16" s="2" t="s">
        <v>416</v>
      </c>
      <c r="X16" s="2">
        <v>13</v>
      </c>
      <c r="Y16" s="2">
        <v>6.1</v>
      </c>
      <c r="Z16" s="2">
        <v>16</v>
      </c>
      <c r="AA16" s="2" t="e">
        <f t="shared" si="3"/>
        <v>#N/A</v>
      </c>
    </row>
    <row r="17" spans="1:27" x14ac:dyDescent="0.25">
      <c r="A17" s="2">
        <v>15</v>
      </c>
      <c r="B17" s="2" t="s">
        <v>121</v>
      </c>
      <c r="C17" s="2">
        <v>15</v>
      </c>
      <c r="D17" s="2">
        <v>11.7</v>
      </c>
      <c r="E17" s="2">
        <v>17</v>
      </c>
      <c r="F17" s="2">
        <f t="shared" si="0"/>
        <v>63</v>
      </c>
      <c r="H17" s="2">
        <v>15</v>
      </c>
      <c r="I17" s="2" t="s">
        <v>417</v>
      </c>
      <c r="J17" s="2">
        <v>15</v>
      </c>
      <c r="K17" s="2">
        <v>6.1</v>
      </c>
      <c r="L17" s="2">
        <v>17</v>
      </c>
      <c r="M17" s="2" t="e">
        <f t="shared" si="1"/>
        <v>#N/A</v>
      </c>
      <c r="O17" s="2">
        <v>15</v>
      </c>
      <c r="P17" s="2" t="s">
        <v>418</v>
      </c>
      <c r="Q17" s="2">
        <v>15</v>
      </c>
      <c r="R17" s="2">
        <v>3.2</v>
      </c>
      <c r="S17" s="2">
        <v>25</v>
      </c>
      <c r="T17" s="2">
        <f t="shared" si="2"/>
        <v>384</v>
      </c>
      <c r="V17" s="2">
        <v>15</v>
      </c>
      <c r="W17" s="2" t="s">
        <v>17</v>
      </c>
      <c r="X17" s="2">
        <v>15</v>
      </c>
      <c r="Y17" s="2">
        <v>5.8</v>
      </c>
      <c r="Z17" s="2">
        <v>9</v>
      </c>
      <c r="AA17" s="2">
        <f t="shared" si="3"/>
        <v>3</v>
      </c>
    </row>
    <row r="18" spans="1:27" x14ac:dyDescent="0.25">
      <c r="A18" s="2">
        <v>16</v>
      </c>
      <c r="B18" s="2" t="s">
        <v>125</v>
      </c>
      <c r="C18" s="2">
        <v>16</v>
      </c>
      <c r="D18" s="2">
        <v>11.3</v>
      </c>
      <c r="E18" s="2">
        <v>24</v>
      </c>
      <c r="F18" s="2">
        <f t="shared" si="0"/>
        <v>115</v>
      </c>
      <c r="H18" s="2">
        <v>16</v>
      </c>
      <c r="I18" s="2" t="s">
        <v>383</v>
      </c>
      <c r="J18" s="2">
        <v>15</v>
      </c>
      <c r="K18" s="2">
        <v>6.1</v>
      </c>
      <c r="L18" s="2">
        <v>8</v>
      </c>
      <c r="M18" s="2" t="e">
        <f t="shared" si="1"/>
        <v>#N/A</v>
      </c>
      <c r="O18" s="2">
        <v>16</v>
      </c>
      <c r="P18" s="2" t="s">
        <v>112</v>
      </c>
      <c r="Q18" s="2">
        <v>15</v>
      </c>
      <c r="R18" s="2">
        <v>3.2</v>
      </c>
      <c r="S18" s="2">
        <v>28</v>
      </c>
      <c r="T18" s="2">
        <f t="shared" si="2"/>
        <v>259</v>
      </c>
      <c r="V18" s="2">
        <v>16</v>
      </c>
      <c r="W18" s="2" t="s">
        <v>407</v>
      </c>
      <c r="X18" s="2">
        <v>16</v>
      </c>
      <c r="Y18" s="2">
        <v>4.7</v>
      </c>
      <c r="Z18" s="2">
        <v>3</v>
      </c>
      <c r="AA18" s="2">
        <f t="shared" si="3"/>
        <v>53</v>
      </c>
    </row>
    <row r="19" spans="1:27" x14ac:dyDescent="0.25">
      <c r="A19" s="2">
        <v>17</v>
      </c>
      <c r="B19" s="2" t="s">
        <v>112</v>
      </c>
      <c r="C19" s="2">
        <v>17</v>
      </c>
      <c r="D19" s="2">
        <v>11</v>
      </c>
      <c r="E19" s="2">
        <v>26</v>
      </c>
      <c r="F19" s="2">
        <f t="shared" si="0"/>
        <v>259</v>
      </c>
      <c r="H19" s="2">
        <v>17</v>
      </c>
      <c r="I19" s="2" t="s">
        <v>43</v>
      </c>
      <c r="J19" s="2">
        <v>15</v>
      </c>
      <c r="K19" s="2">
        <v>6.1</v>
      </c>
      <c r="L19" s="2">
        <v>23</v>
      </c>
      <c r="M19" s="2">
        <f t="shared" si="1"/>
        <v>5</v>
      </c>
      <c r="O19" s="2">
        <v>17</v>
      </c>
      <c r="P19" s="2" t="s">
        <v>419</v>
      </c>
      <c r="Q19" s="2">
        <v>17</v>
      </c>
      <c r="R19" s="2">
        <v>3</v>
      </c>
      <c r="S19" s="2">
        <v>23</v>
      </c>
      <c r="T19" s="2">
        <f t="shared" si="2"/>
        <v>16</v>
      </c>
      <c r="V19" s="2">
        <v>17</v>
      </c>
      <c r="W19" s="2" t="s">
        <v>18</v>
      </c>
      <c r="X19" s="2">
        <v>17</v>
      </c>
      <c r="Y19" s="2">
        <v>4.2</v>
      </c>
      <c r="Z19" s="2">
        <v>7</v>
      </c>
      <c r="AA19" s="2">
        <f t="shared" si="3"/>
        <v>34</v>
      </c>
    </row>
    <row r="20" spans="1:27" x14ac:dyDescent="0.25">
      <c r="A20" s="2">
        <v>18</v>
      </c>
      <c r="B20" s="2" t="s">
        <v>122</v>
      </c>
      <c r="C20" s="2">
        <v>18</v>
      </c>
      <c r="D20" s="2">
        <v>10.9</v>
      </c>
      <c r="E20" s="2">
        <v>31</v>
      </c>
      <c r="F20" s="2">
        <f t="shared" si="0"/>
        <v>71</v>
      </c>
      <c r="H20" s="2">
        <v>18</v>
      </c>
      <c r="I20" s="2" t="s">
        <v>419</v>
      </c>
      <c r="J20" s="2">
        <v>18</v>
      </c>
      <c r="K20" s="2">
        <v>6</v>
      </c>
      <c r="L20" s="2">
        <v>10</v>
      </c>
      <c r="M20" s="2">
        <f t="shared" si="1"/>
        <v>16</v>
      </c>
      <c r="O20" s="2">
        <v>18</v>
      </c>
      <c r="P20" s="2" t="s">
        <v>420</v>
      </c>
      <c r="Q20" s="2">
        <v>18</v>
      </c>
      <c r="R20" s="2">
        <v>2.9</v>
      </c>
      <c r="S20" s="2">
        <v>19</v>
      </c>
      <c r="T20" s="2">
        <f t="shared" si="2"/>
        <v>89</v>
      </c>
      <c r="V20" s="2">
        <v>18</v>
      </c>
      <c r="W20" s="2" t="s">
        <v>421</v>
      </c>
      <c r="X20" s="2">
        <v>18</v>
      </c>
      <c r="Y20" s="2">
        <v>4.0999999999999996</v>
      </c>
      <c r="Z20" s="2">
        <v>13</v>
      </c>
      <c r="AA20" s="2" t="e">
        <f t="shared" si="3"/>
        <v>#N/A</v>
      </c>
    </row>
    <row r="21" spans="1:27" x14ac:dyDescent="0.25">
      <c r="A21" s="2">
        <v>19</v>
      </c>
      <c r="B21" s="2" t="s">
        <v>47</v>
      </c>
      <c r="C21" s="2">
        <v>19</v>
      </c>
      <c r="D21" s="2">
        <v>10.8</v>
      </c>
      <c r="E21" s="2">
        <v>29</v>
      </c>
      <c r="F21" s="2">
        <f t="shared" si="0"/>
        <v>12</v>
      </c>
      <c r="H21" s="2">
        <v>19</v>
      </c>
      <c r="I21" s="2" t="s">
        <v>422</v>
      </c>
      <c r="J21" s="2">
        <v>19</v>
      </c>
      <c r="K21" s="2">
        <v>5.9</v>
      </c>
      <c r="L21" s="2">
        <v>9</v>
      </c>
      <c r="M21" s="2">
        <f t="shared" si="1"/>
        <v>7</v>
      </c>
      <c r="O21" s="2">
        <v>19</v>
      </c>
      <c r="P21" s="2" t="s">
        <v>125</v>
      </c>
      <c r="Q21" s="2">
        <v>18</v>
      </c>
      <c r="R21" s="2">
        <v>2.9</v>
      </c>
      <c r="S21" s="2">
        <v>18</v>
      </c>
      <c r="T21" s="2">
        <f t="shared" si="2"/>
        <v>115</v>
      </c>
      <c r="V21" s="2">
        <v>19</v>
      </c>
      <c r="W21" s="2" t="s">
        <v>423</v>
      </c>
      <c r="X21" s="2">
        <v>18</v>
      </c>
      <c r="Y21" s="2">
        <v>4.0999999999999996</v>
      </c>
      <c r="Z21" s="2">
        <v>8</v>
      </c>
      <c r="AA21" s="2" t="e">
        <f t="shared" si="3"/>
        <v>#N/A</v>
      </c>
    </row>
    <row r="22" spans="1:27" x14ac:dyDescent="0.25">
      <c r="A22" s="2">
        <v>20</v>
      </c>
      <c r="B22" s="2" t="s">
        <v>410</v>
      </c>
      <c r="C22" s="2">
        <v>20</v>
      </c>
      <c r="D22" s="2">
        <v>10.7</v>
      </c>
      <c r="E22" s="2">
        <v>18</v>
      </c>
      <c r="F22" s="2">
        <f t="shared" si="0"/>
        <v>32</v>
      </c>
      <c r="H22" s="2">
        <v>20</v>
      </c>
      <c r="I22" s="2" t="s">
        <v>424</v>
      </c>
      <c r="J22" s="2">
        <v>20</v>
      </c>
      <c r="K22" s="2">
        <v>5.6</v>
      </c>
      <c r="L22" s="2">
        <v>14</v>
      </c>
      <c r="M22" s="2" t="e">
        <f t="shared" si="1"/>
        <v>#N/A</v>
      </c>
      <c r="O22" s="2">
        <v>20</v>
      </c>
      <c r="P22" s="2" t="s">
        <v>211</v>
      </c>
      <c r="Q22" s="2">
        <v>20</v>
      </c>
      <c r="R22" s="2">
        <v>2.8</v>
      </c>
      <c r="S22" s="2">
        <v>33</v>
      </c>
      <c r="T22" s="2">
        <f t="shared" si="2"/>
        <v>69</v>
      </c>
      <c r="V22" s="2">
        <v>20</v>
      </c>
      <c r="W22" s="2" t="s">
        <v>247</v>
      </c>
      <c r="X22" s="2">
        <v>20</v>
      </c>
      <c r="Y22" s="2">
        <v>4</v>
      </c>
      <c r="Z22" s="2">
        <v>10</v>
      </c>
      <c r="AA22" s="2">
        <f t="shared" si="3"/>
        <v>212</v>
      </c>
    </row>
    <row r="23" spans="1:27" x14ac:dyDescent="0.25">
      <c r="A23" s="2">
        <v>21</v>
      </c>
      <c r="B23" s="2" t="s">
        <v>80</v>
      </c>
      <c r="C23" s="2">
        <v>21</v>
      </c>
      <c r="D23" s="2">
        <v>10.6</v>
      </c>
      <c r="E23" s="2">
        <v>22</v>
      </c>
      <c r="F23" s="2">
        <f t="shared" si="0"/>
        <v>19</v>
      </c>
      <c r="H23" s="2">
        <v>21</v>
      </c>
      <c r="I23" s="2" t="s">
        <v>122</v>
      </c>
      <c r="J23" s="2">
        <v>20</v>
      </c>
      <c r="K23" s="2">
        <v>5.6</v>
      </c>
      <c r="L23" s="2">
        <v>16</v>
      </c>
      <c r="M23" s="2">
        <f t="shared" si="1"/>
        <v>71</v>
      </c>
      <c r="O23" s="2">
        <v>21</v>
      </c>
      <c r="P23" s="2" t="s">
        <v>121</v>
      </c>
      <c r="Q23" s="2">
        <v>20</v>
      </c>
      <c r="R23" s="2">
        <v>2.8</v>
      </c>
      <c r="S23" s="2">
        <v>20</v>
      </c>
      <c r="T23" s="2">
        <f t="shared" si="2"/>
        <v>63</v>
      </c>
      <c r="V23" s="2">
        <v>21</v>
      </c>
      <c r="W23" s="2" t="s">
        <v>383</v>
      </c>
      <c r="X23" s="2">
        <v>20</v>
      </c>
      <c r="Y23" s="2">
        <v>4</v>
      </c>
      <c r="Z23" s="2">
        <v>17</v>
      </c>
      <c r="AA23" s="2" t="e">
        <f t="shared" si="3"/>
        <v>#N/A</v>
      </c>
    </row>
    <row r="24" spans="1:27" x14ac:dyDescent="0.25">
      <c r="A24" s="2">
        <v>22</v>
      </c>
      <c r="B24" s="2" t="s">
        <v>379</v>
      </c>
      <c r="C24" s="2">
        <v>22</v>
      </c>
      <c r="D24" s="2">
        <v>10.1</v>
      </c>
      <c r="E24" s="2">
        <v>30</v>
      </c>
      <c r="F24" s="2" t="e">
        <f t="shared" si="0"/>
        <v>#N/A</v>
      </c>
      <c r="H24" s="2">
        <v>22</v>
      </c>
      <c r="I24" s="2" t="s">
        <v>425</v>
      </c>
      <c r="J24" s="2">
        <v>22</v>
      </c>
      <c r="K24" s="2">
        <v>5.4</v>
      </c>
      <c r="L24" s="2">
        <v>10</v>
      </c>
      <c r="M24" s="2" t="e">
        <f t="shared" si="1"/>
        <v>#N/A</v>
      </c>
      <c r="O24" s="2">
        <v>22</v>
      </c>
      <c r="P24" s="2" t="s">
        <v>410</v>
      </c>
      <c r="Q24" s="2">
        <v>22</v>
      </c>
      <c r="R24" s="2">
        <v>2.7</v>
      </c>
      <c r="S24" s="2">
        <v>16</v>
      </c>
      <c r="T24" s="2">
        <f t="shared" si="2"/>
        <v>32</v>
      </c>
      <c r="V24" s="2">
        <v>22</v>
      </c>
      <c r="W24" s="2" t="s">
        <v>112</v>
      </c>
      <c r="X24" s="2">
        <v>20</v>
      </c>
      <c r="Y24" s="2">
        <v>4</v>
      </c>
      <c r="Z24" s="2">
        <v>11</v>
      </c>
      <c r="AA24" s="2">
        <f t="shared" si="3"/>
        <v>259</v>
      </c>
    </row>
    <row r="25" spans="1:27" x14ac:dyDescent="0.25">
      <c r="A25" s="2">
        <v>23</v>
      </c>
      <c r="B25" s="2" t="s">
        <v>426</v>
      </c>
      <c r="C25" s="2">
        <v>23</v>
      </c>
      <c r="D25" s="2">
        <v>10</v>
      </c>
      <c r="E25" s="2">
        <v>45</v>
      </c>
      <c r="F25" s="2" t="e">
        <f t="shared" si="0"/>
        <v>#N/A</v>
      </c>
      <c r="H25" s="2">
        <v>23</v>
      </c>
      <c r="I25" s="2" t="s">
        <v>50</v>
      </c>
      <c r="J25" s="2">
        <v>23</v>
      </c>
      <c r="K25" s="2">
        <v>5.0999999999999996</v>
      </c>
      <c r="L25" s="2">
        <v>9</v>
      </c>
      <c r="M25" s="2">
        <f t="shared" si="1"/>
        <v>22</v>
      </c>
      <c r="O25" s="2">
        <v>23</v>
      </c>
      <c r="P25" s="2" t="s">
        <v>80</v>
      </c>
      <c r="Q25" s="2">
        <v>22</v>
      </c>
      <c r="R25" s="2">
        <v>2.7</v>
      </c>
      <c r="S25" s="2">
        <v>24</v>
      </c>
      <c r="T25" s="2">
        <f t="shared" si="2"/>
        <v>19</v>
      </c>
      <c r="V25" s="2">
        <v>23</v>
      </c>
      <c r="W25" s="2" t="s">
        <v>427</v>
      </c>
      <c r="X25" s="2">
        <v>23</v>
      </c>
      <c r="Y25" s="2">
        <v>3.9</v>
      </c>
      <c r="Z25" s="2">
        <v>6</v>
      </c>
      <c r="AA25" s="2" t="e">
        <f t="shared" si="3"/>
        <v>#N/A</v>
      </c>
    </row>
    <row r="26" spans="1:27" x14ac:dyDescent="0.25">
      <c r="A26" s="2">
        <v>24</v>
      </c>
      <c r="B26" s="2" t="s">
        <v>428</v>
      </c>
      <c r="C26" s="2">
        <v>24</v>
      </c>
      <c r="D26" s="2">
        <v>9.5</v>
      </c>
      <c r="E26" s="2">
        <v>18</v>
      </c>
      <c r="F26" s="2" t="e">
        <f t="shared" si="0"/>
        <v>#N/A</v>
      </c>
      <c r="H26" s="2">
        <v>24</v>
      </c>
      <c r="I26" s="2" t="s">
        <v>407</v>
      </c>
      <c r="J26" s="2">
        <v>24</v>
      </c>
      <c r="K26" s="2">
        <v>4.8</v>
      </c>
      <c r="L26" s="2">
        <v>9</v>
      </c>
      <c r="M26" s="2">
        <f t="shared" si="1"/>
        <v>53</v>
      </c>
      <c r="O26" s="2">
        <v>24</v>
      </c>
      <c r="P26" s="2" t="s">
        <v>383</v>
      </c>
      <c r="Q26" s="2">
        <v>24</v>
      </c>
      <c r="R26" s="2">
        <v>2.6</v>
      </c>
      <c r="S26" s="2">
        <v>24</v>
      </c>
      <c r="T26" s="2" t="e">
        <f t="shared" si="2"/>
        <v>#N/A</v>
      </c>
      <c r="V26" s="2">
        <v>24</v>
      </c>
      <c r="W26" s="2" t="s">
        <v>429</v>
      </c>
      <c r="X26" s="2">
        <v>24</v>
      </c>
      <c r="Y26" s="2">
        <v>3.8</v>
      </c>
      <c r="Z26" s="2">
        <v>8</v>
      </c>
      <c r="AA26" s="2">
        <f t="shared" si="3"/>
        <v>83</v>
      </c>
    </row>
    <row r="27" spans="1:27" x14ac:dyDescent="0.25">
      <c r="A27" s="2">
        <v>25</v>
      </c>
      <c r="B27" s="2" t="s">
        <v>419</v>
      </c>
      <c r="C27" s="2">
        <v>25</v>
      </c>
      <c r="D27" s="2">
        <v>9.1</v>
      </c>
      <c r="E27" s="2">
        <v>18</v>
      </c>
      <c r="F27" s="2">
        <f t="shared" si="0"/>
        <v>16</v>
      </c>
      <c r="H27" s="2">
        <v>25</v>
      </c>
      <c r="I27" s="2" t="s">
        <v>430</v>
      </c>
      <c r="J27" s="2">
        <v>25</v>
      </c>
      <c r="K27" s="2">
        <v>4.5999999999999996</v>
      </c>
      <c r="L27" s="2">
        <v>16</v>
      </c>
      <c r="M27" s="2" t="e">
        <f t="shared" si="1"/>
        <v>#N/A</v>
      </c>
      <c r="O27" s="2">
        <v>25</v>
      </c>
      <c r="P27" s="2" t="s">
        <v>431</v>
      </c>
      <c r="Q27" s="2">
        <v>25</v>
      </c>
      <c r="R27" s="2">
        <v>2.5</v>
      </c>
      <c r="S27" s="2">
        <v>17</v>
      </c>
      <c r="T27" s="2">
        <f t="shared" si="2"/>
        <v>279</v>
      </c>
      <c r="V27" s="2">
        <v>25</v>
      </c>
      <c r="W27" s="2" t="s">
        <v>110</v>
      </c>
      <c r="X27" s="2">
        <v>25</v>
      </c>
      <c r="Y27" s="2">
        <v>3.7</v>
      </c>
      <c r="Z27" s="2">
        <v>5</v>
      </c>
      <c r="AA27" s="2">
        <f t="shared" si="3"/>
        <v>56</v>
      </c>
    </row>
    <row r="28" spans="1:27" x14ac:dyDescent="0.25">
      <c r="A28" s="2">
        <v>26</v>
      </c>
      <c r="B28" s="2" t="s">
        <v>421</v>
      </c>
      <c r="C28" s="2">
        <v>26</v>
      </c>
      <c r="D28" s="2">
        <v>9</v>
      </c>
      <c r="E28" s="2">
        <v>18</v>
      </c>
      <c r="F28" s="2" t="e">
        <f t="shared" si="0"/>
        <v>#N/A</v>
      </c>
      <c r="H28" s="2">
        <v>26</v>
      </c>
      <c r="I28" s="2" t="s">
        <v>128</v>
      </c>
      <c r="J28" s="2">
        <v>25</v>
      </c>
      <c r="K28" s="2">
        <v>4.5999999999999996</v>
      </c>
      <c r="L28" s="2">
        <v>6</v>
      </c>
      <c r="M28" s="2">
        <f t="shared" si="1"/>
        <v>21</v>
      </c>
      <c r="O28" s="2">
        <v>26</v>
      </c>
      <c r="P28" s="2" t="s">
        <v>432</v>
      </c>
      <c r="Q28" s="2">
        <v>25</v>
      </c>
      <c r="R28" s="2">
        <v>2.5</v>
      </c>
      <c r="S28" s="2">
        <v>15</v>
      </c>
      <c r="T28" s="2">
        <f t="shared" si="2"/>
        <v>132</v>
      </c>
      <c r="V28" s="2">
        <v>26</v>
      </c>
      <c r="W28" s="2" t="s">
        <v>433</v>
      </c>
      <c r="X28" s="2">
        <v>25</v>
      </c>
      <c r="Y28" s="2">
        <v>3.7</v>
      </c>
      <c r="Z28" s="2">
        <v>16</v>
      </c>
      <c r="AA28" s="2" t="e">
        <f t="shared" si="3"/>
        <v>#N/A</v>
      </c>
    </row>
    <row r="29" spans="1:27" x14ac:dyDescent="0.25">
      <c r="A29" s="2">
        <v>27</v>
      </c>
      <c r="B29" s="2" t="s">
        <v>119</v>
      </c>
      <c r="C29" s="2">
        <v>26</v>
      </c>
      <c r="D29" s="2">
        <v>9</v>
      </c>
      <c r="E29" s="2">
        <v>26</v>
      </c>
      <c r="F29" s="2">
        <f t="shared" si="0"/>
        <v>66</v>
      </c>
      <c r="H29" s="2">
        <v>27</v>
      </c>
      <c r="I29" s="2" t="s">
        <v>379</v>
      </c>
      <c r="J29" s="2">
        <v>25</v>
      </c>
      <c r="K29" s="2">
        <v>4.5999999999999996</v>
      </c>
      <c r="L29" s="2">
        <v>9</v>
      </c>
      <c r="M29" s="2" t="e">
        <f t="shared" si="1"/>
        <v>#N/A</v>
      </c>
      <c r="O29" s="2">
        <v>27</v>
      </c>
      <c r="P29" s="2" t="s">
        <v>434</v>
      </c>
      <c r="Q29" s="2">
        <v>27</v>
      </c>
      <c r="R29" s="2">
        <v>2.4</v>
      </c>
      <c r="S29" s="2">
        <v>24</v>
      </c>
      <c r="T29" s="2">
        <f t="shared" si="2"/>
        <v>169</v>
      </c>
      <c r="V29" s="2">
        <v>27</v>
      </c>
      <c r="W29" s="2" t="s">
        <v>80</v>
      </c>
      <c r="X29" s="2">
        <v>27</v>
      </c>
      <c r="Y29" s="2">
        <v>3.6</v>
      </c>
      <c r="Z29" s="2">
        <v>12</v>
      </c>
      <c r="AA29" s="2">
        <f t="shared" si="3"/>
        <v>19</v>
      </c>
    </row>
    <row r="30" spans="1:27" x14ac:dyDescent="0.25">
      <c r="A30" s="2">
        <v>28</v>
      </c>
      <c r="B30" s="2" t="s">
        <v>380</v>
      </c>
      <c r="C30" s="2">
        <v>28</v>
      </c>
      <c r="D30" s="2">
        <v>8.8000000000000007</v>
      </c>
      <c r="E30" s="2">
        <v>23</v>
      </c>
      <c r="F30" s="2" t="e">
        <f t="shared" si="0"/>
        <v>#N/A</v>
      </c>
      <c r="H30" s="2">
        <v>28</v>
      </c>
      <c r="I30" s="2" t="s">
        <v>124</v>
      </c>
      <c r="J30" s="2">
        <v>28</v>
      </c>
      <c r="K30" s="2">
        <v>4.3</v>
      </c>
      <c r="L30" s="2">
        <v>7</v>
      </c>
      <c r="M30" s="2">
        <f t="shared" si="1"/>
        <v>20</v>
      </c>
      <c r="O30" s="2">
        <v>28</v>
      </c>
      <c r="P30" s="2" t="s">
        <v>412</v>
      </c>
      <c r="Q30" s="2">
        <v>27</v>
      </c>
      <c r="R30" s="2">
        <v>2.4</v>
      </c>
      <c r="S30" s="2">
        <v>17</v>
      </c>
      <c r="T30" s="2">
        <f t="shared" si="2"/>
        <v>126</v>
      </c>
      <c r="V30" s="2">
        <v>28</v>
      </c>
      <c r="W30" s="2" t="s">
        <v>125</v>
      </c>
      <c r="X30" s="2">
        <v>27</v>
      </c>
      <c r="Y30" s="2">
        <v>3.6</v>
      </c>
      <c r="Z30" s="2">
        <v>12</v>
      </c>
      <c r="AA30" s="2">
        <f t="shared" si="3"/>
        <v>115</v>
      </c>
    </row>
    <row r="31" spans="1:27" x14ac:dyDescent="0.25">
      <c r="A31" s="2">
        <v>29</v>
      </c>
      <c r="B31" s="2" t="s">
        <v>381</v>
      </c>
      <c r="C31" s="2">
        <v>29</v>
      </c>
      <c r="D31" s="2">
        <v>8.6999999999999993</v>
      </c>
      <c r="E31" s="2">
        <v>22</v>
      </c>
      <c r="F31" s="2" t="e">
        <f t="shared" si="0"/>
        <v>#N/A</v>
      </c>
      <c r="H31" s="2">
        <v>29</v>
      </c>
      <c r="I31" s="2" t="s">
        <v>80</v>
      </c>
      <c r="J31" s="2">
        <v>28</v>
      </c>
      <c r="K31" s="2">
        <v>4.3</v>
      </c>
      <c r="L31" s="2">
        <v>13</v>
      </c>
      <c r="M31" s="2">
        <f t="shared" si="1"/>
        <v>19</v>
      </c>
      <c r="O31" s="2">
        <v>29</v>
      </c>
      <c r="P31" s="2" t="s">
        <v>20</v>
      </c>
      <c r="Q31" s="2">
        <v>29</v>
      </c>
      <c r="R31" s="2">
        <v>2.2000000000000002</v>
      </c>
      <c r="S31" s="2">
        <v>11</v>
      </c>
      <c r="T31" s="2">
        <f t="shared" si="2"/>
        <v>203</v>
      </c>
      <c r="V31" s="2">
        <v>29</v>
      </c>
      <c r="W31" s="2" t="s">
        <v>419</v>
      </c>
      <c r="X31" s="2">
        <v>29</v>
      </c>
      <c r="Y31" s="2">
        <v>3.4</v>
      </c>
      <c r="Z31" s="2">
        <v>8</v>
      </c>
      <c r="AA31" s="2">
        <f t="shared" si="3"/>
        <v>16</v>
      </c>
    </row>
    <row r="32" spans="1:27" x14ac:dyDescent="0.25">
      <c r="A32" s="2">
        <v>30</v>
      </c>
      <c r="B32" s="2" t="s">
        <v>382</v>
      </c>
      <c r="C32" s="2">
        <v>30</v>
      </c>
      <c r="D32" s="2">
        <v>8.3000000000000007</v>
      </c>
      <c r="E32" s="2">
        <v>11</v>
      </c>
      <c r="F32" s="2" t="e">
        <f t="shared" si="0"/>
        <v>#N/A</v>
      </c>
      <c r="H32" s="2">
        <v>30</v>
      </c>
      <c r="I32" s="2" t="s">
        <v>381</v>
      </c>
      <c r="J32" s="2">
        <v>30</v>
      </c>
      <c r="K32" s="2">
        <v>4.2</v>
      </c>
      <c r="L32" s="2">
        <v>12</v>
      </c>
      <c r="M32" s="2" t="e">
        <f t="shared" si="1"/>
        <v>#N/A</v>
      </c>
      <c r="O32" s="2">
        <v>30</v>
      </c>
      <c r="P32" s="2" t="s">
        <v>11</v>
      </c>
      <c r="Q32" s="2">
        <v>30</v>
      </c>
      <c r="R32" s="2">
        <v>2.1</v>
      </c>
      <c r="S32" s="2">
        <v>18</v>
      </c>
      <c r="T32" s="2">
        <f t="shared" si="2"/>
        <v>43</v>
      </c>
      <c r="V32" s="2">
        <v>30</v>
      </c>
      <c r="W32" s="2" t="s">
        <v>435</v>
      </c>
      <c r="X32" s="2">
        <v>29</v>
      </c>
      <c r="Y32" s="2">
        <v>3.4</v>
      </c>
      <c r="Z32" s="2">
        <v>6</v>
      </c>
      <c r="AA32" s="2" t="e">
        <f t="shared" si="3"/>
        <v>#N/A</v>
      </c>
    </row>
    <row r="33" spans="1:27" x14ac:dyDescent="0.25">
      <c r="A33" s="2">
        <v>31</v>
      </c>
      <c r="B33" s="2" t="s">
        <v>383</v>
      </c>
      <c r="C33" s="2">
        <v>31</v>
      </c>
      <c r="D33" s="2">
        <v>8.1999999999999993</v>
      </c>
      <c r="E33" s="2">
        <v>25</v>
      </c>
      <c r="F33" s="2" t="e">
        <f t="shared" si="0"/>
        <v>#N/A</v>
      </c>
      <c r="H33" s="2">
        <v>31</v>
      </c>
      <c r="I33" s="2" t="s">
        <v>126</v>
      </c>
      <c r="J33" s="2">
        <v>31</v>
      </c>
      <c r="K33" s="2">
        <v>4.0999999999999996</v>
      </c>
      <c r="L33" s="2">
        <v>8</v>
      </c>
      <c r="M33" s="2">
        <f t="shared" si="1"/>
        <v>93</v>
      </c>
      <c r="O33" s="2">
        <v>31</v>
      </c>
      <c r="P33" s="2" t="s">
        <v>18</v>
      </c>
      <c r="Q33" s="2">
        <v>30</v>
      </c>
      <c r="R33" s="2">
        <v>2.1</v>
      </c>
      <c r="S33" s="2">
        <v>18</v>
      </c>
      <c r="T33" s="2">
        <f t="shared" si="2"/>
        <v>34</v>
      </c>
      <c r="V33" s="2">
        <v>31</v>
      </c>
      <c r="W33" s="2" t="s">
        <v>11</v>
      </c>
      <c r="X33" s="2">
        <v>29</v>
      </c>
      <c r="Y33" s="2">
        <v>3.4</v>
      </c>
      <c r="Z33" s="2">
        <v>9</v>
      </c>
      <c r="AA33" s="2">
        <f t="shared" si="3"/>
        <v>43</v>
      </c>
    </row>
    <row r="34" spans="1:27" x14ac:dyDescent="0.25">
      <c r="A34" s="2">
        <v>32</v>
      </c>
      <c r="B34" s="2" t="s">
        <v>436</v>
      </c>
      <c r="C34" s="2">
        <v>32</v>
      </c>
      <c r="D34" s="2">
        <v>8.1</v>
      </c>
      <c r="E34" s="2">
        <v>23</v>
      </c>
      <c r="F34" s="2">
        <f t="shared" si="0"/>
        <v>23</v>
      </c>
      <c r="H34" s="2">
        <v>32</v>
      </c>
      <c r="I34" s="2" t="s">
        <v>378</v>
      </c>
      <c r="J34" s="2">
        <v>32</v>
      </c>
      <c r="K34" s="2">
        <v>4</v>
      </c>
      <c r="L34" s="2">
        <v>10</v>
      </c>
      <c r="M34" s="2" t="e">
        <f t="shared" si="1"/>
        <v>#N/A</v>
      </c>
      <c r="O34" s="2">
        <v>32</v>
      </c>
      <c r="P34" s="2" t="s">
        <v>115</v>
      </c>
      <c r="Q34" s="2">
        <v>32</v>
      </c>
      <c r="R34" s="2">
        <v>2</v>
      </c>
      <c r="S34" s="2">
        <v>13</v>
      </c>
      <c r="T34" s="2">
        <f t="shared" si="2"/>
        <v>87</v>
      </c>
      <c r="V34" s="2">
        <v>32</v>
      </c>
      <c r="W34" s="2" t="s">
        <v>411</v>
      </c>
      <c r="X34" s="2">
        <v>32</v>
      </c>
      <c r="Y34" s="2">
        <v>3.3</v>
      </c>
      <c r="Z34" s="2">
        <v>10</v>
      </c>
      <c r="AA34" s="2">
        <f t="shared" si="3"/>
        <v>41</v>
      </c>
    </row>
    <row r="35" spans="1:27" x14ac:dyDescent="0.25">
      <c r="A35" s="2">
        <v>33</v>
      </c>
      <c r="B35" s="2" t="s">
        <v>43</v>
      </c>
      <c r="C35" s="2">
        <v>33</v>
      </c>
      <c r="D35" s="2">
        <v>8</v>
      </c>
      <c r="E35" s="2">
        <v>25</v>
      </c>
      <c r="F35" s="2">
        <f t="shared" si="0"/>
        <v>5</v>
      </c>
      <c r="H35" s="2">
        <v>33</v>
      </c>
      <c r="I35" s="2" t="s">
        <v>437</v>
      </c>
      <c r="J35" s="2">
        <v>33</v>
      </c>
      <c r="K35" s="2">
        <v>3.8</v>
      </c>
      <c r="L35" s="2">
        <v>8</v>
      </c>
      <c r="M35" s="2" t="e">
        <f t="shared" ref="M35:M66" si="4">VLOOKUP(I35,Back_Lkp,2,FALSE)</f>
        <v>#N/A</v>
      </c>
      <c r="O35" s="2">
        <v>33</v>
      </c>
      <c r="P35" s="2" t="s">
        <v>421</v>
      </c>
      <c r="Q35" s="2">
        <v>32</v>
      </c>
      <c r="R35" s="2">
        <v>2</v>
      </c>
      <c r="S35" s="2">
        <v>13</v>
      </c>
      <c r="T35" s="2" t="e">
        <f t="shared" ref="T35:T66" si="5">VLOOKUP(P35,Back_Lkp,2,FALSE)</f>
        <v>#N/A</v>
      </c>
      <c r="V35" s="2">
        <v>33</v>
      </c>
      <c r="W35" s="2" t="s">
        <v>438</v>
      </c>
      <c r="X35" s="2">
        <v>33</v>
      </c>
      <c r="Y35" s="2">
        <v>3</v>
      </c>
      <c r="Z35" s="2">
        <v>6</v>
      </c>
      <c r="AA35" s="2" t="e">
        <f t="shared" ref="AA35:AA66" si="6">VLOOKUP(W35,Back_Lkp,2,FALSE)</f>
        <v>#N/A</v>
      </c>
    </row>
    <row r="36" spans="1:27" x14ac:dyDescent="0.25">
      <c r="A36" s="2">
        <v>34</v>
      </c>
      <c r="B36" s="2" t="s">
        <v>384</v>
      </c>
      <c r="C36" s="2">
        <v>34</v>
      </c>
      <c r="D36" s="2">
        <v>7.4</v>
      </c>
      <c r="E36" s="2">
        <v>23</v>
      </c>
      <c r="F36" s="2" t="e">
        <f t="shared" si="0"/>
        <v>#N/A</v>
      </c>
      <c r="H36" s="2">
        <v>34</v>
      </c>
      <c r="I36" s="2" t="s">
        <v>412</v>
      </c>
      <c r="J36" s="2">
        <v>33</v>
      </c>
      <c r="K36" s="2">
        <v>3.8</v>
      </c>
      <c r="L36" s="2">
        <v>8</v>
      </c>
      <c r="M36" s="2">
        <f t="shared" si="4"/>
        <v>126</v>
      </c>
      <c r="O36" s="2">
        <v>34</v>
      </c>
      <c r="P36" s="2" t="s">
        <v>416</v>
      </c>
      <c r="Q36" s="2">
        <v>32</v>
      </c>
      <c r="R36" s="2">
        <v>2</v>
      </c>
      <c r="S36" s="2">
        <v>21</v>
      </c>
      <c r="T36" s="2" t="e">
        <f t="shared" si="5"/>
        <v>#N/A</v>
      </c>
      <c r="V36" s="2">
        <v>34</v>
      </c>
      <c r="W36" s="2" t="s">
        <v>434</v>
      </c>
      <c r="X36" s="2">
        <v>34</v>
      </c>
      <c r="Y36" s="2">
        <v>2.9</v>
      </c>
      <c r="Z36" s="2">
        <v>13</v>
      </c>
      <c r="AA36" s="2">
        <f t="shared" si="6"/>
        <v>169</v>
      </c>
    </row>
    <row r="37" spans="1:27" x14ac:dyDescent="0.25">
      <c r="A37" s="2">
        <v>35</v>
      </c>
      <c r="B37" s="2" t="s">
        <v>385</v>
      </c>
      <c r="C37" s="2">
        <v>35</v>
      </c>
      <c r="D37" s="2">
        <v>7.2</v>
      </c>
      <c r="E37" s="2">
        <v>28</v>
      </c>
      <c r="F37" s="2" t="e">
        <f t="shared" si="0"/>
        <v>#N/A</v>
      </c>
      <c r="H37" s="2">
        <v>35</v>
      </c>
      <c r="I37" s="2" t="s">
        <v>119</v>
      </c>
      <c r="J37" s="2">
        <v>33</v>
      </c>
      <c r="K37" s="2">
        <v>3.8</v>
      </c>
      <c r="L37" s="2">
        <v>13</v>
      </c>
      <c r="M37" s="2">
        <f t="shared" si="4"/>
        <v>66</v>
      </c>
      <c r="O37" s="2">
        <v>35</v>
      </c>
      <c r="P37" s="2" t="s">
        <v>423</v>
      </c>
      <c r="Q37" s="2">
        <v>35</v>
      </c>
      <c r="R37" s="2">
        <v>1.9</v>
      </c>
      <c r="S37" s="2">
        <v>18</v>
      </c>
      <c r="T37" s="2" t="e">
        <f t="shared" si="5"/>
        <v>#N/A</v>
      </c>
      <c r="V37" s="2">
        <v>35</v>
      </c>
      <c r="W37" s="2" t="s">
        <v>439</v>
      </c>
      <c r="X37" s="2">
        <v>35</v>
      </c>
      <c r="Y37" s="2">
        <v>2.8</v>
      </c>
      <c r="Z37" s="2">
        <v>6</v>
      </c>
      <c r="AA37" s="2">
        <f t="shared" si="6"/>
        <v>100</v>
      </c>
    </row>
    <row r="38" spans="1:27" x14ac:dyDescent="0.25">
      <c r="A38" s="2">
        <v>36</v>
      </c>
      <c r="B38" s="2" t="s">
        <v>422</v>
      </c>
      <c r="C38" s="2">
        <v>36</v>
      </c>
      <c r="D38" s="2">
        <v>7.1</v>
      </c>
      <c r="E38" s="2">
        <v>16</v>
      </c>
      <c r="F38" s="2">
        <f t="shared" si="0"/>
        <v>7</v>
      </c>
      <c r="H38" s="2">
        <v>36</v>
      </c>
      <c r="I38" s="2" t="s">
        <v>440</v>
      </c>
      <c r="J38" s="2">
        <v>36</v>
      </c>
      <c r="K38" s="2">
        <v>3.7</v>
      </c>
      <c r="L38" s="2">
        <v>7</v>
      </c>
      <c r="M38" s="2" t="e">
        <f t="shared" si="4"/>
        <v>#N/A</v>
      </c>
      <c r="O38" s="2">
        <v>36</v>
      </c>
      <c r="P38" s="2" t="s">
        <v>409</v>
      </c>
      <c r="Q38" s="2">
        <v>35</v>
      </c>
      <c r="R38" s="2">
        <v>1.9</v>
      </c>
      <c r="S38" s="2">
        <v>15</v>
      </c>
      <c r="T38" s="2">
        <f t="shared" si="5"/>
        <v>156</v>
      </c>
      <c r="V38" s="2">
        <v>36</v>
      </c>
      <c r="W38" s="2" t="s">
        <v>27</v>
      </c>
      <c r="X38" s="2">
        <v>35</v>
      </c>
      <c r="Y38" s="2">
        <v>2.8</v>
      </c>
      <c r="Z38" s="2">
        <v>8</v>
      </c>
      <c r="AA38" s="2">
        <f t="shared" si="6"/>
        <v>9</v>
      </c>
    </row>
    <row r="39" spans="1:27" x14ac:dyDescent="0.25">
      <c r="A39" s="2">
        <v>37</v>
      </c>
      <c r="B39" s="2" t="s">
        <v>17</v>
      </c>
      <c r="C39" s="2">
        <v>36</v>
      </c>
      <c r="D39" s="2">
        <v>7.1</v>
      </c>
      <c r="E39" s="2">
        <v>14</v>
      </c>
      <c r="F39" s="2">
        <f t="shared" si="0"/>
        <v>3</v>
      </c>
      <c r="H39" s="2">
        <v>37</v>
      </c>
      <c r="I39" s="2" t="s">
        <v>432</v>
      </c>
      <c r="J39" s="2">
        <v>36</v>
      </c>
      <c r="K39" s="2">
        <v>3.7</v>
      </c>
      <c r="L39" s="2">
        <v>4</v>
      </c>
      <c r="M39" s="2">
        <f t="shared" si="4"/>
        <v>132</v>
      </c>
      <c r="O39" s="2">
        <v>37</v>
      </c>
      <c r="P39" s="2" t="s">
        <v>441</v>
      </c>
      <c r="Q39" s="2">
        <v>35</v>
      </c>
      <c r="R39" s="2">
        <v>1.9</v>
      </c>
      <c r="S39" s="2">
        <v>15</v>
      </c>
      <c r="T39" s="2" t="e">
        <f t="shared" si="5"/>
        <v>#N/A</v>
      </c>
      <c r="V39" s="2">
        <v>37</v>
      </c>
      <c r="W39" s="2" t="s">
        <v>442</v>
      </c>
      <c r="X39" s="2">
        <v>37</v>
      </c>
      <c r="Y39" s="2">
        <v>2.7</v>
      </c>
      <c r="Z39" s="2">
        <v>8</v>
      </c>
      <c r="AA39" s="2" t="e">
        <f t="shared" si="6"/>
        <v>#N/A</v>
      </c>
    </row>
    <row r="40" spans="1:27" x14ac:dyDescent="0.25">
      <c r="A40" s="2">
        <v>38</v>
      </c>
      <c r="B40" s="2" t="s">
        <v>430</v>
      </c>
      <c r="C40" s="2">
        <v>38</v>
      </c>
      <c r="D40" s="2">
        <v>7</v>
      </c>
      <c r="E40" s="2">
        <v>21</v>
      </c>
      <c r="F40" s="2" t="e">
        <f t="shared" si="0"/>
        <v>#N/A</v>
      </c>
      <c r="H40" s="2">
        <v>38</v>
      </c>
      <c r="I40" s="2" t="s">
        <v>125</v>
      </c>
      <c r="J40" s="2">
        <v>36</v>
      </c>
      <c r="K40" s="2">
        <v>3.7</v>
      </c>
      <c r="L40" s="2">
        <v>8</v>
      </c>
      <c r="M40" s="2">
        <f t="shared" si="4"/>
        <v>115</v>
      </c>
      <c r="O40" s="2">
        <v>38</v>
      </c>
      <c r="P40" s="2" t="s">
        <v>443</v>
      </c>
      <c r="Q40" s="2">
        <v>35</v>
      </c>
      <c r="R40" s="2">
        <v>1.9</v>
      </c>
      <c r="S40" s="2">
        <v>17</v>
      </c>
      <c r="T40" s="2" t="e">
        <f t="shared" si="5"/>
        <v>#N/A</v>
      </c>
      <c r="V40" s="2">
        <v>38</v>
      </c>
      <c r="W40" s="2" t="s">
        <v>443</v>
      </c>
      <c r="X40" s="2">
        <v>37</v>
      </c>
      <c r="Y40" s="2">
        <v>2.7</v>
      </c>
      <c r="Z40" s="2">
        <v>11</v>
      </c>
      <c r="AA40" s="2" t="e">
        <f t="shared" si="6"/>
        <v>#N/A</v>
      </c>
    </row>
    <row r="41" spans="1:27" x14ac:dyDescent="0.25">
      <c r="A41" s="2">
        <v>39</v>
      </c>
      <c r="B41" s="2" t="s">
        <v>444</v>
      </c>
      <c r="C41" s="2">
        <v>38</v>
      </c>
      <c r="D41" s="2">
        <v>7</v>
      </c>
      <c r="E41" s="2">
        <v>24</v>
      </c>
      <c r="F41" s="2" t="e">
        <f t="shared" si="0"/>
        <v>#N/A</v>
      </c>
      <c r="H41" s="2">
        <v>39</v>
      </c>
      <c r="I41" s="2" t="s">
        <v>445</v>
      </c>
      <c r="J41" s="2">
        <v>36</v>
      </c>
      <c r="K41" s="2">
        <v>3.7</v>
      </c>
      <c r="L41" s="2">
        <v>16</v>
      </c>
      <c r="M41" s="2" t="e">
        <f t="shared" si="4"/>
        <v>#N/A</v>
      </c>
      <c r="O41" s="2">
        <v>39</v>
      </c>
      <c r="P41" s="2" t="s">
        <v>446</v>
      </c>
      <c r="Q41" s="2">
        <v>39</v>
      </c>
      <c r="R41" s="2">
        <v>1.8</v>
      </c>
      <c r="S41" s="2">
        <v>10</v>
      </c>
      <c r="T41" s="2" t="e">
        <f t="shared" si="5"/>
        <v>#N/A</v>
      </c>
      <c r="V41" s="2">
        <v>39</v>
      </c>
      <c r="W41" s="2" t="s">
        <v>447</v>
      </c>
      <c r="X41" s="2">
        <v>39</v>
      </c>
      <c r="Y41" s="2">
        <v>2.6</v>
      </c>
      <c r="Z41" s="2">
        <v>7</v>
      </c>
      <c r="AA41" s="2" t="e">
        <f t="shared" si="6"/>
        <v>#N/A</v>
      </c>
    </row>
    <row r="42" spans="1:27" x14ac:dyDescent="0.25">
      <c r="A42" s="2">
        <v>40</v>
      </c>
      <c r="B42" s="2" t="s">
        <v>16</v>
      </c>
      <c r="C42" s="2">
        <v>40</v>
      </c>
      <c r="D42" s="2">
        <v>6.8</v>
      </c>
      <c r="E42" s="2">
        <v>29</v>
      </c>
      <c r="F42" s="2">
        <f t="shared" si="0"/>
        <v>100</v>
      </c>
      <c r="H42" s="2">
        <v>40</v>
      </c>
      <c r="I42" s="2" t="s">
        <v>211</v>
      </c>
      <c r="J42" s="2">
        <v>40</v>
      </c>
      <c r="K42" s="2">
        <v>3.4</v>
      </c>
      <c r="L42" s="2">
        <v>7</v>
      </c>
      <c r="M42" s="2">
        <f t="shared" si="4"/>
        <v>69</v>
      </c>
      <c r="O42" s="2">
        <v>40</v>
      </c>
      <c r="P42" s="2" t="s">
        <v>17</v>
      </c>
      <c r="Q42" s="2">
        <v>39</v>
      </c>
      <c r="R42" s="2">
        <v>1.8</v>
      </c>
      <c r="S42" s="2">
        <v>8</v>
      </c>
      <c r="T42" s="2">
        <f t="shared" si="5"/>
        <v>3</v>
      </c>
      <c r="V42" s="2">
        <v>40</v>
      </c>
      <c r="W42" s="2" t="s">
        <v>448</v>
      </c>
      <c r="X42" s="2">
        <v>40</v>
      </c>
      <c r="Y42" s="2">
        <v>2.5</v>
      </c>
      <c r="Z42" s="2">
        <v>8</v>
      </c>
      <c r="AA42" s="2" t="e">
        <f t="shared" si="6"/>
        <v>#N/A</v>
      </c>
    </row>
    <row r="43" spans="1:27" x14ac:dyDescent="0.25">
      <c r="A43" s="2">
        <v>41</v>
      </c>
      <c r="B43" s="2" t="s">
        <v>449</v>
      </c>
      <c r="C43" s="2">
        <v>41</v>
      </c>
      <c r="D43" s="2">
        <v>6.7</v>
      </c>
      <c r="E43" s="2">
        <v>19</v>
      </c>
      <c r="F43" s="2">
        <f t="shared" si="0"/>
        <v>47</v>
      </c>
      <c r="H43" s="2">
        <v>41</v>
      </c>
      <c r="I43" s="2" t="s">
        <v>17</v>
      </c>
      <c r="J43" s="2">
        <v>40</v>
      </c>
      <c r="K43" s="2">
        <v>3.4</v>
      </c>
      <c r="L43" s="2">
        <v>8</v>
      </c>
      <c r="M43" s="2">
        <f t="shared" si="4"/>
        <v>3</v>
      </c>
      <c r="O43" s="2">
        <v>41</v>
      </c>
      <c r="P43" s="2" t="s">
        <v>450</v>
      </c>
      <c r="Q43" s="2">
        <v>39</v>
      </c>
      <c r="R43" s="2">
        <v>1.8</v>
      </c>
      <c r="S43" s="2">
        <v>17</v>
      </c>
      <c r="T43" s="2">
        <f t="shared" si="5"/>
        <v>450</v>
      </c>
      <c r="V43" s="2">
        <v>41</v>
      </c>
      <c r="W43" s="2" t="s">
        <v>441</v>
      </c>
      <c r="X43" s="2">
        <v>40</v>
      </c>
      <c r="Y43" s="2">
        <v>2.5</v>
      </c>
      <c r="Z43" s="2">
        <v>7</v>
      </c>
      <c r="AA43" s="2" t="e">
        <f t="shared" si="6"/>
        <v>#N/A</v>
      </c>
    </row>
    <row r="44" spans="1:27" x14ac:dyDescent="0.25">
      <c r="A44" s="2">
        <v>42</v>
      </c>
      <c r="B44" s="2" t="s">
        <v>386</v>
      </c>
      <c r="C44" s="2">
        <v>42</v>
      </c>
      <c r="D44" s="2">
        <v>6.2</v>
      </c>
      <c r="E44" s="2">
        <v>20</v>
      </c>
      <c r="F44" s="2" t="e">
        <f t="shared" si="0"/>
        <v>#N/A</v>
      </c>
      <c r="H44" s="2">
        <v>42</v>
      </c>
      <c r="I44" s="2" t="s">
        <v>401</v>
      </c>
      <c r="J44" s="2">
        <v>40</v>
      </c>
      <c r="K44" s="2">
        <v>3.4</v>
      </c>
      <c r="L44" s="2">
        <v>6</v>
      </c>
      <c r="M44" s="2" t="e">
        <f t="shared" si="4"/>
        <v>#N/A</v>
      </c>
      <c r="O44" s="2">
        <v>42</v>
      </c>
      <c r="P44" s="2" t="s">
        <v>451</v>
      </c>
      <c r="Q44" s="2">
        <v>39</v>
      </c>
      <c r="R44" s="2">
        <v>1.8</v>
      </c>
      <c r="S44" s="2">
        <v>19</v>
      </c>
      <c r="T44" s="2" t="e">
        <f t="shared" si="5"/>
        <v>#N/A</v>
      </c>
      <c r="V44" s="2">
        <v>42</v>
      </c>
      <c r="W44" s="2" t="s">
        <v>127</v>
      </c>
      <c r="X44" s="2">
        <v>42</v>
      </c>
      <c r="Y44" s="2">
        <v>2.4</v>
      </c>
      <c r="Z44" s="2">
        <v>4</v>
      </c>
      <c r="AA44" s="2">
        <f t="shared" si="6"/>
        <v>26</v>
      </c>
    </row>
    <row r="45" spans="1:27" x14ac:dyDescent="0.25">
      <c r="A45" s="2">
        <v>43</v>
      </c>
      <c r="B45" s="2" t="s">
        <v>452</v>
      </c>
      <c r="C45" s="2">
        <v>42</v>
      </c>
      <c r="D45" s="2">
        <v>6.2</v>
      </c>
      <c r="E45" s="2">
        <v>11</v>
      </c>
      <c r="F45" s="2">
        <f t="shared" si="0"/>
        <v>214</v>
      </c>
      <c r="H45" s="2">
        <v>43</v>
      </c>
      <c r="I45" s="2" t="s">
        <v>453</v>
      </c>
      <c r="J45" s="2">
        <v>40</v>
      </c>
      <c r="K45" s="2">
        <v>3.4</v>
      </c>
      <c r="L45" s="2">
        <v>8</v>
      </c>
      <c r="M45" s="2" t="e">
        <f t="shared" si="4"/>
        <v>#N/A</v>
      </c>
      <c r="O45" s="2">
        <v>43</v>
      </c>
      <c r="P45" s="2" t="s">
        <v>415</v>
      </c>
      <c r="Q45" s="2">
        <v>39</v>
      </c>
      <c r="R45" s="2">
        <v>1.8</v>
      </c>
      <c r="S45" s="2">
        <v>15</v>
      </c>
      <c r="T45" s="2" t="e">
        <f t="shared" si="5"/>
        <v>#N/A</v>
      </c>
      <c r="V45" s="2">
        <v>43</v>
      </c>
      <c r="W45" s="2" t="s">
        <v>128</v>
      </c>
      <c r="X45" s="2">
        <v>42</v>
      </c>
      <c r="Y45" s="2">
        <v>2.4</v>
      </c>
      <c r="Z45" s="2">
        <v>4</v>
      </c>
      <c r="AA45" s="2">
        <f t="shared" si="6"/>
        <v>21</v>
      </c>
    </row>
    <row r="46" spans="1:27" x14ac:dyDescent="0.25">
      <c r="A46" s="2">
        <v>44</v>
      </c>
      <c r="B46" s="2" t="s">
        <v>450</v>
      </c>
      <c r="C46" s="2">
        <v>44</v>
      </c>
      <c r="D46" s="2">
        <v>6.1</v>
      </c>
      <c r="E46" s="2">
        <v>10</v>
      </c>
      <c r="F46" s="2">
        <f t="shared" si="0"/>
        <v>450</v>
      </c>
      <c r="H46" s="2">
        <v>44</v>
      </c>
      <c r="I46" s="2" t="s">
        <v>454</v>
      </c>
      <c r="J46" s="2">
        <v>44</v>
      </c>
      <c r="K46" s="2">
        <v>3.3</v>
      </c>
      <c r="L46" s="2">
        <v>7</v>
      </c>
      <c r="M46" s="2" t="e">
        <f t="shared" si="4"/>
        <v>#N/A</v>
      </c>
      <c r="O46" s="2">
        <v>44</v>
      </c>
      <c r="P46" s="2" t="s">
        <v>455</v>
      </c>
      <c r="Q46" s="2">
        <v>39</v>
      </c>
      <c r="R46" s="2">
        <v>1.8</v>
      </c>
      <c r="S46" s="2">
        <v>13</v>
      </c>
      <c r="T46" s="2" t="e">
        <f t="shared" si="5"/>
        <v>#N/A</v>
      </c>
      <c r="V46" s="2">
        <v>44</v>
      </c>
      <c r="W46" s="2" t="s">
        <v>456</v>
      </c>
      <c r="X46" s="2">
        <v>42</v>
      </c>
      <c r="Y46" s="2">
        <v>2.4</v>
      </c>
      <c r="Z46" s="2">
        <v>3</v>
      </c>
      <c r="AA46" s="2" t="e">
        <f t="shared" si="6"/>
        <v>#N/A</v>
      </c>
    </row>
    <row r="47" spans="1:27" x14ac:dyDescent="0.25">
      <c r="A47" s="2">
        <v>45</v>
      </c>
      <c r="B47" s="2" t="s">
        <v>44</v>
      </c>
      <c r="C47" s="2">
        <v>45</v>
      </c>
      <c r="D47" s="2">
        <v>6</v>
      </c>
      <c r="E47" s="2">
        <v>20</v>
      </c>
      <c r="F47" s="2">
        <f t="shared" si="0"/>
        <v>8</v>
      </c>
      <c r="H47" s="2">
        <v>45</v>
      </c>
      <c r="I47" s="2" t="s">
        <v>382</v>
      </c>
      <c r="J47" s="2">
        <v>45</v>
      </c>
      <c r="K47" s="2">
        <v>3.2</v>
      </c>
      <c r="L47" s="2">
        <v>6</v>
      </c>
      <c r="M47" s="2" t="e">
        <f t="shared" si="4"/>
        <v>#N/A</v>
      </c>
      <c r="O47" s="2">
        <v>45</v>
      </c>
      <c r="P47" s="2" t="s">
        <v>126</v>
      </c>
      <c r="Q47" s="2">
        <v>45</v>
      </c>
      <c r="R47" s="2">
        <v>1.7</v>
      </c>
      <c r="S47" s="2">
        <v>13</v>
      </c>
      <c r="T47" s="2">
        <f t="shared" si="5"/>
        <v>93</v>
      </c>
      <c r="V47" s="2">
        <v>45</v>
      </c>
      <c r="W47" s="2" t="s">
        <v>457</v>
      </c>
      <c r="X47" s="2">
        <v>45</v>
      </c>
      <c r="Y47" s="2">
        <v>2.2999999999999998</v>
      </c>
      <c r="Z47" s="2">
        <v>11</v>
      </c>
      <c r="AA47" s="2" t="e">
        <f t="shared" si="6"/>
        <v>#N/A</v>
      </c>
    </row>
    <row r="48" spans="1:27" x14ac:dyDescent="0.25">
      <c r="A48" s="2">
        <v>46</v>
      </c>
      <c r="B48" s="2" t="s">
        <v>458</v>
      </c>
      <c r="C48" s="2">
        <v>45</v>
      </c>
      <c r="D48" s="2">
        <v>6</v>
      </c>
      <c r="E48" s="2">
        <v>29</v>
      </c>
      <c r="F48" s="2" t="e">
        <f t="shared" si="0"/>
        <v>#N/A</v>
      </c>
      <c r="H48" s="2">
        <v>46</v>
      </c>
      <c r="I48" s="2" t="s">
        <v>459</v>
      </c>
      <c r="J48" s="2">
        <v>46</v>
      </c>
      <c r="K48" s="2">
        <v>3.1</v>
      </c>
      <c r="L48" s="2">
        <v>6</v>
      </c>
      <c r="M48" s="2" t="e">
        <f t="shared" si="4"/>
        <v>#N/A</v>
      </c>
      <c r="O48" s="2">
        <v>46</v>
      </c>
      <c r="P48" s="2" t="s">
        <v>110</v>
      </c>
      <c r="Q48" s="2">
        <v>45</v>
      </c>
      <c r="R48" s="2">
        <v>1.7</v>
      </c>
      <c r="S48" s="2">
        <v>12</v>
      </c>
      <c r="T48" s="2">
        <f t="shared" si="5"/>
        <v>56</v>
      </c>
      <c r="V48" s="2">
        <v>46</v>
      </c>
      <c r="W48" s="2" t="s">
        <v>460</v>
      </c>
      <c r="X48" s="2">
        <v>45</v>
      </c>
      <c r="Y48" s="2">
        <v>2.2999999999999998</v>
      </c>
      <c r="Z48" s="2">
        <v>5</v>
      </c>
      <c r="AA48" s="2" t="e">
        <f t="shared" si="6"/>
        <v>#N/A</v>
      </c>
    </row>
    <row r="49" spans="1:27" x14ac:dyDescent="0.25">
      <c r="A49" s="2">
        <v>47</v>
      </c>
      <c r="B49" s="2" t="s">
        <v>461</v>
      </c>
      <c r="C49" s="2">
        <v>45</v>
      </c>
      <c r="D49" s="2">
        <v>6</v>
      </c>
      <c r="E49" s="2">
        <v>9</v>
      </c>
      <c r="F49" s="2" t="e">
        <f t="shared" si="0"/>
        <v>#N/A</v>
      </c>
      <c r="H49" s="2">
        <v>47</v>
      </c>
      <c r="I49" s="2" t="s">
        <v>19</v>
      </c>
      <c r="J49" s="2">
        <v>46</v>
      </c>
      <c r="K49" s="2">
        <v>3.1</v>
      </c>
      <c r="L49" s="2">
        <v>10</v>
      </c>
      <c r="M49" s="2">
        <f t="shared" si="4"/>
        <v>11</v>
      </c>
      <c r="O49" s="2">
        <v>47</v>
      </c>
      <c r="P49" s="2" t="s">
        <v>462</v>
      </c>
      <c r="Q49" s="2">
        <v>45</v>
      </c>
      <c r="R49" s="2">
        <v>1.7</v>
      </c>
      <c r="S49" s="2">
        <v>16</v>
      </c>
      <c r="T49" s="2" t="e">
        <f t="shared" si="5"/>
        <v>#N/A</v>
      </c>
      <c r="V49" s="2">
        <v>47</v>
      </c>
      <c r="W49" s="2" t="s">
        <v>463</v>
      </c>
      <c r="X49" s="2">
        <v>45</v>
      </c>
      <c r="Y49" s="2">
        <v>2.2999999999999998</v>
      </c>
      <c r="Z49" s="2">
        <v>6</v>
      </c>
      <c r="AA49" s="2" t="e">
        <f t="shared" si="6"/>
        <v>#N/A</v>
      </c>
    </row>
    <row r="50" spans="1:27" x14ac:dyDescent="0.25">
      <c r="A50" s="2">
        <v>48</v>
      </c>
      <c r="B50" s="2" t="s">
        <v>411</v>
      </c>
      <c r="C50" s="2">
        <v>45</v>
      </c>
      <c r="D50" s="2">
        <v>6</v>
      </c>
      <c r="E50" s="2">
        <v>19</v>
      </c>
      <c r="F50" s="2">
        <f t="shared" si="0"/>
        <v>41</v>
      </c>
      <c r="H50" s="2">
        <v>48</v>
      </c>
      <c r="I50" s="2" t="s">
        <v>53</v>
      </c>
      <c r="J50" s="2">
        <v>46</v>
      </c>
      <c r="K50" s="2">
        <v>3.1</v>
      </c>
      <c r="L50" s="2">
        <v>7</v>
      </c>
      <c r="M50" s="2">
        <f t="shared" si="4"/>
        <v>61</v>
      </c>
      <c r="O50" s="2">
        <v>48</v>
      </c>
      <c r="P50" s="2" t="s">
        <v>433</v>
      </c>
      <c r="Q50" s="2">
        <v>45</v>
      </c>
      <c r="R50" s="2">
        <v>1.7</v>
      </c>
      <c r="S50" s="2">
        <v>15</v>
      </c>
      <c r="T50" s="2" t="e">
        <f t="shared" si="5"/>
        <v>#N/A</v>
      </c>
      <c r="V50" s="2">
        <v>48</v>
      </c>
      <c r="W50" s="2" t="s">
        <v>462</v>
      </c>
      <c r="X50" s="2">
        <v>48</v>
      </c>
      <c r="Y50" s="2">
        <v>2.2000000000000002</v>
      </c>
      <c r="Z50" s="2">
        <v>3</v>
      </c>
      <c r="AA50" s="2" t="e">
        <f t="shared" si="6"/>
        <v>#N/A</v>
      </c>
    </row>
    <row r="51" spans="1:27" x14ac:dyDescent="0.25">
      <c r="A51" s="2">
        <v>49</v>
      </c>
      <c r="B51" s="2" t="s">
        <v>387</v>
      </c>
      <c r="C51" s="2">
        <v>45</v>
      </c>
      <c r="D51" s="2">
        <v>6</v>
      </c>
      <c r="E51" s="2">
        <v>11</v>
      </c>
      <c r="F51" s="2" t="e">
        <f t="shared" si="0"/>
        <v>#N/A</v>
      </c>
      <c r="H51" s="2">
        <v>49</v>
      </c>
      <c r="I51" s="2" t="s">
        <v>464</v>
      </c>
      <c r="J51" s="2">
        <v>49</v>
      </c>
      <c r="K51" s="2">
        <v>3</v>
      </c>
      <c r="L51" s="2">
        <v>8</v>
      </c>
      <c r="M51" s="2" t="e">
        <f t="shared" si="4"/>
        <v>#N/A</v>
      </c>
      <c r="O51" s="2">
        <v>49</v>
      </c>
      <c r="P51" s="2" t="s">
        <v>439</v>
      </c>
      <c r="Q51" s="2">
        <v>45</v>
      </c>
      <c r="R51" s="2">
        <v>1.7</v>
      </c>
      <c r="S51" s="2">
        <v>14</v>
      </c>
      <c r="T51" s="2">
        <f t="shared" si="5"/>
        <v>100</v>
      </c>
      <c r="V51" s="2">
        <v>49</v>
      </c>
      <c r="W51" s="2" t="s">
        <v>420</v>
      </c>
      <c r="X51" s="2">
        <v>48</v>
      </c>
      <c r="Y51" s="2">
        <v>2.2000000000000002</v>
      </c>
      <c r="Z51" s="2">
        <v>5</v>
      </c>
      <c r="AA51" s="2">
        <f t="shared" si="6"/>
        <v>89</v>
      </c>
    </row>
    <row r="52" spans="1:27" x14ac:dyDescent="0.25">
      <c r="A52" s="2">
        <v>50</v>
      </c>
      <c r="B52" s="2" t="s">
        <v>465</v>
      </c>
      <c r="C52" s="2">
        <v>50</v>
      </c>
      <c r="D52" s="2">
        <v>5.9</v>
      </c>
      <c r="E52" s="2">
        <v>21</v>
      </c>
      <c r="F52" s="2" t="e">
        <f t="shared" si="0"/>
        <v>#N/A</v>
      </c>
      <c r="H52" s="2">
        <v>50</v>
      </c>
      <c r="I52" s="2" t="s">
        <v>466</v>
      </c>
      <c r="J52" s="2">
        <v>49</v>
      </c>
      <c r="K52" s="2">
        <v>3</v>
      </c>
      <c r="L52" s="2">
        <v>10</v>
      </c>
      <c r="M52" s="2" t="e">
        <f t="shared" si="4"/>
        <v>#N/A</v>
      </c>
      <c r="O52" s="2">
        <v>50</v>
      </c>
      <c r="P52" s="2" t="s">
        <v>389</v>
      </c>
      <c r="Q52" s="2">
        <v>45</v>
      </c>
      <c r="R52" s="2">
        <v>1.7</v>
      </c>
      <c r="S52" s="2">
        <v>12</v>
      </c>
      <c r="T52" s="2" t="e">
        <f t="shared" si="5"/>
        <v>#N/A</v>
      </c>
      <c r="V52" s="2">
        <v>50</v>
      </c>
      <c r="W52" s="2" t="s">
        <v>450</v>
      </c>
      <c r="X52" s="2">
        <v>50</v>
      </c>
      <c r="Y52" s="2">
        <v>2.1</v>
      </c>
      <c r="Z52" s="2">
        <v>7</v>
      </c>
      <c r="AA52" s="2">
        <f t="shared" si="6"/>
        <v>450</v>
      </c>
    </row>
    <row r="53" spans="1:27" x14ac:dyDescent="0.25">
      <c r="A53" s="2">
        <v>51</v>
      </c>
      <c r="B53" s="2" t="s">
        <v>388</v>
      </c>
      <c r="C53" s="2">
        <v>50</v>
      </c>
      <c r="D53" s="2">
        <v>5.9</v>
      </c>
      <c r="E53" s="2">
        <v>12</v>
      </c>
      <c r="F53" s="2" t="e">
        <f t="shared" si="0"/>
        <v>#N/A</v>
      </c>
      <c r="H53" s="2">
        <v>51</v>
      </c>
      <c r="I53" s="2" t="s">
        <v>110</v>
      </c>
      <c r="J53" s="2">
        <v>51</v>
      </c>
      <c r="K53" s="2">
        <v>2.9</v>
      </c>
      <c r="L53" s="2">
        <v>7</v>
      </c>
      <c r="M53" s="2">
        <f t="shared" si="4"/>
        <v>56</v>
      </c>
      <c r="O53" s="2">
        <v>51</v>
      </c>
      <c r="P53" s="2" t="s">
        <v>467</v>
      </c>
      <c r="Q53" s="2">
        <v>51</v>
      </c>
      <c r="R53" s="2">
        <v>1.6</v>
      </c>
      <c r="S53" s="2">
        <v>11</v>
      </c>
      <c r="T53" s="2" t="e">
        <f t="shared" si="5"/>
        <v>#N/A</v>
      </c>
      <c r="V53" s="2">
        <v>51</v>
      </c>
      <c r="W53" s="2" t="s">
        <v>452</v>
      </c>
      <c r="X53" s="2">
        <v>50</v>
      </c>
      <c r="Y53" s="2">
        <v>2.1</v>
      </c>
      <c r="Z53" s="2">
        <v>6</v>
      </c>
      <c r="AA53" s="2">
        <f t="shared" si="6"/>
        <v>214</v>
      </c>
    </row>
    <row r="54" spans="1:27" x14ac:dyDescent="0.25">
      <c r="A54" s="2">
        <v>52</v>
      </c>
      <c r="B54" s="2" t="s">
        <v>389</v>
      </c>
      <c r="C54" s="2">
        <v>52</v>
      </c>
      <c r="D54" s="2">
        <v>5.8</v>
      </c>
      <c r="E54" s="2">
        <v>8</v>
      </c>
      <c r="F54" s="2" t="e">
        <f t="shared" si="0"/>
        <v>#N/A</v>
      </c>
      <c r="H54" s="2">
        <v>52</v>
      </c>
      <c r="I54" s="2" t="s">
        <v>468</v>
      </c>
      <c r="J54" s="2">
        <v>51</v>
      </c>
      <c r="K54" s="2">
        <v>2.9</v>
      </c>
      <c r="L54" s="2">
        <v>5</v>
      </c>
      <c r="M54" s="2" t="e">
        <f t="shared" si="4"/>
        <v>#N/A</v>
      </c>
      <c r="O54" s="2">
        <v>52</v>
      </c>
      <c r="P54" s="2" t="s">
        <v>127</v>
      </c>
      <c r="Q54" s="2">
        <v>51</v>
      </c>
      <c r="R54" s="2">
        <v>1.6</v>
      </c>
      <c r="S54" s="2">
        <v>12</v>
      </c>
      <c r="T54" s="2">
        <f t="shared" si="5"/>
        <v>26</v>
      </c>
      <c r="V54" s="2">
        <v>52</v>
      </c>
      <c r="W54" s="2" t="s">
        <v>469</v>
      </c>
      <c r="X54" s="2">
        <v>52</v>
      </c>
      <c r="Y54" s="2">
        <v>2</v>
      </c>
      <c r="Z54" s="2">
        <v>7</v>
      </c>
      <c r="AA54" s="2" t="e">
        <f t="shared" si="6"/>
        <v>#N/A</v>
      </c>
    </row>
    <row r="55" spans="1:27" x14ac:dyDescent="0.25">
      <c r="A55" s="2">
        <v>53</v>
      </c>
      <c r="B55" s="2" t="s">
        <v>434</v>
      </c>
      <c r="C55" s="2">
        <v>53</v>
      </c>
      <c r="D55" s="2">
        <v>5.7</v>
      </c>
      <c r="E55" s="2">
        <v>13</v>
      </c>
      <c r="F55" s="2">
        <f t="shared" si="0"/>
        <v>169</v>
      </c>
      <c r="H55" s="2">
        <v>53</v>
      </c>
      <c r="I55" s="2" t="s">
        <v>470</v>
      </c>
      <c r="J55" s="2">
        <v>51</v>
      </c>
      <c r="K55" s="2">
        <v>2.9</v>
      </c>
      <c r="L55" s="2">
        <v>9</v>
      </c>
      <c r="M55" s="2" t="e">
        <f t="shared" si="4"/>
        <v>#N/A</v>
      </c>
      <c r="O55" s="2">
        <v>53</v>
      </c>
      <c r="P55" s="2" t="s">
        <v>457</v>
      </c>
      <c r="Q55" s="2">
        <v>51</v>
      </c>
      <c r="R55" s="2">
        <v>1.6</v>
      </c>
      <c r="S55" s="2">
        <v>18</v>
      </c>
      <c r="T55" s="2" t="e">
        <f t="shared" si="5"/>
        <v>#N/A</v>
      </c>
      <c r="V55" s="2">
        <v>53</v>
      </c>
      <c r="W55" s="2" t="s">
        <v>115</v>
      </c>
      <c r="X55" s="2">
        <v>52</v>
      </c>
      <c r="Y55" s="2">
        <v>2</v>
      </c>
      <c r="Z55" s="2">
        <v>4</v>
      </c>
      <c r="AA55" s="2">
        <f t="shared" si="6"/>
        <v>87</v>
      </c>
    </row>
    <row r="56" spans="1:27" x14ac:dyDescent="0.25">
      <c r="A56" s="2">
        <v>54</v>
      </c>
      <c r="B56" s="2" t="s">
        <v>390</v>
      </c>
      <c r="C56" s="2">
        <v>53</v>
      </c>
      <c r="D56" s="2">
        <v>5.7</v>
      </c>
      <c r="E56" s="2">
        <v>22</v>
      </c>
      <c r="F56" s="2" t="e">
        <f t="shared" si="0"/>
        <v>#N/A</v>
      </c>
      <c r="H56" s="2">
        <v>54</v>
      </c>
      <c r="I56" s="2" t="s">
        <v>123</v>
      </c>
      <c r="J56" s="2">
        <v>51</v>
      </c>
      <c r="K56" s="2">
        <v>2.9</v>
      </c>
      <c r="L56" s="2">
        <v>5</v>
      </c>
      <c r="M56" s="2">
        <f t="shared" si="4"/>
        <v>15</v>
      </c>
      <c r="O56" s="2">
        <v>54</v>
      </c>
      <c r="P56" s="2" t="s">
        <v>452</v>
      </c>
      <c r="Q56" s="2">
        <v>51</v>
      </c>
      <c r="R56" s="2">
        <v>1.6</v>
      </c>
      <c r="S56" s="2">
        <v>13</v>
      </c>
      <c r="T56" s="2">
        <f t="shared" si="5"/>
        <v>214</v>
      </c>
      <c r="V56" s="2">
        <v>54</v>
      </c>
      <c r="W56" s="2" t="s">
        <v>471</v>
      </c>
      <c r="X56" s="2">
        <v>52</v>
      </c>
      <c r="Y56" s="2">
        <v>2</v>
      </c>
      <c r="Z56" s="2">
        <v>3</v>
      </c>
      <c r="AA56" s="2" t="e">
        <f t="shared" si="6"/>
        <v>#N/A</v>
      </c>
    </row>
    <row r="57" spans="1:27" x14ac:dyDescent="0.25">
      <c r="A57" s="2">
        <v>55</v>
      </c>
      <c r="B57" s="2" t="s">
        <v>247</v>
      </c>
      <c r="C57" s="2">
        <v>55</v>
      </c>
      <c r="D57" s="2">
        <v>5.6</v>
      </c>
      <c r="E57" s="2">
        <v>13</v>
      </c>
      <c r="F57" s="2">
        <f t="shared" si="0"/>
        <v>212</v>
      </c>
      <c r="H57" s="2">
        <v>55</v>
      </c>
      <c r="I57" s="2" t="s">
        <v>472</v>
      </c>
      <c r="J57" s="2">
        <v>55</v>
      </c>
      <c r="K57" s="2">
        <v>2.8</v>
      </c>
      <c r="L57" s="2">
        <v>4</v>
      </c>
      <c r="M57" s="2" t="e">
        <f t="shared" si="4"/>
        <v>#N/A</v>
      </c>
      <c r="O57" s="2">
        <v>55</v>
      </c>
      <c r="P57" s="2" t="s">
        <v>429</v>
      </c>
      <c r="Q57" s="2">
        <v>51</v>
      </c>
      <c r="R57" s="2">
        <v>1.6</v>
      </c>
      <c r="S57" s="2">
        <v>9</v>
      </c>
      <c r="T57" s="2">
        <f t="shared" si="5"/>
        <v>83</v>
      </c>
      <c r="V57" s="2">
        <v>55</v>
      </c>
      <c r="W57" s="2" t="s">
        <v>473</v>
      </c>
      <c r="X57" s="2">
        <v>52</v>
      </c>
      <c r="Y57" s="2">
        <v>2</v>
      </c>
      <c r="Z57" s="2">
        <v>4</v>
      </c>
      <c r="AA57" s="2" t="e">
        <f t="shared" si="6"/>
        <v>#N/A</v>
      </c>
    </row>
    <row r="58" spans="1:27" x14ac:dyDescent="0.25">
      <c r="A58" s="2">
        <v>56</v>
      </c>
      <c r="B58" s="2" t="s">
        <v>455</v>
      </c>
      <c r="C58" s="2">
        <v>56</v>
      </c>
      <c r="D58" s="2">
        <v>5.5</v>
      </c>
      <c r="E58" s="2">
        <v>14</v>
      </c>
      <c r="F58" s="2" t="e">
        <f t="shared" si="0"/>
        <v>#N/A</v>
      </c>
      <c r="H58" s="2">
        <v>56</v>
      </c>
      <c r="I58" s="2" t="s">
        <v>450</v>
      </c>
      <c r="J58" s="2">
        <v>55</v>
      </c>
      <c r="K58" s="2">
        <v>2.8</v>
      </c>
      <c r="L58" s="2">
        <v>3</v>
      </c>
      <c r="M58" s="2">
        <f t="shared" si="4"/>
        <v>450</v>
      </c>
      <c r="O58" s="2">
        <v>56</v>
      </c>
      <c r="P58" s="2" t="s">
        <v>123</v>
      </c>
      <c r="Q58" s="2">
        <v>51</v>
      </c>
      <c r="R58" s="2">
        <v>1.6</v>
      </c>
      <c r="S58" s="2">
        <v>14</v>
      </c>
      <c r="T58" s="2">
        <f t="shared" si="5"/>
        <v>15</v>
      </c>
      <c r="V58" s="2">
        <v>56</v>
      </c>
      <c r="W58" s="2" t="s">
        <v>474</v>
      </c>
      <c r="X58" s="2">
        <v>52</v>
      </c>
      <c r="Y58" s="2">
        <v>2</v>
      </c>
      <c r="Z58" s="2">
        <v>3</v>
      </c>
      <c r="AA58" s="2" t="e">
        <f t="shared" si="6"/>
        <v>#N/A</v>
      </c>
    </row>
    <row r="59" spans="1:27" x14ac:dyDescent="0.25">
      <c r="A59" s="2">
        <v>57</v>
      </c>
      <c r="B59" s="2" t="s">
        <v>475</v>
      </c>
      <c r="C59" s="2">
        <v>57</v>
      </c>
      <c r="D59" s="2">
        <v>5.4</v>
      </c>
      <c r="E59" s="2">
        <v>18</v>
      </c>
      <c r="F59" s="2" t="e">
        <f t="shared" si="0"/>
        <v>#N/A</v>
      </c>
      <c r="H59" s="2">
        <v>57</v>
      </c>
      <c r="I59" s="2" t="s">
        <v>27</v>
      </c>
      <c r="J59" s="2">
        <v>55</v>
      </c>
      <c r="K59" s="2">
        <v>2.8</v>
      </c>
      <c r="L59" s="2">
        <v>7</v>
      </c>
      <c r="M59" s="2">
        <f t="shared" si="4"/>
        <v>9</v>
      </c>
      <c r="O59" s="2">
        <v>57</v>
      </c>
      <c r="P59" s="2" t="s">
        <v>247</v>
      </c>
      <c r="Q59" s="2">
        <v>57</v>
      </c>
      <c r="R59" s="2">
        <v>1.5</v>
      </c>
      <c r="S59" s="2">
        <v>9</v>
      </c>
      <c r="T59" s="2">
        <f t="shared" si="5"/>
        <v>212</v>
      </c>
      <c r="V59" s="2">
        <v>57</v>
      </c>
      <c r="W59" s="2" t="s">
        <v>123</v>
      </c>
      <c r="X59" s="2">
        <v>52</v>
      </c>
      <c r="Y59" s="2">
        <v>2</v>
      </c>
      <c r="Z59" s="2">
        <v>6</v>
      </c>
      <c r="AA59" s="2">
        <f t="shared" si="6"/>
        <v>15</v>
      </c>
    </row>
    <row r="60" spans="1:27" x14ac:dyDescent="0.25">
      <c r="A60" s="2">
        <v>58</v>
      </c>
      <c r="B60" s="2" t="s">
        <v>476</v>
      </c>
      <c r="C60" s="2">
        <v>57</v>
      </c>
      <c r="D60" s="2">
        <v>5.4</v>
      </c>
      <c r="E60" s="2">
        <v>15</v>
      </c>
      <c r="F60" s="2" t="e">
        <f t="shared" si="0"/>
        <v>#N/A</v>
      </c>
      <c r="H60" s="2">
        <v>58</v>
      </c>
      <c r="I60" s="2" t="s">
        <v>477</v>
      </c>
      <c r="J60" s="2">
        <v>58</v>
      </c>
      <c r="K60" s="2">
        <v>2.7</v>
      </c>
      <c r="L60" s="2">
        <v>7</v>
      </c>
      <c r="M60" s="2" t="e">
        <f t="shared" si="4"/>
        <v>#N/A</v>
      </c>
      <c r="O60" s="2">
        <v>58</v>
      </c>
      <c r="P60" s="2" t="s">
        <v>478</v>
      </c>
      <c r="Q60" s="2">
        <v>57</v>
      </c>
      <c r="R60" s="2">
        <v>1.5</v>
      </c>
      <c r="S60" s="2">
        <v>9</v>
      </c>
      <c r="T60" s="2" t="e">
        <f t="shared" si="5"/>
        <v>#N/A</v>
      </c>
      <c r="V60" s="2">
        <v>58</v>
      </c>
      <c r="W60" s="2" t="s">
        <v>479</v>
      </c>
      <c r="X60" s="2">
        <v>58</v>
      </c>
      <c r="Y60" s="2">
        <v>1.9</v>
      </c>
      <c r="Z60" s="2">
        <v>5</v>
      </c>
      <c r="AA60" s="2" t="e">
        <f t="shared" si="6"/>
        <v>#N/A</v>
      </c>
    </row>
    <row r="61" spans="1:27" x14ac:dyDescent="0.25">
      <c r="A61" s="2">
        <v>59</v>
      </c>
      <c r="B61" s="2" t="s">
        <v>50</v>
      </c>
      <c r="C61" s="2">
        <v>59</v>
      </c>
      <c r="D61" s="2">
        <v>5.3</v>
      </c>
      <c r="E61" s="2">
        <v>15</v>
      </c>
      <c r="F61" s="2">
        <f t="shared" si="0"/>
        <v>22</v>
      </c>
      <c r="H61" s="2">
        <v>59</v>
      </c>
      <c r="I61" s="2" t="s">
        <v>16</v>
      </c>
      <c r="J61" s="2">
        <v>58</v>
      </c>
      <c r="K61" s="2">
        <v>2.7</v>
      </c>
      <c r="L61" s="2">
        <v>8</v>
      </c>
      <c r="M61" s="2">
        <f t="shared" si="4"/>
        <v>100</v>
      </c>
      <c r="O61" s="2">
        <v>59</v>
      </c>
      <c r="P61" s="2" t="s">
        <v>480</v>
      </c>
      <c r="Q61" s="2">
        <v>59</v>
      </c>
      <c r="R61" s="2">
        <v>1.4</v>
      </c>
      <c r="S61" s="2">
        <v>9</v>
      </c>
      <c r="T61" s="2" t="e">
        <f t="shared" si="5"/>
        <v>#N/A</v>
      </c>
      <c r="V61" s="2">
        <v>59</v>
      </c>
      <c r="W61" s="2" t="s">
        <v>114</v>
      </c>
      <c r="X61" s="2">
        <v>58</v>
      </c>
      <c r="Y61" s="2">
        <v>1.9</v>
      </c>
      <c r="Z61" s="2">
        <v>6</v>
      </c>
      <c r="AA61" s="2">
        <f t="shared" si="6"/>
        <v>141</v>
      </c>
    </row>
    <row r="62" spans="1:27" x14ac:dyDescent="0.25">
      <c r="A62" s="2">
        <v>60</v>
      </c>
      <c r="B62" s="2" t="s">
        <v>407</v>
      </c>
      <c r="C62" s="2">
        <v>59</v>
      </c>
      <c r="D62" s="2">
        <v>5.3</v>
      </c>
      <c r="E62" s="2">
        <v>20</v>
      </c>
      <c r="F62" s="2">
        <f t="shared" si="0"/>
        <v>53</v>
      </c>
      <c r="H62" s="2">
        <v>60</v>
      </c>
      <c r="I62" s="2" t="s">
        <v>421</v>
      </c>
      <c r="J62" s="2">
        <v>58</v>
      </c>
      <c r="K62" s="2">
        <v>2.7</v>
      </c>
      <c r="L62" s="2">
        <v>8</v>
      </c>
      <c r="M62" s="2" t="e">
        <f t="shared" si="4"/>
        <v>#N/A</v>
      </c>
      <c r="O62" s="2">
        <v>60</v>
      </c>
      <c r="P62" s="2" t="s">
        <v>32</v>
      </c>
      <c r="Q62" s="2">
        <v>59</v>
      </c>
      <c r="R62" s="2">
        <v>1.4</v>
      </c>
      <c r="S62" s="2">
        <v>8</v>
      </c>
      <c r="T62" s="2">
        <f t="shared" si="5"/>
        <v>180</v>
      </c>
      <c r="V62" s="2">
        <v>60</v>
      </c>
      <c r="W62" s="2" t="s">
        <v>410</v>
      </c>
      <c r="X62" s="2">
        <v>58</v>
      </c>
      <c r="Y62" s="2">
        <v>1.9</v>
      </c>
      <c r="Z62" s="2">
        <v>5</v>
      </c>
      <c r="AA62" s="2">
        <f t="shared" si="6"/>
        <v>32</v>
      </c>
    </row>
    <row r="63" spans="1:27" x14ac:dyDescent="0.25">
      <c r="A63" s="2">
        <v>61</v>
      </c>
      <c r="B63" s="2" t="s">
        <v>440</v>
      </c>
      <c r="C63" s="2">
        <v>61</v>
      </c>
      <c r="D63" s="2">
        <v>5.2</v>
      </c>
      <c r="E63" s="2">
        <v>12</v>
      </c>
      <c r="F63" s="2" t="e">
        <f t="shared" si="0"/>
        <v>#N/A</v>
      </c>
      <c r="H63" s="2">
        <v>61</v>
      </c>
      <c r="I63" s="2" t="s">
        <v>439</v>
      </c>
      <c r="J63" s="2">
        <v>58</v>
      </c>
      <c r="K63" s="2">
        <v>2.7</v>
      </c>
      <c r="L63" s="2">
        <v>4</v>
      </c>
      <c r="M63" s="2">
        <f t="shared" si="4"/>
        <v>100</v>
      </c>
      <c r="O63" s="2">
        <v>61</v>
      </c>
      <c r="P63" s="2" t="s">
        <v>473</v>
      </c>
      <c r="Q63" s="2">
        <v>59</v>
      </c>
      <c r="R63" s="2">
        <v>1.4</v>
      </c>
      <c r="S63" s="2">
        <v>10</v>
      </c>
      <c r="T63" s="2" t="e">
        <f t="shared" si="5"/>
        <v>#N/A</v>
      </c>
      <c r="V63" s="2">
        <v>61</v>
      </c>
      <c r="W63" s="2" t="s">
        <v>32</v>
      </c>
      <c r="X63" s="2">
        <v>58</v>
      </c>
      <c r="Y63" s="2">
        <v>1.9</v>
      </c>
      <c r="Z63" s="2">
        <v>5</v>
      </c>
      <c r="AA63" s="2">
        <f t="shared" si="6"/>
        <v>180</v>
      </c>
    </row>
    <row r="64" spans="1:27" x14ac:dyDescent="0.25">
      <c r="A64" s="2">
        <v>62</v>
      </c>
      <c r="B64" s="2" t="s">
        <v>126</v>
      </c>
      <c r="C64" s="2">
        <v>62</v>
      </c>
      <c r="D64" s="2">
        <v>5.0999999999999996</v>
      </c>
      <c r="E64" s="2">
        <v>14</v>
      </c>
      <c r="F64" s="2">
        <f t="shared" si="0"/>
        <v>93</v>
      </c>
      <c r="H64" s="2">
        <v>62</v>
      </c>
      <c r="I64" s="2" t="s">
        <v>481</v>
      </c>
      <c r="J64" s="2">
        <v>58</v>
      </c>
      <c r="K64" s="2">
        <v>2.7</v>
      </c>
      <c r="L64" s="2">
        <v>5</v>
      </c>
      <c r="M64" s="2" t="e">
        <f t="shared" si="4"/>
        <v>#N/A</v>
      </c>
      <c r="O64" s="2">
        <v>62</v>
      </c>
      <c r="P64" s="2" t="s">
        <v>474</v>
      </c>
      <c r="Q64" s="2">
        <v>59</v>
      </c>
      <c r="R64" s="2">
        <v>1.4</v>
      </c>
      <c r="S64" s="2">
        <v>6</v>
      </c>
      <c r="T64" s="2" t="e">
        <f t="shared" si="5"/>
        <v>#N/A</v>
      </c>
      <c r="V64" s="2">
        <v>62</v>
      </c>
      <c r="W64" s="2" t="s">
        <v>121</v>
      </c>
      <c r="X64" s="2">
        <v>58</v>
      </c>
      <c r="Y64" s="2">
        <v>1.9</v>
      </c>
      <c r="Z64" s="2">
        <v>4</v>
      </c>
      <c r="AA64" s="2">
        <f t="shared" si="6"/>
        <v>63</v>
      </c>
    </row>
    <row r="65" spans="1:27" x14ac:dyDescent="0.25">
      <c r="A65" s="2">
        <v>63</v>
      </c>
      <c r="B65" s="2" t="s">
        <v>482</v>
      </c>
      <c r="C65" s="2">
        <v>62</v>
      </c>
      <c r="D65" s="2">
        <v>5.0999999999999996</v>
      </c>
      <c r="E65" s="2">
        <v>11</v>
      </c>
      <c r="F65" s="2" t="e">
        <f t="shared" si="0"/>
        <v>#N/A</v>
      </c>
      <c r="H65" s="2">
        <v>63</v>
      </c>
      <c r="I65" s="2" t="s">
        <v>483</v>
      </c>
      <c r="J65" s="2">
        <v>63</v>
      </c>
      <c r="K65" s="2">
        <v>2.6</v>
      </c>
      <c r="L65" s="2">
        <v>4</v>
      </c>
      <c r="M65" s="2" t="e">
        <f t="shared" si="4"/>
        <v>#N/A</v>
      </c>
      <c r="O65" s="2">
        <v>63</v>
      </c>
      <c r="P65" s="2" t="s">
        <v>484</v>
      </c>
      <c r="Q65" s="2">
        <v>59</v>
      </c>
      <c r="R65" s="2">
        <v>1.4</v>
      </c>
      <c r="S65" s="2">
        <v>9</v>
      </c>
      <c r="T65" s="2" t="e">
        <f t="shared" si="5"/>
        <v>#N/A</v>
      </c>
      <c r="V65" s="2">
        <v>63</v>
      </c>
      <c r="W65" s="2" t="s">
        <v>485</v>
      </c>
      <c r="X65" s="2">
        <v>63</v>
      </c>
      <c r="Y65" s="2">
        <v>1.8</v>
      </c>
      <c r="Z65" s="2">
        <v>6</v>
      </c>
      <c r="AA65" s="2" t="e">
        <f t="shared" si="6"/>
        <v>#N/A</v>
      </c>
    </row>
    <row r="66" spans="1:27" x14ac:dyDescent="0.25">
      <c r="A66" s="2">
        <v>64</v>
      </c>
      <c r="B66" s="2" t="s">
        <v>486</v>
      </c>
      <c r="C66" s="2">
        <v>64</v>
      </c>
      <c r="D66" s="2">
        <v>5</v>
      </c>
      <c r="E66" s="2">
        <v>15</v>
      </c>
      <c r="F66" s="2" t="e">
        <f t="shared" si="0"/>
        <v>#N/A</v>
      </c>
      <c r="H66" s="2">
        <v>64</v>
      </c>
      <c r="I66" s="2" t="s">
        <v>384</v>
      </c>
      <c r="J66" s="2">
        <v>63</v>
      </c>
      <c r="K66" s="2">
        <v>2.6</v>
      </c>
      <c r="L66" s="2">
        <v>5</v>
      </c>
      <c r="M66" s="2" t="e">
        <f t="shared" si="4"/>
        <v>#N/A</v>
      </c>
      <c r="O66" s="2">
        <v>64</v>
      </c>
      <c r="P66" s="2" t="s">
        <v>487</v>
      </c>
      <c r="Q66" s="2">
        <v>64</v>
      </c>
      <c r="R66" s="2">
        <v>1.3</v>
      </c>
      <c r="S66" s="2">
        <v>6</v>
      </c>
      <c r="T66" s="2" t="e">
        <f t="shared" si="5"/>
        <v>#N/A</v>
      </c>
      <c r="V66" s="2">
        <v>64</v>
      </c>
      <c r="W66" s="2" t="s">
        <v>432</v>
      </c>
      <c r="X66" s="2">
        <v>63</v>
      </c>
      <c r="Y66" s="2">
        <v>1.8</v>
      </c>
      <c r="Z66" s="2">
        <v>4</v>
      </c>
      <c r="AA66" s="2">
        <f t="shared" si="6"/>
        <v>132</v>
      </c>
    </row>
    <row r="67" spans="1:27" x14ac:dyDescent="0.25">
      <c r="A67" s="2">
        <v>65</v>
      </c>
      <c r="B67" s="2" t="s">
        <v>423</v>
      </c>
      <c r="C67" s="2">
        <v>64</v>
      </c>
      <c r="D67" s="2">
        <v>5</v>
      </c>
      <c r="E67" s="2">
        <v>15</v>
      </c>
      <c r="F67" s="2" t="e">
        <f t="shared" ref="F67:F130" si="7">VLOOKUP(B67,Back_Lkp,2,FALSE)</f>
        <v>#N/A</v>
      </c>
      <c r="H67" s="2">
        <v>65</v>
      </c>
      <c r="I67" s="2" t="s">
        <v>488</v>
      </c>
      <c r="J67" s="2">
        <v>63</v>
      </c>
      <c r="K67" s="2">
        <v>2.6</v>
      </c>
      <c r="L67" s="2">
        <v>5</v>
      </c>
      <c r="M67" s="2" t="e">
        <f t="shared" ref="M67:M98" si="8">VLOOKUP(I67,Back_Lkp,2,FALSE)</f>
        <v>#N/A</v>
      </c>
      <c r="O67" s="2">
        <v>65</v>
      </c>
      <c r="P67" s="2" t="s">
        <v>128</v>
      </c>
      <c r="Q67" s="2">
        <v>64</v>
      </c>
      <c r="R67" s="2">
        <v>1.3</v>
      </c>
      <c r="S67" s="2">
        <v>8</v>
      </c>
      <c r="T67" s="2">
        <f t="shared" ref="T67:T98" si="9">VLOOKUP(P67,Back_Lkp,2,FALSE)</f>
        <v>21</v>
      </c>
      <c r="V67" s="2">
        <v>65</v>
      </c>
      <c r="W67" s="2" t="s">
        <v>431</v>
      </c>
      <c r="X67" s="2">
        <v>65</v>
      </c>
      <c r="Y67" s="2">
        <v>1.7</v>
      </c>
      <c r="Z67" s="2">
        <v>6</v>
      </c>
      <c r="AA67" s="2">
        <f t="shared" ref="AA67:AA98" si="10">VLOOKUP(W67,Back_Lkp,2,FALSE)</f>
        <v>279</v>
      </c>
    </row>
    <row r="68" spans="1:27" x14ac:dyDescent="0.25">
      <c r="A68" s="2">
        <v>66</v>
      </c>
      <c r="B68" s="2" t="s">
        <v>489</v>
      </c>
      <c r="C68" s="2">
        <v>66</v>
      </c>
      <c r="D68" s="2">
        <v>4.9000000000000004</v>
      </c>
      <c r="E68" s="2">
        <v>7</v>
      </c>
      <c r="F68" s="2" t="e">
        <f t="shared" si="7"/>
        <v>#N/A</v>
      </c>
      <c r="H68" s="2">
        <v>66</v>
      </c>
      <c r="I68" s="2" t="s">
        <v>490</v>
      </c>
      <c r="J68" s="2">
        <v>66</v>
      </c>
      <c r="K68" s="2">
        <v>2.5</v>
      </c>
      <c r="L68" s="2">
        <v>12</v>
      </c>
      <c r="M68" s="2" t="e">
        <f t="shared" si="8"/>
        <v>#N/A</v>
      </c>
      <c r="O68" s="2">
        <v>66</v>
      </c>
      <c r="P68" s="2" t="s">
        <v>491</v>
      </c>
      <c r="Q68" s="2">
        <v>64</v>
      </c>
      <c r="R68" s="2">
        <v>1.3</v>
      </c>
      <c r="S68" s="2">
        <v>5</v>
      </c>
      <c r="T68" s="2" t="e">
        <f t="shared" si="9"/>
        <v>#N/A</v>
      </c>
      <c r="V68" s="2">
        <v>66</v>
      </c>
      <c r="W68" s="2" t="s">
        <v>492</v>
      </c>
      <c r="X68" s="2">
        <v>65</v>
      </c>
      <c r="Y68" s="2">
        <v>1.7</v>
      </c>
      <c r="Z68" s="2">
        <v>2</v>
      </c>
      <c r="AA68" s="2" t="e">
        <f t="shared" si="10"/>
        <v>#N/A</v>
      </c>
    </row>
    <row r="69" spans="1:27" x14ac:dyDescent="0.25">
      <c r="A69" s="2">
        <v>67</v>
      </c>
      <c r="B69" s="2" t="s">
        <v>493</v>
      </c>
      <c r="C69" s="2">
        <v>66</v>
      </c>
      <c r="D69" s="2">
        <v>4.9000000000000004</v>
      </c>
      <c r="E69" s="2">
        <v>6</v>
      </c>
      <c r="F69" s="2" t="e">
        <f t="shared" si="7"/>
        <v>#N/A</v>
      </c>
      <c r="H69" s="2">
        <v>67</v>
      </c>
      <c r="I69" s="2" t="s">
        <v>433</v>
      </c>
      <c r="J69" s="2">
        <v>66</v>
      </c>
      <c r="K69" s="2">
        <v>2.5</v>
      </c>
      <c r="L69" s="2">
        <v>5</v>
      </c>
      <c r="M69" s="2" t="e">
        <f t="shared" si="8"/>
        <v>#N/A</v>
      </c>
      <c r="O69" s="2">
        <v>67</v>
      </c>
      <c r="P69" s="2" t="s">
        <v>494</v>
      </c>
      <c r="Q69" s="2">
        <v>64</v>
      </c>
      <c r="R69" s="2">
        <v>1.3</v>
      </c>
      <c r="S69" s="2">
        <v>6</v>
      </c>
      <c r="T69" s="2" t="e">
        <f t="shared" si="9"/>
        <v>#N/A</v>
      </c>
      <c r="V69" s="2">
        <v>67</v>
      </c>
      <c r="W69" s="2" t="s">
        <v>451</v>
      </c>
      <c r="X69" s="2">
        <v>65</v>
      </c>
      <c r="Y69" s="2">
        <v>1.7</v>
      </c>
      <c r="Z69" s="2">
        <v>6</v>
      </c>
      <c r="AA69" s="2" t="e">
        <f t="shared" si="10"/>
        <v>#N/A</v>
      </c>
    </row>
    <row r="70" spans="1:27" x14ac:dyDescent="0.25">
      <c r="A70" s="2">
        <v>68</v>
      </c>
      <c r="B70" s="2" t="s">
        <v>495</v>
      </c>
      <c r="C70" s="2">
        <v>66</v>
      </c>
      <c r="D70" s="2">
        <v>4.9000000000000004</v>
      </c>
      <c r="E70" s="2">
        <v>12</v>
      </c>
      <c r="F70" s="2" t="e">
        <f t="shared" si="7"/>
        <v>#N/A</v>
      </c>
      <c r="H70" s="2">
        <v>68</v>
      </c>
      <c r="I70" s="2" t="s">
        <v>423</v>
      </c>
      <c r="J70" s="2">
        <v>66</v>
      </c>
      <c r="K70" s="2">
        <v>2.5</v>
      </c>
      <c r="L70" s="2">
        <v>3</v>
      </c>
      <c r="M70" s="2" t="e">
        <f t="shared" si="8"/>
        <v>#N/A</v>
      </c>
      <c r="O70" s="2">
        <v>68</v>
      </c>
      <c r="P70" s="2" t="s">
        <v>485</v>
      </c>
      <c r="Q70" s="2">
        <v>64</v>
      </c>
      <c r="R70" s="2">
        <v>1.3</v>
      </c>
      <c r="S70" s="2">
        <v>8</v>
      </c>
      <c r="T70" s="2" t="e">
        <f t="shared" si="9"/>
        <v>#N/A</v>
      </c>
      <c r="V70" s="2">
        <v>68</v>
      </c>
      <c r="W70" s="2" t="s">
        <v>496</v>
      </c>
      <c r="X70" s="2">
        <v>68</v>
      </c>
      <c r="Y70" s="2">
        <v>1.6</v>
      </c>
      <c r="Z70" s="2">
        <v>3</v>
      </c>
      <c r="AA70" s="2" t="e">
        <f t="shared" si="10"/>
        <v>#N/A</v>
      </c>
    </row>
    <row r="71" spans="1:27" x14ac:dyDescent="0.25">
      <c r="A71" s="2">
        <v>69</v>
      </c>
      <c r="B71" s="2" t="s">
        <v>439</v>
      </c>
      <c r="C71" s="2">
        <v>66</v>
      </c>
      <c r="D71" s="2">
        <v>4.9000000000000004</v>
      </c>
      <c r="E71" s="2">
        <v>6</v>
      </c>
      <c r="F71" s="2">
        <f t="shared" si="7"/>
        <v>100</v>
      </c>
      <c r="H71" s="2">
        <v>69</v>
      </c>
      <c r="I71" s="2" t="s">
        <v>452</v>
      </c>
      <c r="J71" s="2">
        <v>66</v>
      </c>
      <c r="K71" s="2">
        <v>2.5</v>
      </c>
      <c r="L71" s="2">
        <v>3</v>
      </c>
      <c r="M71" s="2">
        <f t="shared" si="8"/>
        <v>214</v>
      </c>
      <c r="O71" s="2">
        <v>69</v>
      </c>
      <c r="P71" s="2" t="s">
        <v>427</v>
      </c>
      <c r="Q71" s="2">
        <v>64</v>
      </c>
      <c r="R71" s="2">
        <v>1.3</v>
      </c>
      <c r="S71" s="2">
        <v>7</v>
      </c>
      <c r="T71" s="2" t="e">
        <f t="shared" si="9"/>
        <v>#N/A</v>
      </c>
      <c r="V71" s="2">
        <v>69</v>
      </c>
      <c r="W71" s="2" t="s">
        <v>497</v>
      </c>
      <c r="X71" s="2">
        <v>68</v>
      </c>
      <c r="Y71" s="2">
        <v>1.6</v>
      </c>
      <c r="Z71" s="2">
        <v>2</v>
      </c>
      <c r="AA71" s="2" t="e">
        <f t="shared" si="10"/>
        <v>#N/A</v>
      </c>
    </row>
    <row r="72" spans="1:27" x14ac:dyDescent="0.25">
      <c r="A72" s="2">
        <v>70</v>
      </c>
      <c r="B72" s="2" t="s">
        <v>498</v>
      </c>
      <c r="C72" s="2">
        <v>70</v>
      </c>
      <c r="D72" s="2">
        <v>4.8</v>
      </c>
      <c r="E72" s="2">
        <v>25</v>
      </c>
      <c r="F72" s="2" t="e">
        <f t="shared" si="7"/>
        <v>#N/A</v>
      </c>
      <c r="H72" s="2">
        <v>70</v>
      </c>
      <c r="I72" s="2" t="s">
        <v>42</v>
      </c>
      <c r="J72" s="2">
        <v>70</v>
      </c>
      <c r="K72" s="2">
        <v>2.4</v>
      </c>
      <c r="L72" s="2">
        <v>4</v>
      </c>
      <c r="M72" s="2">
        <f t="shared" si="8"/>
        <v>4</v>
      </c>
      <c r="O72" s="2">
        <v>70</v>
      </c>
      <c r="P72" s="2" t="s">
        <v>460</v>
      </c>
      <c r="Q72" s="2">
        <v>64</v>
      </c>
      <c r="R72" s="2">
        <v>1.3</v>
      </c>
      <c r="S72" s="2">
        <v>7</v>
      </c>
      <c r="T72" s="2" t="e">
        <f t="shared" si="9"/>
        <v>#N/A</v>
      </c>
      <c r="V72" s="2">
        <v>70</v>
      </c>
      <c r="W72" s="2" t="s">
        <v>117</v>
      </c>
      <c r="X72" s="2">
        <v>68</v>
      </c>
      <c r="Y72" s="2">
        <v>1.6</v>
      </c>
      <c r="Z72" s="2">
        <v>5</v>
      </c>
      <c r="AA72" s="2">
        <f t="shared" si="10"/>
        <v>13</v>
      </c>
    </row>
    <row r="73" spans="1:27" x14ac:dyDescent="0.25">
      <c r="A73" s="2">
        <v>71</v>
      </c>
      <c r="B73" s="2" t="s">
        <v>128</v>
      </c>
      <c r="C73" s="2">
        <v>71</v>
      </c>
      <c r="D73" s="2">
        <v>4.7</v>
      </c>
      <c r="E73" s="2">
        <v>10</v>
      </c>
      <c r="F73" s="2">
        <f t="shared" si="7"/>
        <v>21</v>
      </c>
      <c r="H73" s="2">
        <v>71</v>
      </c>
      <c r="I73" s="2" t="s">
        <v>499</v>
      </c>
      <c r="J73" s="2">
        <v>70</v>
      </c>
      <c r="K73" s="2">
        <v>2.4</v>
      </c>
      <c r="L73" s="2">
        <v>6</v>
      </c>
      <c r="M73" s="2" t="e">
        <f t="shared" si="8"/>
        <v>#N/A</v>
      </c>
      <c r="O73" s="2">
        <v>71</v>
      </c>
      <c r="P73" s="2" t="s">
        <v>500</v>
      </c>
      <c r="Q73" s="2">
        <v>64</v>
      </c>
      <c r="R73" s="2">
        <v>1.3</v>
      </c>
      <c r="S73" s="2">
        <v>7</v>
      </c>
      <c r="T73" s="2" t="e">
        <f t="shared" si="9"/>
        <v>#N/A</v>
      </c>
      <c r="V73" s="2">
        <v>71</v>
      </c>
      <c r="W73" s="2" t="s">
        <v>16</v>
      </c>
      <c r="X73" s="2">
        <v>68</v>
      </c>
      <c r="Y73" s="2">
        <v>1.6</v>
      </c>
      <c r="Z73" s="2">
        <v>4</v>
      </c>
      <c r="AA73" s="2">
        <f t="shared" si="10"/>
        <v>100</v>
      </c>
    </row>
    <row r="74" spans="1:27" x14ac:dyDescent="0.25">
      <c r="A74" s="2">
        <v>72</v>
      </c>
      <c r="B74" s="2" t="s">
        <v>403</v>
      </c>
      <c r="C74" s="2">
        <v>71</v>
      </c>
      <c r="D74" s="2">
        <v>4.7</v>
      </c>
      <c r="E74" s="2">
        <v>17</v>
      </c>
      <c r="F74" s="2" t="e">
        <f t="shared" si="7"/>
        <v>#N/A</v>
      </c>
      <c r="H74" s="2">
        <v>72</v>
      </c>
      <c r="I74" s="2" t="s">
        <v>44</v>
      </c>
      <c r="J74" s="2">
        <v>70</v>
      </c>
      <c r="K74" s="2">
        <v>2.4</v>
      </c>
      <c r="L74" s="2">
        <v>6</v>
      </c>
      <c r="M74" s="2">
        <f t="shared" si="8"/>
        <v>8</v>
      </c>
      <c r="O74" s="2">
        <v>72</v>
      </c>
      <c r="P74" s="2" t="s">
        <v>501</v>
      </c>
      <c r="Q74" s="2">
        <v>64</v>
      </c>
      <c r="R74" s="2">
        <v>1.3</v>
      </c>
      <c r="S74" s="2">
        <v>7</v>
      </c>
      <c r="T74" s="2" t="e">
        <f t="shared" si="9"/>
        <v>#N/A</v>
      </c>
      <c r="V74" s="2">
        <v>72</v>
      </c>
      <c r="W74" s="2" t="s">
        <v>502</v>
      </c>
      <c r="X74" s="2">
        <v>68</v>
      </c>
      <c r="Y74" s="2">
        <v>1.6</v>
      </c>
      <c r="Z74" s="2">
        <v>4</v>
      </c>
      <c r="AA74" s="2" t="e">
        <f t="shared" si="10"/>
        <v>#N/A</v>
      </c>
    </row>
    <row r="75" spans="1:27" x14ac:dyDescent="0.25">
      <c r="A75" s="2">
        <v>73</v>
      </c>
      <c r="B75" s="2" t="s">
        <v>503</v>
      </c>
      <c r="C75" s="2">
        <v>71</v>
      </c>
      <c r="D75" s="2">
        <v>4.7</v>
      </c>
      <c r="E75" s="2">
        <v>10</v>
      </c>
      <c r="F75" s="2" t="e">
        <f t="shared" si="7"/>
        <v>#N/A</v>
      </c>
      <c r="H75" s="2">
        <v>73</v>
      </c>
      <c r="I75" s="2" t="s">
        <v>18</v>
      </c>
      <c r="J75" s="2">
        <v>70</v>
      </c>
      <c r="K75" s="2">
        <v>2.4</v>
      </c>
      <c r="L75" s="2">
        <v>4</v>
      </c>
      <c r="M75" s="2">
        <f t="shared" si="8"/>
        <v>34</v>
      </c>
      <c r="O75" s="2">
        <v>73</v>
      </c>
      <c r="P75" s="2" t="s">
        <v>504</v>
      </c>
      <c r="Q75" s="2">
        <v>64</v>
      </c>
      <c r="R75" s="2">
        <v>1.3</v>
      </c>
      <c r="S75" s="2">
        <v>7</v>
      </c>
      <c r="T75" s="2" t="e">
        <f t="shared" si="9"/>
        <v>#N/A</v>
      </c>
      <c r="V75" s="2">
        <v>73</v>
      </c>
      <c r="W75" s="2" t="s">
        <v>505</v>
      </c>
      <c r="X75" s="2">
        <v>73</v>
      </c>
      <c r="Y75" s="2">
        <v>1.5</v>
      </c>
      <c r="Z75" s="2">
        <v>2</v>
      </c>
      <c r="AA75" s="2" t="e">
        <f t="shared" si="10"/>
        <v>#N/A</v>
      </c>
    </row>
    <row r="76" spans="1:27" x14ac:dyDescent="0.25">
      <c r="A76" s="2">
        <v>74</v>
      </c>
      <c r="B76" s="2" t="s">
        <v>473</v>
      </c>
      <c r="C76" s="2">
        <v>71</v>
      </c>
      <c r="D76" s="2">
        <v>4.7</v>
      </c>
      <c r="E76" s="2">
        <v>10</v>
      </c>
      <c r="F76" s="2" t="e">
        <f t="shared" si="7"/>
        <v>#N/A</v>
      </c>
      <c r="H76" s="2">
        <v>74</v>
      </c>
      <c r="I76" s="2" t="s">
        <v>503</v>
      </c>
      <c r="J76" s="2">
        <v>70</v>
      </c>
      <c r="K76" s="2">
        <v>2.4</v>
      </c>
      <c r="L76" s="2">
        <v>4</v>
      </c>
      <c r="M76" s="2" t="e">
        <f t="shared" si="8"/>
        <v>#N/A</v>
      </c>
      <c r="O76" s="2">
        <v>74</v>
      </c>
      <c r="P76" s="2" t="s">
        <v>463</v>
      </c>
      <c r="Q76" s="2">
        <v>64</v>
      </c>
      <c r="R76" s="2">
        <v>1.3</v>
      </c>
      <c r="S76" s="2">
        <v>7</v>
      </c>
      <c r="T76" s="2" t="e">
        <f t="shared" si="9"/>
        <v>#N/A</v>
      </c>
      <c r="V76" s="2">
        <v>74</v>
      </c>
      <c r="W76" s="2" t="s">
        <v>414</v>
      </c>
      <c r="X76" s="2">
        <v>73</v>
      </c>
      <c r="Y76" s="2">
        <v>1.5</v>
      </c>
      <c r="Z76" s="2">
        <v>3</v>
      </c>
      <c r="AA76" s="2">
        <f t="shared" si="10"/>
        <v>95</v>
      </c>
    </row>
    <row r="77" spans="1:27" x14ac:dyDescent="0.25">
      <c r="A77" s="2">
        <v>75</v>
      </c>
      <c r="B77" s="2" t="s">
        <v>11</v>
      </c>
      <c r="C77" s="2">
        <v>75</v>
      </c>
      <c r="D77" s="2">
        <v>4.5999999999999996</v>
      </c>
      <c r="E77" s="2">
        <v>17</v>
      </c>
      <c r="F77" s="2">
        <f t="shared" si="7"/>
        <v>43</v>
      </c>
      <c r="H77" s="2">
        <v>75</v>
      </c>
      <c r="I77" s="2" t="s">
        <v>506</v>
      </c>
      <c r="J77" s="2">
        <v>70</v>
      </c>
      <c r="K77" s="2">
        <v>2.4</v>
      </c>
      <c r="L77" s="2">
        <v>3</v>
      </c>
      <c r="M77" s="2" t="e">
        <f t="shared" si="8"/>
        <v>#N/A</v>
      </c>
      <c r="O77" s="2">
        <v>75</v>
      </c>
      <c r="P77" s="2" t="s">
        <v>42</v>
      </c>
      <c r="Q77" s="2">
        <v>75</v>
      </c>
      <c r="R77" s="2">
        <v>1.2</v>
      </c>
      <c r="S77" s="2">
        <v>2</v>
      </c>
      <c r="T77" s="2">
        <f t="shared" si="9"/>
        <v>4</v>
      </c>
      <c r="V77" s="2">
        <v>75</v>
      </c>
      <c r="W77" s="2" t="s">
        <v>507</v>
      </c>
      <c r="X77" s="2">
        <v>73</v>
      </c>
      <c r="Y77" s="2">
        <v>1.5</v>
      </c>
      <c r="Z77" s="2">
        <v>4</v>
      </c>
      <c r="AA77" s="2" t="e">
        <f t="shared" si="10"/>
        <v>#N/A</v>
      </c>
    </row>
    <row r="78" spans="1:27" x14ac:dyDescent="0.25">
      <c r="A78" s="2">
        <v>76</v>
      </c>
      <c r="B78" s="2" t="s">
        <v>414</v>
      </c>
      <c r="C78" s="2">
        <v>75</v>
      </c>
      <c r="D78" s="2">
        <v>4.5999999999999996</v>
      </c>
      <c r="E78" s="2">
        <v>11</v>
      </c>
      <c r="F78" s="2">
        <f t="shared" si="7"/>
        <v>95</v>
      </c>
      <c r="H78" s="2">
        <v>76</v>
      </c>
      <c r="I78" s="2" t="s">
        <v>508</v>
      </c>
      <c r="J78" s="2">
        <v>70</v>
      </c>
      <c r="K78" s="2">
        <v>2.4</v>
      </c>
      <c r="L78" s="2">
        <v>5</v>
      </c>
      <c r="M78" s="2" t="e">
        <f t="shared" si="8"/>
        <v>#N/A</v>
      </c>
      <c r="O78" s="2">
        <v>76</v>
      </c>
      <c r="P78" s="2" t="s">
        <v>448</v>
      </c>
      <c r="Q78" s="2">
        <v>75</v>
      </c>
      <c r="R78" s="2">
        <v>1.2</v>
      </c>
      <c r="S78" s="2">
        <v>4</v>
      </c>
      <c r="T78" s="2" t="e">
        <f t="shared" si="9"/>
        <v>#N/A</v>
      </c>
      <c r="V78" s="2">
        <v>76</v>
      </c>
      <c r="W78" s="2" t="s">
        <v>503</v>
      </c>
      <c r="X78" s="2">
        <v>73</v>
      </c>
      <c r="Y78" s="2">
        <v>1.5</v>
      </c>
      <c r="Z78" s="2">
        <v>1</v>
      </c>
      <c r="AA78" s="2" t="e">
        <f t="shared" si="10"/>
        <v>#N/A</v>
      </c>
    </row>
    <row r="79" spans="1:27" x14ac:dyDescent="0.25">
      <c r="A79" s="2">
        <v>77</v>
      </c>
      <c r="B79" s="2" t="s">
        <v>427</v>
      </c>
      <c r="C79" s="2">
        <v>77</v>
      </c>
      <c r="D79" s="2">
        <v>4.4000000000000004</v>
      </c>
      <c r="E79" s="2">
        <v>9</v>
      </c>
      <c r="F79" s="2" t="e">
        <f t="shared" si="7"/>
        <v>#N/A</v>
      </c>
      <c r="H79" s="2">
        <v>77</v>
      </c>
      <c r="I79" s="2" t="s">
        <v>487</v>
      </c>
      <c r="J79" s="2">
        <v>77</v>
      </c>
      <c r="K79" s="2">
        <v>2.2999999999999998</v>
      </c>
      <c r="L79" s="2">
        <v>4</v>
      </c>
      <c r="M79" s="2" t="e">
        <f t="shared" si="8"/>
        <v>#N/A</v>
      </c>
      <c r="O79" s="2">
        <v>77</v>
      </c>
      <c r="P79" s="2" t="s">
        <v>435</v>
      </c>
      <c r="Q79" s="2">
        <v>75</v>
      </c>
      <c r="R79" s="2">
        <v>1.2</v>
      </c>
      <c r="S79" s="2">
        <v>4</v>
      </c>
      <c r="T79" s="2" t="e">
        <f t="shared" si="9"/>
        <v>#N/A</v>
      </c>
      <c r="V79" s="2">
        <v>77</v>
      </c>
      <c r="W79" s="2" t="s">
        <v>509</v>
      </c>
      <c r="X79" s="2">
        <v>73</v>
      </c>
      <c r="Y79" s="2">
        <v>1.5</v>
      </c>
      <c r="Z79" s="2">
        <v>5</v>
      </c>
      <c r="AA79" s="2" t="e">
        <f t="shared" si="10"/>
        <v>#N/A</v>
      </c>
    </row>
    <row r="80" spans="1:27" x14ac:dyDescent="0.25">
      <c r="A80" s="2">
        <v>78</v>
      </c>
      <c r="B80" s="2" t="s">
        <v>429</v>
      </c>
      <c r="C80" s="2">
        <v>77</v>
      </c>
      <c r="D80" s="2">
        <v>4.4000000000000004</v>
      </c>
      <c r="E80" s="2">
        <v>9</v>
      </c>
      <c r="F80" s="2">
        <f t="shared" si="7"/>
        <v>83</v>
      </c>
      <c r="H80" s="2">
        <v>78</v>
      </c>
      <c r="I80" s="2" t="s">
        <v>510</v>
      </c>
      <c r="J80" s="2">
        <v>77</v>
      </c>
      <c r="K80" s="2">
        <v>2.2999999999999998</v>
      </c>
      <c r="L80" s="2">
        <v>4</v>
      </c>
      <c r="M80" s="2" t="e">
        <f t="shared" si="8"/>
        <v>#N/A</v>
      </c>
      <c r="O80" s="2">
        <v>78</v>
      </c>
      <c r="P80" s="2" t="s">
        <v>511</v>
      </c>
      <c r="Q80" s="2">
        <v>75</v>
      </c>
      <c r="R80" s="2">
        <v>1.2</v>
      </c>
      <c r="S80" s="2">
        <v>5</v>
      </c>
      <c r="T80" s="2" t="e">
        <f t="shared" si="9"/>
        <v>#N/A</v>
      </c>
      <c r="V80" s="2">
        <v>78</v>
      </c>
      <c r="W80" s="2" t="s">
        <v>512</v>
      </c>
      <c r="X80" s="2">
        <v>73</v>
      </c>
      <c r="Y80" s="2">
        <v>1.5</v>
      </c>
      <c r="Z80" s="2">
        <v>3</v>
      </c>
      <c r="AA80" s="2" t="e">
        <f t="shared" si="10"/>
        <v>#N/A</v>
      </c>
    </row>
    <row r="81" spans="1:27" x14ac:dyDescent="0.25">
      <c r="A81" s="2">
        <v>79</v>
      </c>
      <c r="B81" s="2" t="s">
        <v>416</v>
      </c>
      <c r="C81" s="2">
        <v>77</v>
      </c>
      <c r="D81" s="2">
        <v>4.4000000000000004</v>
      </c>
      <c r="E81" s="2">
        <v>12</v>
      </c>
      <c r="F81" s="2" t="e">
        <f t="shared" si="7"/>
        <v>#N/A</v>
      </c>
      <c r="H81" s="2">
        <v>79</v>
      </c>
      <c r="I81" s="2" t="s">
        <v>451</v>
      </c>
      <c r="J81" s="2">
        <v>77</v>
      </c>
      <c r="K81" s="2">
        <v>2.2999999999999998</v>
      </c>
      <c r="L81" s="2">
        <v>3</v>
      </c>
      <c r="M81" s="2" t="e">
        <f t="shared" si="8"/>
        <v>#N/A</v>
      </c>
      <c r="O81" s="2">
        <v>79</v>
      </c>
      <c r="P81" s="2" t="s">
        <v>505</v>
      </c>
      <c r="Q81" s="2">
        <v>75</v>
      </c>
      <c r="R81" s="2">
        <v>1.2</v>
      </c>
      <c r="S81" s="2">
        <v>5</v>
      </c>
      <c r="T81" s="2" t="e">
        <f t="shared" si="9"/>
        <v>#N/A</v>
      </c>
      <c r="V81" s="2">
        <v>79</v>
      </c>
      <c r="W81" s="2" t="s">
        <v>513</v>
      </c>
      <c r="X81" s="2">
        <v>73</v>
      </c>
      <c r="Y81" s="2">
        <v>1.5</v>
      </c>
      <c r="Z81" s="2">
        <v>2</v>
      </c>
      <c r="AA81" s="2" t="e">
        <f t="shared" si="10"/>
        <v>#N/A</v>
      </c>
    </row>
    <row r="82" spans="1:27" x14ac:dyDescent="0.25">
      <c r="A82" s="2">
        <v>80</v>
      </c>
      <c r="B82" s="2" t="s">
        <v>514</v>
      </c>
      <c r="C82" s="2">
        <v>80</v>
      </c>
      <c r="D82" s="2">
        <v>4.3</v>
      </c>
      <c r="E82" s="2">
        <v>10</v>
      </c>
      <c r="F82" s="2" t="e">
        <f t="shared" si="7"/>
        <v>#N/A</v>
      </c>
      <c r="H82" s="2">
        <v>80</v>
      </c>
      <c r="I82" s="2" t="s">
        <v>515</v>
      </c>
      <c r="J82" s="2">
        <v>77</v>
      </c>
      <c r="K82" s="2">
        <v>2.2999999999999998</v>
      </c>
      <c r="L82" s="2">
        <v>5</v>
      </c>
      <c r="M82" s="2" t="e">
        <f t="shared" si="8"/>
        <v>#N/A</v>
      </c>
      <c r="O82" s="2">
        <v>80</v>
      </c>
      <c r="P82" s="2" t="s">
        <v>516</v>
      </c>
      <c r="Q82" s="2">
        <v>75</v>
      </c>
      <c r="R82" s="2">
        <v>1.2</v>
      </c>
      <c r="S82" s="2">
        <v>7</v>
      </c>
      <c r="T82" s="2" t="e">
        <f t="shared" si="9"/>
        <v>#N/A</v>
      </c>
      <c r="V82" s="2">
        <v>80</v>
      </c>
      <c r="W82" s="2" t="s">
        <v>517</v>
      </c>
      <c r="X82" s="2">
        <v>73</v>
      </c>
      <c r="Y82" s="2">
        <v>1.5</v>
      </c>
      <c r="Z82" s="2">
        <v>4</v>
      </c>
      <c r="AA82" s="2" t="e">
        <f t="shared" si="10"/>
        <v>#N/A</v>
      </c>
    </row>
    <row r="83" spans="1:27" x14ac:dyDescent="0.25">
      <c r="A83" s="2">
        <v>81</v>
      </c>
      <c r="B83" s="2" t="s">
        <v>432</v>
      </c>
      <c r="C83" s="2">
        <v>80</v>
      </c>
      <c r="D83" s="2">
        <v>4.3</v>
      </c>
      <c r="E83" s="2">
        <v>15</v>
      </c>
      <c r="F83" s="2">
        <f t="shared" si="7"/>
        <v>132</v>
      </c>
      <c r="H83" s="2">
        <v>81</v>
      </c>
      <c r="I83" s="2" t="s">
        <v>386</v>
      </c>
      <c r="J83" s="2">
        <v>81</v>
      </c>
      <c r="K83" s="2">
        <v>2.2000000000000002</v>
      </c>
      <c r="L83" s="2">
        <v>4</v>
      </c>
      <c r="M83" s="2" t="e">
        <f t="shared" si="8"/>
        <v>#N/A</v>
      </c>
      <c r="O83" s="2">
        <v>81</v>
      </c>
      <c r="P83" s="2" t="s">
        <v>497</v>
      </c>
      <c r="Q83" s="2">
        <v>75</v>
      </c>
      <c r="R83" s="2">
        <v>1.2</v>
      </c>
      <c r="S83" s="2">
        <v>4</v>
      </c>
      <c r="T83" s="2" t="e">
        <f t="shared" si="9"/>
        <v>#N/A</v>
      </c>
      <c r="V83" s="2">
        <v>81</v>
      </c>
      <c r="W83" s="2" t="s">
        <v>494</v>
      </c>
      <c r="X83" s="2">
        <v>81</v>
      </c>
      <c r="Y83" s="2">
        <v>1.4</v>
      </c>
      <c r="Z83" s="2">
        <v>2</v>
      </c>
      <c r="AA83" s="2" t="e">
        <f t="shared" si="10"/>
        <v>#N/A</v>
      </c>
    </row>
    <row r="84" spans="1:27" x14ac:dyDescent="0.25">
      <c r="A84" s="2">
        <v>82</v>
      </c>
      <c r="B84" s="2" t="s">
        <v>415</v>
      </c>
      <c r="C84" s="2">
        <v>80</v>
      </c>
      <c r="D84" s="2">
        <v>4.3</v>
      </c>
      <c r="E84" s="2">
        <v>18</v>
      </c>
      <c r="F84" s="2" t="e">
        <f t="shared" si="7"/>
        <v>#N/A</v>
      </c>
      <c r="H84" s="2">
        <v>82</v>
      </c>
      <c r="I84" s="2" t="s">
        <v>434</v>
      </c>
      <c r="J84" s="2">
        <v>81</v>
      </c>
      <c r="K84" s="2">
        <v>2.2000000000000002</v>
      </c>
      <c r="L84" s="2">
        <v>5</v>
      </c>
      <c r="M84" s="2">
        <f t="shared" si="8"/>
        <v>169</v>
      </c>
      <c r="O84" s="2">
        <v>82</v>
      </c>
      <c r="P84" s="2" t="s">
        <v>518</v>
      </c>
      <c r="Q84" s="2">
        <v>75</v>
      </c>
      <c r="R84" s="2">
        <v>1.2</v>
      </c>
      <c r="S84" s="2">
        <v>2</v>
      </c>
      <c r="T84" s="2" t="e">
        <f t="shared" si="9"/>
        <v>#N/A</v>
      </c>
      <c r="V84" s="2">
        <v>82</v>
      </c>
      <c r="W84" s="2" t="s">
        <v>519</v>
      </c>
      <c r="X84" s="2">
        <v>81</v>
      </c>
      <c r="Y84" s="2">
        <v>1.4</v>
      </c>
      <c r="Z84" s="2">
        <v>3</v>
      </c>
      <c r="AA84" s="2" t="e">
        <f t="shared" si="10"/>
        <v>#N/A</v>
      </c>
    </row>
    <row r="85" spans="1:27" x14ac:dyDescent="0.25">
      <c r="A85" s="2">
        <v>83</v>
      </c>
      <c r="B85" s="2" t="s">
        <v>114</v>
      </c>
      <c r="C85" s="2">
        <v>83</v>
      </c>
      <c r="D85" s="2">
        <v>4.2</v>
      </c>
      <c r="E85" s="2">
        <v>8</v>
      </c>
      <c r="F85" s="2">
        <f t="shared" si="7"/>
        <v>141</v>
      </c>
      <c r="H85" s="2">
        <v>83</v>
      </c>
      <c r="I85" s="2" t="s">
        <v>457</v>
      </c>
      <c r="J85" s="2">
        <v>81</v>
      </c>
      <c r="K85" s="2">
        <v>2.2000000000000002</v>
      </c>
      <c r="L85" s="2">
        <v>4</v>
      </c>
      <c r="M85" s="2" t="e">
        <f t="shared" si="8"/>
        <v>#N/A</v>
      </c>
      <c r="O85" s="2">
        <v>83</v>
      </c>
      <c r="P85" s="2" t="s">
        <v>520</v>
      </c>
      <c r="Q85" s="2">
        <v>75</v>
      </c>
      <c r="R85" s="2">
        <v>1.2</v>
      </c>
      <c r="S85" s="2">
        <v>3</v>
      </c>
      <c r="T85" s="2" t="e">
        <f t="shared" si="9"/>
        <v>#N/A</v>
      </c>
      <c r="V85" s="2">
        <v>83</v>
      </c>
      <c r="W85" s="2" t="s">
        <v>126</v>
      </c>
      <c r="X85" s="2">
        <v>83</v>
      </c>
      <c r="Y85" s="2">
        <v>1.3</v>
      </c>
      <c r="Z85" s="2">
        <v>2</v>
      </c>
      <c r="AA85" s="2">
        <f t="shared" si="10"/>
        <v>93</v>
      </c>
    </row>
    <row r="86" spans="1:27" x14ac:dyDescent="0.25">
      <c r="A86" s="2">
        <v>84</v>
      </c>
      <c r="B86" s="2" t="s">
        <v>420</v>
      </c>
      <c r="C86" s="2">
        <v>83</v>
      </c>
      <c r="D86" s="2">
        <v>4.2</v>
      </c>
      <c r="E86" s="2">
        <v>12</v>
      </c>
      <c r="F86" s="2">
        <f t="shared" si="7"/>
        <v>89</v>
      </c>
      <c r="H86" s="2">
        <v>84</v>
      </c>
      <c r="I86" s="2" t="s">
        <v>521</v>
      </c>
      <c r="J86" s="2">
        <v>84</v>
      </c>
      <c r="K86" s="2">
        <v>2.1</v>
      </c>
      <c r="L86" s="2">
        <v>7</v>
      </c>
      <c r="M86" s="2" t="e">
        <f t="shared" si="8"/>
        <v>#N/A</v>
      </c>
      <c r="O86" s="2">
        <v>84</v>
      </c>
      <c r="P86" s="2" t="s">
        <v>507</v>
      </c>
      <c r="Q86" s="2">
        <v>75</v>
      </c>
      <c r="R86" s="2">
        <v>1.2</v>
      </c>
      <c r="S86" s="2">
        <v>6</v>
      </c>
      <c r="T86" s="2" t="e">
        <f t="shared" si="9"/>
        <v>#N/A</v>
      </c>
      <c r="V86" s="2">
        <v>84</v>
      </c>
      <c r="W86" s="2" t="s">
        <v>446</v>
      </c>
      <c r="X86" s="2">
        <v>83</v>
      </c>
      <c r="Y86" s="2">
        <v>1.3</v>
      </c>
      <c r="Z86" s="2">
        <v>2</v>
      </c>
      <c r="AA86" s="2" t="e">
        <f t="shared" si="10"/>
        <v>#N/A</v>
      </c>
    </row>
    <row r="87" spans="1:27" x14ac:dyDescent="0.25">
      <c r="A87" s="2">
        <v>85</v>
      </c>
      <c r="B87" s="2" t="s">
        <v>481</v>
      </c>
      <c r="C87" s="2">
        <v>83</v>
      </c>
      <c r="D87" s="2">
        <v>4.2</v>
      </c>
      <c r="E87" s="2">
        <v>14</v>
      </c>
      <c r="F87" s="2" t="e">
        <f t="shared" si="7"/>
        <v>#N/A</v>
      </c>
      <c r="H87" s="2">
        <v>85</v>
      </c>
      <c r="I87" s="2" t="s">
        <v>475</v>
      </c>
      <c r="J87" s="2">
        <v>84</v>
      </c>
      <c r="K87" s="2">
        <v>2.1</v>
      </c>
      <c r="L87" s="2">
        <v>4</v>
      </c>
      <c r="M87" s="2" t="e">
        <f t="shared" si="8"/>
        <v>#N/A</v>
      </c>
      <c r="O87" s="2">
        <v>85</v>
      </c>
      <c r="P87" s="2" t="s">
        <v>438</v>
      </c>
      <c r="Q87" s="2">
        <v>75</v>
      </c>
      <c r="R87" s="2">
        <v>1.2</v>
      </c>
      <c r="S87" s="2">
        <v>5</v>
      </c>
      <c r="T87" s="2" t="e">
        <f t="shared" si="9"/>
        <v>#N/A</v>
      </c>
      <c r="V87" s="2">
        <v>85</v>
      </c>
      <c r="W87" s="2" t="s">
        <v>516</v>
      </c>
      <c r="X87" s="2">
        <v>83</v>
      </c>
      <c r="Y87" s="2">
        <v>1.3</v>
      </c>
      <c r="Z87" s="2">
        <v>1</v>
      </c>
      <c r="AA87" s="2" t="e">
        <f t="shared" si="10"/>
        <v>#N/A</v>
      </c>
    </row>
    <row r="88" spans="1:27" x14ac:dyDescent="0.25">
      <c r="A88" s="2">
        <v>86</v>
      </c>
      <c r="B88" s="2" t="s">
        <v>110</v>
      </c>
      <c r="C88" s="2">
        <v>86</v>
      </c>
      <c r="D88" s="2">
        <v>4.0999999999999996</v>
      </c>
      <c r="E88" s="2">
        <v>10</v>
      </c>
      <c r="F88" s="2">
        <f t="shared" si="7"/>
        <v>56</v>
      </c>
      <c r="H88" s="2">
        <v>86</v>
      </c>
      <c r="I88" s="2" t="s">
        <v>127</v>
      </c>
      <c r="J88" s="2">
        <v>84</v>
      </c>
      <c r="K88" s="2">
        <v>2.1</v>
      </c>
      <c r="L88" s="2">
        <v>4</v>
      </c>
      <c r="M88" s="2">
        <f t="shared" si="8"/>
        <v>26</v>
      </c>
      <c r="O88" s="2">
        <v>86</v>
      </c>
      <c r="P88" s="2" t="s">
        <v>506</v>
      </c>
      <c r="Q88" s="2">
        <v>75</v>
      </c>
      <c r="R88" s="2">
        <v>1.2</v>
      </c>
      <c r="S88" s="2">
        <v>3</v>
      </c>
      <c r="T88" s="2" t="e">
        <f t="shared" si="9"/>
        <v>#N/A</v>
      </c>
      <c r="V88" s="2">
        <v>86</v>
      </c>
      <c r="W88" s="2" t="s">
        <v>522</v>
      </c>
      <c r="X88" s="2">
        <v>83</v>
      </c>
      <c r="Y88" s="2">
        <v>1.3</v>
      </c>
      <c r="Z88" s="2">
        <v>4</v>
      </c>
      <c r="AA88" s="2" t="e">
        <f t="shared" si="10"/>
        <v>#N/A</v>
      </c>
    </row>
    <row r="89" spans="1:27" x14ac:dyDescent="0.25">
      <c r="A89" s="2">
        <v>87</v>
      </c>
      <c r="B89" s="2" t="s">
        <v>127</v>
      </c>
      <c r="C89" s="2">
        <v>86</v>
      </c>
      <c r="D89" s="2">
        <v>4.0999999999999996</v>
      </c>
      <c r="E89" s="2">
        <v>13</v>
      </c>
      <c r="F89" s="2">
        <f t="shared" si="7"/>
        <v>26</v>
      </c>
      <c r="H89" s="2">
        <v>87</v>
      </c>
      <c r="I89" s="2" t="s">
        <v>523</v>
      </c>
      <c r="J89" s="2">
        <v>84</v>
      </c>
      <c r="K89" s="2">
        <v>2.1</v>
      </c>
      <c r="L89" s="2">
        <v>6</v>
      </c>
      <c r="M89" s="2" t="e">
        <f t="shared" si="8"/>
        <v>#N/A</v>
      </c>
      <c r="O89" s="2">
        <v>87</v>
      </c>
      <c r="P89" s="2" t="s">
        <v>524</v>
      </c>
      <c r="Q89" s="2">
        <v>75</v>
      </c>
      <c r="R89" s="2">
        <v>1.2</v>
      </c>
      <c r="S89" s="2">
        <v>3</v>
      </c>
      <c r="T89" s="2" t="e">
        <f t="shared" si="9"/>
        <v>#N/A</v>
      </c>
      <c r="V89" s="2">
        <v>87</v>
      </c>
      <c r="W89" s="2" t="s">
        <v>525</v>
      </c>
      <c r="X89" s="2">
        <v>83</v>
      </c>
      <c r="Y89" s="2">
        <v>1.3</v>
      </c>
      <c r="Z89" s="2">
        <v>2</v>
      </c>
      <c r="AA89" s="2" t="e">
        <f t="shared" si="10"/>
        <v>#N/A</v>
      </c>
    </row>
    <row r="90" spans="1:27" x14ac:dyDescent="0.25">
      <c r="A90" s="2">
        <v>88</v>
      </c>
      <c r="B90" s="2" t="s">
        <v>515</v>
      </c>
      <c r="C90" s="2">
        <v>86</v>
      </c>
      <c r="D90" s="2">
        <v>4.0999999999999996</v>
      </c>
      <c r="E90" s="2">
        <v>9</v>
      </c>
      <c r="F90" s="2" t="e">
        <f t="shared" si="7"/>
        <v>#N/A</v>
      </c>
      <c r="H90" s="2">
        <v>88</v>
      </c>
      <c r="I90" s="2" t="s">
        <v>415</v>
      </c>
      <c r="J90" s="2">
        <v>84</v>
      </c>
      <c r="K90" s="2">
        <v>2.1</v>
      </c>
      <c r="L90" s="2">
        <v>6</v>
      </c>
      <c r="M90" s="2" t="e">
        <f t="shared" si="8"/>
        <v>#N/A</v>
      </c>
      <c r="O90" s="2">
        <v>88</v>
      </c>
      <c r="P90" s="2" t="s">
        <v>502</v>
      </c>
      <c r="Q90" s="2">
        <v>75</v>
      </c>
      <c r="R90" s="2">
        <v>1.2</v>
      </c>
      <c r="S90" s="2">
        <v>3</v>
      </c>
      <c r="T90" s="2" t="e">
        <f t="shared" si="9"/>
        <v>#N/A</v>
      </c>
      <c r="V90" s="2">
        <v>88</v>
      </c>
      <c r="W90" s="2" t="s">
        <v>526</v>
      </c>
      <c r="X90" s="2">
        <v>83</v>
      </c>
      <c r="Y90" s="2">
        <v>1.3</v>
      </c>
      <c r="Z90" s="2">
        <v>2</v>
      </c>
      <c r="AA90" s="2" t="e">
        <f t="shared" si="10"/>
        <v>#N/A</v>
      </c>
    </row>
    <row r="91" spans="1:27" x14ac:dyDescent="0.25">
      <c r="A91" s="2">
        <v>89</v>
      </c>
      <c r="B91" s="2" t="s">
        <v>117</v>
      </c>
      <c r="C91" s="2">
        <v>89</v>
      </c>
      <c r="D91" s="2">
        <v>4</v>
      </c>
      <c r="E91" s="2">
        <v>22</v>
      </c>
      <c r="F91" s="2">
        <f t="shared" si="7"/>
        <v>13</v>
      </c>
      <c r="H91" s="2">
        <v>89</v>
      </c>
      <c r="I91" s="2" t="s">
        <v>527</v>
      </c>
      <c r="J91" s="2">
        <v>84</v>
      </c>
      <c r="K91" s="2">
        <v>2.1</v>
      </c>
      <c r="L91" s="2">
        <v>1</v>
      </c>
      <c r="M91" s="2" t="e">
        <f t="shared" si="8"/>
        <v>#N/A</v>
      </c>
      <c r="O91" s="2">
        <v>89</v>
      </c>
      <c r="P91" s="2" t="s">
        <v>512</v>
      </c>
      <c r="Q91" s="2">
        <v>75</v>
      </c>
      <c r="R91" s="2">
        <v>1.2</v>
      </c>
      <c r="S91" s="2">
        <v>2</v>
      </c>
      <c r="T91" s="2" t="e">
        <f t="shared" si="9"/>
        <v>#N/A</v>
      </c>
      <c r="V91" s="2">
        <v>89</v>
      </c>
      <c r="W91" s="2" t="s">
        <v>524</v>
      </c>
      <c r="X91" s="2">
        <v>83</v>
      </c>
      <c r="Y91" s="2">
        <v>1.3</v>
      </c>
      <c r="Z91" s="2">
        <v>1</v>
      </c>
      <c r="AA91" s="2" t="e">
        <f t="shared" si="10"/>
        <v>#N/A</v>
      </c>
    </row>
    <row r="92" spans="1:27" x14ac:dyDescent="0.25">
      <c r="A92" s="2">
        <v>90</v>
      </c>
      <c r="B92" s="2" t="s">
        <v>528</v>
      </c>
      <c r="C92" s="2">
        <v>89</v>
      </c>
      <c r="D92" s="2">
        <v>4</v>
      </c>
      <c r="E92" s="2">
        <v>28</v>
      </c>
      <c r="F92" s="2" t="e">
        <f t="shared" si="7"/>
        <v>#N/A</v>
      </c>
      <c r="H92" s="2">
        <v>90</v>
      </c>
      <c r="I92" s="2" t="s">
        <v>416</v>
      </c>
      <c r="J92" s="2">
        <v>84</v>
      </c>
      <c r="K92" s="2">
        <v>2.1</v>
      </c>
      <c r="L92" s="2">
        <v>5</v>
      </c>
      <c r="M92" s="2" t="e">
        <f t="shared" si="8"/>
        <v>#N/A</v>
      </c>
      <c r="O92" s="2">
        <v>90</v>
      </c>
      <c r="P92" s="2" t="s">
        <v>529</v>
      </c>
      <c r="Q92" s="2">
        <v>75</v>
      </c>
      <c r="R92" s="2">
        <v>1.2</v>
      </c>
      <c r="S92" s="2">
        <v>6</v>
      </c>
      <c r="T92" s="2" t="e">
        <f t="shared" si="9"/>
        <v>#N/A</v>
      </c>
      <c r="V92" s="2">
        <v>90</v>
      </c>
      <c r="W92" s="2" t="s">
        <v>530</v>
      </c>
      <c r="X92" s="2">
        <v>83</v>
      </c>
      <c r="Y92" s="2">
        <v>1.3</v>
      </c>
      <c r="Z92" s="2">
        <v>2</v>
      </c>
      <c r="AA92" s="2" t="e">
        <f t="shared" si="10"/>
        <v>#N/A</v>
      </c>
    </row>
    <row r="93" spans="1:27" x14ac:dyDescent="0.25">
      <c r="A93" s="2">
        <v>91</v>
      </c>
      <c r="B93" s="2" t="s">
        <v>18</v>
      </c>
      <c r="C93" s="2">
        <v>91</v>
      </c>
      <c r="D93" s="2">
        <v>3.9</v>
      </c>
      <c r="E93" s="2">
        <v>14</v>
      </c>
      <c r="F93" s="2">
        <f t="shared" si="7"/>
        <v>34</v>
      </c>
      <c r="H93" s="2">
        <v>91</v>
      </c>
      <c r="I93" s="2" t="s">
        <v>531</v>
      </c>
      <c r="J93" s="2">
        <v>91</v>
      </c>
      <c r="K93" s="2">
        <v>2</v>
      </c>
      <c r="L93" s="2">
        <v>4</v>
      </c>
      <c r="M93" s="2" t="e">
        <f t="shared" si="8"/>
        <v>#N/A</v>
      </c>
      <c r="O93" s="2">
        <v>91</v>
      </c>
      <c r="P93" s="2" t="s">
        <v>471</v>
      </c>
      <c r="Q93" s="2">
        <v>75</v>
      </c>
      <c r="R93" s="2">
        <v>1.2</v>
      </c>
      <c r="S93" s="2">
        <v>6</v>
      </c>
      <c r="T93" s="2" t="e">
        <f t="shared" si="9"/>
        <v>#N/A</v>
      </c>
      <c r="V93" s="2">
        <v>91</v>
      </c>
      <c r="W93" s="2" t="s">
        <v>532</v>
      </c>
      <c r="X93" s="2">
        <v>83</v>
      </c>
      <c r="Y93" s="2">
        <v>1.3</v>
      </c>
      <c r="Z93" s="2">
        <v>3</v>
      </c>
      <c r="AA93" s="2" t="e">
        <f t="shared" si="10"/>
        <v>#N/A</v>
      </c>
    </row>
    <row r="94" spans="1:27" x14ac:dyDescent="0.25">
      <c r="A94" s="2">
        <v>92</v>
      </c>
      <c r="B94" s="2" t="s">
        <v>492</v>
      </c>
      <c r="C94" s="2">
        <v>91</v>
      </c>
      <c r="D94" s="2">
        <v>3.9</v>
      </c>
      <c r="E94" s="2">
        <v>8</v>
      </c>
      <c r="F94" s="2" t="e">
        <f t="shared" si="7"/>
        <v>#N/A</v>
      </c>
      <c r="H94" s="2">
        <v>92</v>
      </c>
      <c r="I94" s="2" t="s">
        <v>533</v>
      </c>
      <c r="J94" s="2">
        <v>91</v>
      </c>
      <c r="K94" s="2">
        <v>2</v>
      </c>
      <c r="L94" s="2">
        <v>10</v>
      </c>
      <c r="M94" s="2" t="e">
        <f t="shared" si="8"/>
        <v>#N/A</v>
      </c>
      <c r="O94" s="2">
        <v>92</v>
      </c>
      <c r="P94" s="2" t="s">
        <v>519</v>
      </c>
      <c r="Q94" s="2">
        <v>75</v>
      </c>
      <c r="R94" s="2">
        <v>1.2</v>
      </c>
      <c r="S94" s="2">
        <v>6</v>
      </c>
      <c r="T94" s="2" t="e">
        <f t="shared" si="9"/>
        <v>#N/A</v>
      </c>
      <c r="V94" s="2">
        <v>92</v>
      </c>
      <c r="W94" s="2" t="s">
        <v>534</v>
      </c>
      <c r="X94" s="2">
        <v>83</v>
      </c>
      <c r="Y94" s="2">
        <v>1.3</v>
      </c>
      <c r="Z94" s="2">
        <v>2</v>
      </c>
      <c r="AA94" s="2" t="e">
        <f t="shared" si="10"/>
        <v>#N/A</v>
      </c>
    </row>
    <row r="95" spans="1:27" x14ac:dyDescent="0.25">
      <c r="A95" s="2">
        <v>93</v>
      </c>
      <c r="B95" s="2" t="s">
        <v>522</v>
      </c>
      <c r="C95" s="2">
        <v>91</v>
      </c>
      <c r="D95" s="2">
        <v>3.9</v>
      </c>
      <c r="E95" s="2">
        <v>7</v>
      </c>
      <c r="F95" s="2" t="e">
        <f t="shared" si="7"/>
        <v>#N/A</v>
      </c>
      <c r="H95" s="2">
        <v>93</v>
      </c>
      <c r="I95" s="2" t="s">
        <v>455</v>
      </c>
      <c r="J95" s="2">
        <v>91</v>
      </c>
      <c r="K95" s="2">
        <v>2</v>
      </c>
      <c r="L95" s="2">
        <v>3</v>
      </c>
      <c r="M95" s="2" t="e">
        <f t="shared" si="8"/>
        <v>#N/A</v>
      </c>
      <c r="O95" s="2">
        <v>93</v>
      </c>
      <c r="P95" s="2" t="s">
        <v>513</v>
      </c>
      <c r="Q95" s="2">
        <v>75</v>
      </c>
      <c r="R95" s="2">
        <v>1.2</v>
      </c>
      <c r="S95" s="2">
        <v>5</v>
      </c>
      <c r="T95" s="2" t="e">
        <f t="shared" si="9"/>
        <v>#N/A</v>
      </c>
      <c r="V95" s="2">
        <v>93</v>
      </c>
      <c r="W95" s="2" t="s">
        <v>478</v>
      </c>
      <c r="X95" s="2">
        <v>83</v>
      </c>
      <c r="Y95" s="2">
        <v>1.3</v>
      </c>
      <c r="Z95" s="2">
        <v>3</v>
      </c>
      <c r="AA95" s="2" t="e">
        <f t="shared" si="10"/>
        <v>#N/A</v>
      </c>
    </row>
    <row r="96" spans="1:27" x14ac:dyDescent="0.25">
      <c r="A96" s="2">
        <v>94</v>
      </c>
      <c r="B96" s="2" t="s">
        <v>20</v>
      </c>
      <c r="C96" s="2">
        <v>91</v>
      </c>
      <c r="D96" s="2">
        <v>3.9</v>
      </c>
      <c r="E96" s="2">
        <v>12</v>
      </c>
      <c r="F96" s="2">
        <f t="shared" si="7"/>
        <v>203</v>
      </c>
      <c r="H96" s="2">
        <v>94</v>
      </c>
      <c r="I96" s="2" t="s">
        <v>535</v>
      </c>
      <c r="J96" s="2">
        <v>91</v>
      </c>
      <c r="K96" s="2">
        <v>2</v>
      </c>
      <c r="L96" s="2">
        <v>2</v>
      </c>
      <c r="M96" s="2" t="e">
        <f t="shared" si="8"/>
        <v>#N/A</v>
      </c>
      <c r="O96" s="2">
        <v>94</v>
      </c>
      <c r="P96" s="2" t="s">
        <v>517</v>
      </c>
      <c r="Q96" s="2">
        <v>75</v>
      </c>
      <c r="R96" s="2">
        <v>1.2</v>
      </c>
      <c r="S96" s="2">
        <v>4</v>
      </c>
      <c r="T96" s="2" t="e">
        <f t="shared" si="9"/>
        <v>#N/A</v>
      </c>
      <c r="V96" s="2">
        <v>94</v>
      </c>
      <c r="W96" s="2" t="s">
        <v>389</v>
      </c>
      <c r="X96" s="2">
        <v>83</v>
      </c>
      <c r="Y96" s="2">
        <v>1.3</v>
      </c>
      <c r="Z96" s="2">
        <v>2</v>
      </c>
      <c r="AA96" s="2" t="e">
        <f t="shared" si="10"/>
        <v>#N/A</v>
      </c>
    </row>
    <row r="97" spans="1:27" x14ac:dyDescent="0.25">
      <c r="A97" s="2">
        <v>95</v>
      </c>
      <c r="B97" s="2" t="s">
        <v>457</v>
      </c>
      <c r="C97" s="2">
        <v>95</v>
      </c>
      <c r="D97" s="2">
        <v>3.8</v>
      </c>
      <c r="E97" s="2">
        <v>13</v>
      </c>
      <c r="F97" s="2" t="e">
        <f t="shared" si="7"/>
        <v>#N/A</v>
      </c>
      <c r="H97" s="2">
        <v>95</v>
      </c>
      <c r="I97" s="2" t="s">
        <v>536</v>
      </c>
      <c r="J97" s="2">
        <v>95</v>
      </c>
      <c r="K97" s="2">
        <v>1.9</v>
      </c>
      <c r="L97" s="2">
        <v>4</v>
      </c>
      <c r="M97" s="2" t="e">
        <f t="shared" si="8"/>
        <v>#N/A</v>
      </c>
      <c r="O97" s="2">
        <v>95</v>
      </c>
      <c r="P97" s="2" t="s">
        <v>447</v>
      </c>
      <c r="Q97" s="2">
        <v>75</v>
      </c>
      <c r="R97" s="2">
        <v>1.2</v>
      </c>
      <c r="S97" s="2">
        <v>7</v>
      </c>
      <c r="T97" s="2" t="e">
        <f t="shared" si="9"/>
        <v>#N/A</v>
      </c>
      <c r="V97" s="2">
        <v>95</v>
      </c>
      <c r="W97" s="2" t="s">
        <v>537</v>
      </c>
      <c r="X97" s="2">
        <v>83</v>
      </c>
      <c r="Y97" s="2">
        <v>1.3</v>
      </c>
      <c r="Z97" s="2">
        <v>2</v>
      </c>
      <c r="AA97" s="2" t="e">
        <f t="shared" si="10"/>
        <v>#N/A</v>
      </c>
    </row>
    <row r="98" spans="1:27" x14ac:dyDescent="0.25">
      <c r="A98" s="2">
        <v>96</v>
      </c>
      <c r="B98" s="2" t="s">
        <v>463</v>
      </c>
      <c r="C98" s="2">
        <v>96</v>
      </c>
      <c r="D98" s="2">
        <v>3.7</v>
      </c>
      <c r="E98" s="2">
        <v>12</v>
      </c>
      <c r="F98" s="2" t="e">
        <f t="shared" si="7"/>
        <v>#N/A</v>
      </c>
      <c r="H98" s="2">
        <v>96</v>
      </c>
      <c r="I98" s="2" t="s">
        <v>538</v>
      </c>
      <c r="J98" s="2">
        <v>95</v>
      </c>
      <c r="K98" s="2">
        <v>1.9</v>
      </c>
      <c r="L98" s="2">
        <v>3</v>
      </c>
      <c r="M98" s="2" t="e">
        <f t="shared" si="8"/>
        <v>#N/A</v>
      </c>
      <c r="O98" s="2">
        <v>96</v>
      </c>
      <c r="P98" s="2" t="s">
        <v>539</v>
      </c>
      <c r="Q98" s="2">
        <v>96</v>
      </c>
      <c r="R98" s="2">
        <v>1.1000000000000001</v>
      </c>
      <c r="S98" s="2">
        <v>2</v>
      </c>
      <c r="T98" s="2" t="e">
        <f t="shared" si="9"/>
        <v>#N/A</v>
      </c>
      <c r="V98" s="2">
        <v>96</v>
      </c>
      <c r="W98" s="2" t="s">
        <v>467</v>
      </c>
      <c r="X98" s="2">
        <v>96</v>
      </c>
      <c r="Y98" s="2">
        <v>1.2</v>
      </c>
      <c r="Z98" s="2">
        <v>1</v>
      </c>
      <c r="AA98" s="2" t="e">
        <f t="shared" si="10"/>
        <v>#N/A</v>
      </c>
    </row>
    <row r="99" spans="1:27" x14ac:dyDescent="0.25">
      <c r="A99" s="2">
        <v>97</v>
      </c>
      <c r="B99" s="2" t="s">
        <v>540</v>
      </c>
      <c r="C99" s="2">
        <v>97</v>
      </c>
      <c r="D99" s="2">
        <v>3.5</v>
      </c>
      <c r="E99" s="2">
        <v>8</v>
      </c>
      <c r="F99" s="2" t="e">
        <f t="shared" si="7"/>
        <v>#N/A</v>
      </c>
      <c r="H99" s="2">
        <v>97</v>
      </c>
      <c r="I99" s="2" t="s">
        <v>458</v>
      </c>
      <c r="J99" s="2">
        <v>95</v>
      </c>
      <c r="K99" s="2">
        <v>1.9</v>
      </c>
      <c r="L99" s="2">
        <v>7</v>
      </c>
      <c r="M99" s="2" t="e">
        <f t="shared" ref="M99:M130" si="11">VLOOKUP(I99,Back_Lkp,2,FALSE)</f>
        <v>#N/A</v>
      </c>
      <c r="O99" s="2">
        <v>97</v>
      </c>
      <c r="P99" s="2" t="s">
        <v>541</v>
      </c>
      <c r="Q99" s="2">
        <v>96</v>
      </c>
      <c r="R99" s="2">
        <v>1.1000000000000001</v>
      </c>
      <c r="S99" s="2">
        <v>2</v>
      </c>
      <c r="T99" s="2" t="e">
        <f t="shared" ref="T99:T128" si="12">VLOOKUP(P99,Back_Lkp,2,FALSE)</f>
        <v>#N/A</v>
      </c>
      <c r="V99" s="2">
        <v>97</v>
      </c>
      <c r="W99" s="2" t="s">
        <v>542</v>
      </c>
      <c r="X99" s="2">
        <v>96</v>
      </c>
      <c r="Y99" s="2">
        <v>1.2</v>
      </c>
      <c r="Z99" s="2">
        <v>1</v>
      </c>
      <c r="AA99" s="2" t="e">
        <f t="shared" ref="AA99:AA119" si="13">VLOOKUP(W99,Back_Lkp,2,FALSE)</f>
        <v>#N/A</v>
      </c>
    </row>
    <row r="100" spans="1:27" x14ac:dyDescent="0.25">
      <c r="A100" s="2">
        <v>98</v>
      </c>
      <c r="B100" s="2" t="s">
        <v>409</v>
      </c>
      <c r="C100" s="2">
        <v>97</v>
      </c>
      <c r="D100" s="2">
        <v>3.5</v>
      </c>
      <c r="E100" s="2">
        <v>15</v>
      </c>
      <c r="F100" s="2">
        <f t="shared" si="7"/>
        <v>156</v>
      </c>
      <c r="H100" s="2">
        <v>98</v>
      </c>
      <c r="I100" s="2" t="s">
        <v>449</v>
      </c>
      <c r="J100" s="2">
        <v>95</v>
      </c>
      <c r="K100" s="2">
        <v>1.9</v>
      </c>
      <c r="L100" s="2">
        <v>4</v>
      </c>
      <c r="M100" s="2">
        <f t="shared" si="11"/>
        <v>47</v>
      </c>
      <c r="O100" s="2">
        <v>98</v>
      </c>
      <c r="P100" s="2" t="s">
        <v>543</v>
      </c>
      <c r="Q100" s="2">
        <v>96</v>
      </c>
      <c r="R100" s="2">
        <v>1.1000000000000001</v>
      </c>
      <c r="S100" s="2">
        <v>1</v>
      </c>
      <c r="T100" s="2" t="e">
        <f t="shared" si="12"/>
        <v>#N/A</v>
      </c>
      <c r="V100" s="2">
        <v>98</v>
      </c>
      <c r="W100" s="2" t="s">
        <v>544</v>
      </c>
      <c r="X100" s="2">
        <v>96</v>
      </c>
      <c r="Y100" s="2">
        <v>1.2</v>
      </c>
      <c r="Z100" s="2">
        <v>1</v>
      </c>
      <c r="AA100" s="2" t="e">
        <f t="shared" si="13"/>
        <v>#N/A</v>
      </c>
    </row>
    <row r="101" spans="1:27" x14ac:dyDescent="0.25">
      <c r="A101" s="2">
        <v>99</v>
      </c>
      <c r="B101" s="2" t="s">
        <v>443</v>
      </c>
      <c r="C101" s="2">
        <v>97</v>
      </c>
      <c r="D101" s="2">
        <v>3.5</v>
      </c>
      <c r="E101" s="2">
        <v>12</v>
      </c>
      <c r="F101" s="2" t="e">
        <f t="shared" si="7"/>
        <v>#N/A</v>
      </c>
      <c r="H101" s="2">
        <v>99</v>
      </c>
      <c r="I101" s="2" t="s">
        <v>545</v>
      </c>
      <c r="J101" s="2">
        <v>95</v>
      </c>
      <c r="K101" s="2">
        <v>1.9</v>
      </c>
      <c r="L101" s="2">
        <v>2</v>
      </c>
      <c r="M101" s="2" t="e">
        <f t="shared" si="11"/>
        <v>#N/A</v>
      </c>
      <c r="O101" s="2">
        <v>99</v>
      </c>
      <c r="P101" s="2" t="s">
        <v>469</v>
      </c>
      <c r="Q101" s="2">
        <v>96</v>
      </c>
      <c r="R101" s="2">
        <v>1.1000000000000001</v>
      </c>
      <c r="S101" s="2">
        <v>2</v>
      </c>
      <c r="T101" s="2" t="e">
        <f t="shared" si="12"/>
        <v>#N/A</v>
      </c>
      <c r="V101" s="2">
        <v>99</v>
      </c>
      <c r="W101" s="2" t="s">
        <v>520</v>
      </c>
      <c r="X101" s="2">
        <v>96</v>
      </c>
      <c r="Y101" s="2">
        <v>1.2</v>
      </c>
      <c r="Z101" s="2">
        <v>2</v>
      </c>
      <c r="AA101" s="2" t="e">
        <f t="shared" si="13"/>
        <v>#N/A</v>
      </c>
    </row>
    <row r="102" spans="1:27" x14ac:dyDescent="0.25">
      <c r="A102" s="2">
        <v>100</v>
      </c>
      <c r="B102" s="2" t="s">
        <v>499</v>
      </c>
      <c r="C102" s="2">
        <v>100</v>
      </c>
      <c r="D102" s="2">
        <v>3.4</v>
      </c>
      <c r="E102" s="2">
        <v>11</v>
      </c>
      <c r="F102" s="2" t="e">
        <f t="shared" si="7"/>
        <v>#N/A</v>
      </c>
      <c r="H102" s="2">
        <v>100</v>
      </c>
      <c r="I102" s="2" t="s">
        <v>112</v>
      </c>
      <c r="J102" s="2">
        <v>95</v>
      </c>
      <c r="K102" s="2">
        <v>1.9</v>
      </c>
      <c r="L102" s="2">
        <v>3</v>
      </c>
      <c r="M102" s="2">
        <f t="shared" si="11"/>
        <v>259</v>
      </c>
      <c r="O102" s="2">
        <v>100</v>
      </c>
      <c r="P102" s="2" t="s">
        <v>496</v>
      </c>
      <c r="Q102" s="2">
        <v>96</v>
      </c>
      <c r="R102" s="2">
        <v>1.1000000000000001</v>
      </c>
      <c r="S102" s="2">
        <v>3</v>
      </c>
      <c r="T102" s="2" t="e">
        <f t="shared" si="12"/>
        <v>#N/A</v>
      </c>
      <c r="V102" s="2">
        <v>100</v>
      </c>
      <c r="W102" s="2" t="s">
        <v>546</v>
      </c>
      <c r="X102" s="2">
        <v>96</v>
      </c>
      <c r="Y102" s="2">
        <v>1.2</v>
      </c>
      <c r="Z102" s="2">
        <v>1</v>
      </c>
      <c r="AA102" s="2" t="e">
        <f t="shared" si="13"/>
        <v>#N/A</v>
      </c>
    </row>
    <row r="103" spans="1:27" x14ac:dyDescent="0.25">
      <c r="A103" s="2">
        <v>101</v>
      </c>
      <c r="B103" s="2" t="s">
        <v>441</v>
      </c>
      <c r="C103" s="2">
        <v>100</v>
      </c>
      <c r="D103" s="2">
        <v>3.4</v>
      </c>
      <c r="E103" s="2">
        <v>9</v>
      </c>
      <c r="F103" s="2" t="e">
        <f t="shared" si="7"/>
        <v>#N/A</v>
      </c>
      <c r="H103" s="2">
        <v>101</v>
      </c>
      <c r="I103" s="2" t="s">
        <v>547</v>
      </c>
      <c r="J103" s="2">
        <v>101</v>
      </c>
      <c r="K103" s="2">
        <v>1.8</v>
      </c>
      <c r="L103" s="2">
        <v>3</v>
      </c>
      <c r="M103" s="2" t="e">
        <f t="shared" si="11"/>
        <v>#N/A</v>
      </c>
      <c r="O103" s="2">
        <v>101</v>
      </c>
      <c r="P103" s="2" t="s">
        <v>542</v>
      </c>
      <c r="Q103" s="2">
        <v>96</v>
      </c>
      <c r="R103" s="2">
        <v>1.1000000000000001</v>
      </c>
      <c r="S103" s="2">
        <v>2</v>
      </c>
      <c r="T103" s="2" t="e">
        <f t="shared" si="12"/>
        <v>#N/A</v>
      </c>
      <c r="V103" s="2">
        <v>101</v>
      </c>
      <c r="W103" s="2" t="s">
        <v>418</v>
      </c>
      <c r="X103" s="2">
        <v>96</v>
      </c>
      <c r="Y103" s="2">
        <v>1.2</v>
      </c>
      <c r="Z103" s="2">
        <v>2</v>
      </c>
      <c r="AA103" s="2">
        <f t="shared" si="13"/>
        <v>384</v>
      </c>
    </row>
    <row r="104" spans="1:27" x14ac:dyDescent="0.25">
      <c r="A104" s="2">
        <v>102</v>
      </c>
      <c r="B104" s="2" t="s">
        <v>459</v>
      </c>
      <c r="C104" s="2">
        <v>102</v>
      </c>
      <c r="D104" s="2">
        <v>3.3</v>
      </c>
      <c r="E104" s="2">
        <v>6</v>
      </c>
      <c r="F104" s="2" t="e">
        <f t="shared" si="7"/>
        <v>#N/A</v>
      </c>
      <c r="H104" s="2">
        <v>102</v>
      </c>
      <c r="I104" s="2" t="s">
        <v>435</v>
      </c>
      <c r="J104" s="2">
        <v>101</v>
      </c>
      <c r="K104" s="2">
        <v>1.8</v>
      </c>
      <c r="L104" s="2">
        <v>3</v>
      </c>
      <c r="M104" s="2" t="e">
        <f t="shared" si="11"/>
        <v>#N/A</v>
      </c>
      <c r="O104" s="2">
        <v>102</v>
      </c>
      <c r="P104" s="2" t="s">
        <v>479</v>
      </c>
      <c r="Q104" s="2">
        <v>96</v>
      </c>
      <c r="R104" s="2">
        <v>1.1000000000000001</v>
      </c>
      <c r="S104" s="2">
        <v>2</v>
      </c>
      <c r="T104" s="2" t="e">
        <f t="shared" si="12"/>
        <v>#N/A</v>
      </c>
      <c r="V104" s="2">
        <v>102</v>
      </c>
      <c r="W104" s="2" t="s">
        <v>548</v>
      </c>
      <c r="X104" s="2">
        <v>96</v>
      </c>
      <c r="Y104" s="2">
        <v>1.2</v>
      </c>
      <c r="Z104" s="2">
        <v>2</v>
      </c>
      <c r="AA104" s="2" t="e">
        <f t="shared" si="13"/>
        <v>#N/A</v>
      </c>
    </row>
    <row r="105" spans="1:27" x14ac:dyDescent="0.25">
      <c r="A105" s="2">
        <v>103</v>
      </c>
      <c r="B105" s="2" t="s">
        <v>115</v>
      </c>
      <c r="C105" s="2">
        <v>102</v>
      </c>
      <c r="D105" s="2">
        <v>3.3</v>
      </c>
      <c r="E105" s="2">
        <v>10</v>
      </c>
      <c r="F105" s="2">
        <f t="shared" si="7"/>
        <v>87</v>
      </c>
      <c r="H105" s="2">
        <v>103</v>
      </c>
      <c r="I105" s="2" t="s">
        <v>428</v>
      </c>
      <c r="J105" s="2">
        <v>101</v>
      </c>
      <c r="K105" s="2">
        <v>1.8</v>
      </c>
      <c r="L105" s="2">
        <v>3</v>
      </c>
      <c r="M105" s="2" t="e">
        <f t="shared" si="11"/>
        <v>#N/A</v>
      </c>
      <c r="O105" s="2">
        <v>103</v>
      </c>
      <c r="P105" s="2" t="s">
        <v>549</v>
      </c>
      <c r="Q105" s="2">
        <v>96</v>
      </c>
      <c r="R105" s="2">
        <v>1.1000000000000001</v>
      </c>
      <c r="S105" s="2">
        <v>4</v>
      </c>
      <c r="T105" s="2" t="e">
        <f t="shared" si="12"/>
        <v>#N/A</v>
      </c>
      <c r="V105" s="2">
        <v>103</v>
      </c>
      <c r="W105" s="2" t="s">
        <v>529</v>
      </c>
      <c r="X105" s="2">
        <v>96</v>
      </c>
      <c r="Y105" s="2">
        <v>1.2</v>
      </c>
      <c r="Z105" s="2">
        <v>2</v>
      </c>
      <c r="AA105" s="2" t="e">
        <f t="shared" si="13"/>
        <v>#N/A</v>
      </c>
    </row>
    <row r="106" spans="1:27" x14ac:dyDescent="0.25">
      <c r="A106" s="2">
        <v>104</v>
      </c>
      <c r="B106" s="2" t="s">
        <v>21</v>
      </c>
      <c r="C106" s="2">
        <v>102</v>
      </c>
      <c r="D106" s="2">
        <v>3.3</v>
      </c>
      <c r="E106" s="2">
        <v>16</v>
      </c>
      <c r="F106" s="2">
        <f t="shared" si="7"/>
        <v>52</v>
      </c>
      <c r="H106" s="2">
        <v>104</v>
      </c>
      <c r="I106" s="2" t="s">
        <v>550</v>
      </c>
      <c r="J106" s="2">
        <v>101</v>
      </c>
      <c r="K106" s="2">
        <v>1.8</v>
      </c>
      <c r="L106" s="2">
        <v>3</v>
      </c>
      <c r="M106" s="2" t="e">
        <f t="shared" si="11"/>
        <v>#N/A</v>
      </c>
      <c r="O106" s="2">
        <v>104</v>
      </c>
      <c r="P106" s="2" t="s">
        <v>551</v>
      </c>
      <c r="Q106" s="2">
        <v>96</v>
      </c>
      <c r="R106" s="2">
        <v>1.1000000000000001</v>
      </c>
      <c r="S106" s="2">
        <v>3</v>
      </c>
      <c r="T106" s="2" t="e">
        <f t="shared" si="12"/>
        <v>#N/A</v>
      </c>
      <c r="V106" s="2">
        <v>104</v>
      </c>
      <c r="W106" s="2" t="s">
        <v>552</v>
      </c>
      <c r="X106" s="2">
        <v>96</v>
      </c>
      <c r="Y106" s="2">
        <v>1.2</v>
      </c>
      <c r="Z106" s="2">
        <v>1</v>
      </c>
      <c r="AA106" s="2" t="e">
        <f t="shared" si="13"/>
        <v>#N/A</v>
      </c>
    </row>
    <row r="107" spans="1:27" x14ac:dyDescent="0.25">
      <c r="A107" s="2">
        <v>105</v>
      </c>
      <c r="B107" s="2" t="s">
        <v>454</v>
      </c>
      <c r="C107" s="2">
        <v>105</v>
      </c>
      <c r="D107" s="2">
        <v>3.2</v>
      </c>
      <c r="E107" s="2">
        <v>11</v>
      </c>
      <c r="F107" s="2" t="e">
        <f t="shared" si="7"/>
        <v>#N/A</v>
      </c>
      <c r="H107" s="2">
        <v>105</v>
      </c>
      <c r="I107" s="2" t="s">
        <v>553</v>
      </c>
      <c r="J107" s="2">
        <v>101</v>
      </c>
      <c r="K107" s="2">
        <v>1.8</v>
      </c>
      <c r="L107" s="2">
        <v>3</v>
      </c>
      <c r="M107" s="2" t="e">
        <f t="shared" si="11"/>
        <v>#N/A</v>
      </c>
      <c r="O107" s="2">
        <v>105</v>
      </c>
      <c r="P107" s="2" t="s">
        <v>554</v>
      </c>
      <c r="Q107" s="2">
        <v>96</v>
      </c>
      <c r="R107" s="2">
        <v>1.1000000000000001</v>
      </c>
      <c r="S107" s="2">
        <v>4</v>
      </c>
      <c r="T107" s="2" t="e">
        <f t="shared" si="12"/>
        <v>#N/A</v>
      </c>
      <c r="V107" s="2">
        <v>105</v>
      </c>
      <c r="W107" s="2" t="s">
        <v>455</v>
      </c>
      <c r="X107" s="2">
        <v>96</v>
      </c>
      <c r="Y107" s="2">
        <v>1.2</v>
      </c>
      <c r="Z107" s="2">
        <v>4</v>
      </c>
      <c r="AA107" s="2" t="e">
        <f t="shared" si="13"/>
        <v>#N/A</v>
      </c>
    </row>
    <row r="108" spans="1:27" x14ac:dyDescent="0.25">
      <c r="A108" s="2">
        <v>106</v>
      </c>
      <c r="B108" s="2" t="s">
        <v>555</v>
      </c>
      <c r="C108" s="2">
        <v>105</v>
      </c>
      <c r="D108" s="2">
        <v>3.2</v>
      </c>
      <c r="E108" s="2">
        <v>7</v>
      </c>
      <c r="F108" s="2" t="e">
        <f t="shared" si="7"/>
        <v>#N/A</v>
      </c>
      <c r="H108" s="2">
        <v>106</v>
      </c>
      <c r="I108" s="2" t="s">
        <v>115</v>
      </c>
      <c r="J108" s="2">
        <v>101</v>
      </c>
      <c r="K108" s="2">
        <v>1.8</v>
      </c>
      <c r="L108" s="2">
        <v>2</v>
      </c>
      <c r="M108" s="2">
        <f t="shared" si="11"/>
        <v>87</v>
      </c>
      <c r="O108" s="2">
        <v>106</v>
      </c>
      <c r="P108" s="2" t="s">
        <v>556</v>
      </c>
      <c r="Q108" s="2">
        <v>96</v>
      </c>
      <c r="R108" s="2">
        <v>1.1000000000000001</v>
      </c>
      <c r="S108" s="2">
        <v>1</v>
      </c>
      <c r="T108" s="2" t="e">
        <f t="shared" si="12"/>
        <v>#N/A</v>
      </c>
      <c r="V108" s="2">
        <v>106</v>
      </c>
      <c r="W108" s="2" t="s">
        <v>501</v>
      </c>
      <c r="X108" s="2">
        <v>96</v>
      </c>
      <c r="Y108" s="2">
        <v>1.2</v>
      </c>
      <c r="Z108" s="2">
        <v>2</v>
      </c>
      <c r="AA108" s="2" t="e">
        <f t="shared" si="13"/>
        <v>#N/A</v>
      </c>
    </row>
    <row r="109" spans="1:27" x14ac:dyDescent="0.25">
      <c r="A109" s="2">
        <v>107</v>
      </c>
      <c r="B109" s="2" t="s">
        <v>557</v>
      </c>
      <c r="C109" s="2">
        <v>105</v>
      </c>
      <c r="D109" s="2">
        <v>3.2</v>
      </c>
      <c r="E109" s="2">
        <v>15</v>
      </c>
      <c r="F109" s="2" t="e">
        <f t="shared" si="7"/>
        <v>#N/A</v>
      </c>
      <c r="H109" s="2">
        <v>107</v>
      </c>
      <c r="I109" s="2" t="s">
        <v>558</v>
      </c>
      <c r="J109" s="2">
        <v>101</v>
      </c>
      <c r="K109" s="2">
        <v>1.8</v>
      </c>
      <c r="L109" s="2">
        <v>4</v>
      </c>
      <c r="M109" s="2" t="e">
        <f t="shared" si="11"/>
        <v>#N/A</v>
      </c>
      <c r="O109" s="2">
        <v>107</v>
      </c>
      <c r="P109" s="2" t="s">
        <v>544</v>
      </c>
      <c r="Q109" s="2">
        <v>96</v>
      </c>
      <c r="R109" s="2">
        <v>1.1000000000000001</v>
      </c>
      <c r="S109" s="2">
        <v>3</v>
      </c>
      <c r="T109" s="2" t="e">
        <f t="shared" si="12"/>
        <v>#N/A</v>
      </c>
      <c r="V109" s="2">
        <v>107</v>
      </c>
      <c r="W109" s="2" t="s">
        <v>549</v>
      </c>
      <c r="X109" s="2">
        <v>107</v>
      </c>
      <c r="Y109" s="2">
        <v>1.1000000000000001</v>
      </c>
      <c r="Z109" s="2">
        <v>1</v>
      </c>
      <c r="AA109" s="2" t="e">
        <f t="shared" si="13"/>
        <v>#N/A</v>
      </c>
    </row>
    <row r="110" spans="1:27" x14ac:dyDescent="0.25">
      <c r="A110" s="2">
        <v>108</v>
      </c>
      <c r="B110" s="2" t="s">
        <v>123</v>
      </c>
      <c r="C110" s="2">
        <v>105</v>
      </c>
      <c r="D110" s="2">
        <v>3.2</v>
      </c>
      <c r="E110" s="2">
        <v>8</v>
      </c>
      <c r="F110" s="2">
        <f t="shared" si="7"/>
        <v>15</v>
      </c>
      <c r="H110" s="2">
        <v>108</v>
      </c>
      <c r="I110" s="2" t="s">
        <v>559</v>
      </c>
      <c r="J110" s="2">
        <v>101</v>
      </c>
      <c r="K110" s="2">
        <v>1.8</v>
      </c>
      <c r="L110" s="2">
        <v>4</v>
      </c>
      <c r="M110" s="2" t="e">
        <f t="shared" si="11"/>
        <v>#N/A</v>
      </c>
      <c r="O110" s="2">
        <v>108</v>
      </c>
      <c r="P110" s="2" t="s">
        <v>114</v>
      </c>
      <c r="Q110" s="2">
        <v>96</v>
      </c>
      <c r="R110" s="2">
        <v>1.1000000000000001</v>
      </c>
      <c r="S110" s="2">
        <v>3</v>
      </c>
      <c r="T110" s="2">
        <f t="shared" si="12"/>
        <v>141</v>
      </c>
      <c r="V110" s="2">
        <v>108</v>
      </c>
      <c r="W110" s="2" t="s">
        <v>511</v>
      </c>
      <c r="X110" s="2">
        <v>107</v>
      </c>
      <c r="Y110" s="2">
        <v>1.1000000000000001</v>
      </c>
      <c r="Z110" s="2">
        <v>1</v>
      </c>
      <c r="AA110" s="2" t="e">
        <f t="shared" si="13"/>
        <v>#N/A</v>
      </c>
    </row>
    <row r="111" spans="1:27" x14ac:dyDescent="0.25">
      <c r="A111" s="2">
        <v>109</v>
      </c>
      <c r="B111" s="2" t="s">
        <v>424</v>
      </c>
      <c r="C111" s="2">
        <v>109</v>
      </c>
      <c r="D111" s="2">
        <v>3.1</v>
      </c>
      <c r="E111" s="2">
        <v>10</v>
      </c>
      <c r="F111" s="2" t="e">
        <f t="shared" si="7"/>
        <v>#N/A</v>
      </c>
      <c r="H111" s="2">
        <v>109</v>
      </c>
      <c r="I111" s="2" t="s">
        <v>560</v>
      </c>
      <c r="J111" s="2">
        <v>101</v>
      </c>
      <c r="K111" s="2">
        <v>1.8</v>
      </c>
      <c r="L111" s="2">
        <v>5</v>
      </c>
      <c r="M111" s="2" t="e">
        <f t="shared" si="11"/>
        <v>#N/A</v>
      </c>
      <c r="O111" s="2">
        <v>109</v>
      </c>
      <c r="P111" s="2" t="s">
        <v>561</v>
      </c>
      <c r="Q111" s="2">
        <v>96</v>
      </c>
      <c r="R111" s="2">
        <v>1.1000000000000001</v>
      </c>
      <c r="S111" s="2">
        <v>3</v>
      </c>
      <c r="T111" s="2" t="e">
        <f t="shared" si="12"/>
        <v>#N/A</v>
      </c>
      <c r="V111" s="2">
        <v>109</v>
      </c>
      <c r="W111" s="2" t="s">
        <v>480</v>
      </c>
      <c r="X111" s="2">
        <v>107</v>
      </c>
      <c r="Y111" s="2">
        <v>1.1000000000000001</v>
      </c>
      <c r="Z111" s="2">
        <v>1</v>
      </c>
      <c r="AA111" s="2" t="e">
        <f t="shared" si="13"/>
        <v>#N/A</v>
      </c>
    </row>
    <row r="112" spans="1:27" x14ac:dyDescent="0.25">
      <c r="A112" s="2">
        <v>110</v>
      </c>
      <c r="B112" s="2" t="s">
        <v>562</v>
      </c>
      <c r="C112" s="2">
        <v>109</v>
      </c>
      <c r="D112" s="2">
        <v>3.1</v>
      </c>
      <c r="E112" s="2">
        <v>14</v>
      </c>
      <c r="F112" s="2" t="e">
        <f t="shared" si="7"/>
        <v>#N/A</v>
      </c>
      <c r="H112" s="2">
        <v>110</v>
      </c>
      <c r="I112" s="2" t="s">
        <v>496</v>
      </c>
      <c r="J112" s="2">
        <v>110</v>
      </c>
      <c r="K112" s="2">
        <v>1.7</v>
      </c>
      <c r="L112" s="2">
        <v>5</v>
      </c>
      <c r="M112" s="2" t="e">
        <f t="shared" si="11"/>
        <v>#N/A</v>
      </c>
      <c r="O112" s="2">
        <v>110</v>
      </c>
      <c r="P112" s="2" t="s">
        <v>492</v>
      </c>
      <c r="Q112" s="2">
        <v>96</v>
      </c>
      <c r="R112" s="2">
        <v>1.1000000000000001</v>
      </c>
      <c r="S112" s="2">
        <v>2</v>
      </c>
      <c r="T112" s="2" t="e">
        <f t="shared" si="12"/>
        <v>#N/A</v>
      </c>
      <c r="V112" s="2">
        <v>110</v>
      </c>
      <c r="W112" s="2" t="s">
        <v>554</v>
      </c>
      <c r="X112" s="2">
        <v>107</v>
      </c>
      <c r="Y112" s="2">
        <v>1.1000000000000001</v>
      </c>
      <c r="Z112" s="2">
        <v>1</v>
      </c>
      <c r="AA112" s="2" t="e">
        <f t="shared" si="13"/>
        <v>#N/A</v>
      </c>
    </row>
    <row r="113" spans="1:27" x14ac:dyDescent="0.25">
      <c r="A113" s="2">
        <v>111</v>
      </c>
      <c r="B113" s="2" t="s">
        <v>563</v>
      </c>
      <c r="C113" s="2">
        <v>111</v>
      </c>
      <c r="D113" s="2">
        <v>3</v>
      </c>
      <c r="E113" s="2">
        <v>1</v>
      </c>
      <c r="F113" s="2" t="e">
        <f t="shared" si="7"/>
        <v>#N/A</v>
      </c>
      <c r="H113" s="2">
        <v>111</v>
      </c>
      <c r="I113" s="2" t="s">
        <v>431</v>
      </c>
      <c r="J113" s="2">
        <v>110</v>
      </c>
      <c r="K113" s="2">
        <v>1.7</v>
      </c>
      <c r="L113" s="2">
        <v>2</v>
      </c>
      <c r="M113" s="2">
        <f t="shared" si="11"/>
        <v>279</v>
      </c>
      <c r="O113" s="2">
        <v>111</v>
      </c>
      <c r="P113" s="2" t="s">
        <v>522</v>
      </c>
      <c r="Q113" s="2">
        <v>96</v>
      </c>
      <c r="R113" s="2">
        <v>1.1000000000000001</v>
      </c>
      <c r="S113" s="2">
        <v>2</v>
      </c>
      <c r="T113" s="2" t="e">
        <f t="shared" si="12"/>
        <v>#N/A</v>
      </c>
      <c r="V113" s="2">
        <v>111</v>
      </c>
      <c r="W113" s="2" t="s">
        <v>491</v>
      </c>
      <c r="X113" s="2">
        <v>107</v>
      </c>
      <c r="Y113" s="2">
        <v>1.1000000000000001</v>
      </c>
      <c r="Z113" s="2">
        <v>1</v>
      </c>
      <c r="AA113" s="2" t="e">
        <f t="shared" si="13"/>
        <v>#N/A</v>
      </c>
    </row>
    <row r="114" spans="1:27" x14ac:dyDescent="0.25">
      <c r="A114" s="2">
        <v>112</v>
      </c>
      <c r="B114" s="2" t="s">
        <v>550</v>
      </c>
      <c r="C114" s="2">
        <v>111</v>
      </c>
      <c r="D114" s="2">
        <v>3</v>
      </c>
      <c r="E114" s="2">
        <v>6</v>
      </c>
      <c r="F114" s="2" t="e">
        <f t="shared" si="7"/>
        <v>#N/A</v>
      </c>
      <c r="H114" s="2">
        <v>112</v>
      </c>
      <c r="I114" s="2" t="s">
        <v>420</v>
      </c>
      <c r="J114" s="2">
        <v>110</v>
      </c>
      <c r="K114" s="2">
        <v>1.7</v>
      </c>
      <c r="L114" s="2">
        <v>4</v>
      </c>
      <c r="M114" s="2">
        <f t="shared" si="11"/>
        <v>89</v>
      </c>
      <c r="O114" s="2">
        <v>112</v>
      </c>
      <c r="P114" s="2" t="s">
        <v>546</v>
      </c>
      <c r="Q114" s="2">
        <v>96</v>
      </c>
      <c r="R114" s="2">
        <v>1.1000000000000001</v>
      </c>
      <c r="S114" s="2">
        <v>3</v>
      </c>
      <c r="T114" s="2" t="e">
        <f t="shared" si="12"/>
        <v>#N/A</v>
      </c>
      <c r="V114" s="2">
        <v>112</v>
      </c>
      <c r="W114" s="2" t="s">
        <v>518</v>
      </c>
      <c r="X114" s="2">
        <v>107</v>
      </c>
      <c r="Y114" s="2">
        <v>1.1000000000000001</v>
      </c>
      <c r="Z114" s="2">
        <v>1</v>
      </c>
      <c r="AA114" s="2" t="e">
        <f t="shared" si="13"/>
        <v>#N/A</v>
      </c>
    </row>
    <row r="115" spans="1:27" x14ac:dyDescent="0.25">
      <c r="A115" s="2">
        <v>113</v>
      </c>
      <c r="B115" s="2" t="s">
        <v>538</v>
      </c>
      <c r="C115" s="2">
        <v>113</v>
      </c>
      <c r="D115" s="2">
        <v>2.9</v>
      </c>
      <c r="E115" s="2">
        <v>8</v>
      </c>
      <c r="F115" s="2" t="e">
        <f t="shared" si="7"/>
        <v>#N/A</v>
      </c>
      <c r="H115" s="2">
        <v>113</v>
      </c>
      <c r="I115" s="2" t="s">
        <v>418</v>
      </c>
      <c r="J115" s="2">
        <v>110</v>
      </c>
      <c r="K115" s="2">
        <v>1.7</v>
      </c>
      <c r="L115" s="2">
        <v>4</v>
      </c>
      <c r="M115" s="2">
        <f t="shared" si="11"/>
        <v>384</v>
      </c>
      <c r="O115" s="2">
        <v>113</v>
      </c>
      <c r="P115" s="2" t="s">
        <v>509</v>
      </c>
      <c r="Q115" s="2">
        <v>96</v>
      </c>
      <c r="R115" s="2">
        <v>1.1000000000000001</v>
      </c>
      <c r="S115" s="2">
        <v>4</v>
      </c>
      <c r="T115" s="2" t="e">
        <f t="shared" si="12"/>
        <v>#N/A</v>
      </c>
      <c r="V115" s="2">
        <v>113</v>
      </c>
      <c r="W115" s="2" t="s">
        <v>564</v>
      </c>
      <c r="X115" s="2">
        <v>107</v>
      </c>
      <c r="Y115" s="2">
        <v>1.1000000000000001</v>
      </c>
      <c r="Z115" s="2">
        <v>1</v>
      </c>
      <c r="AA115" s="2" t="e">
        <f t="shared" si="13"/>
        <v>#N/A</v>
      </c>
    </row>
    <row r="116" spans="1:27" x14ac:dyDescent="0.25">
      <c r="A116" s="2">
        <v>114</v>
      </c>
      <c r="B116" s="2" t="s">
        <v>413</v>
      </c>
      <c r="C116" s="2">
        <v>113</v>
      </c>
      <c r="D116" s="2">
        <v>2.9</v>
      </c>
      <c r="E116" s="2">
        <v>6</v>
      </c>
      <c r="F116" s="2" t="e">
        <f t="shared" si="7"/>
        <v>#N/A</v>
      </c>
      <c r="H116" s="2">
        <v>114</v>
      </c>
      <c r="I116" s="2" t="s">
        <v>502</v>
      </c>
      <c r="J116" s="2">
        <v>110</v>
      </c>
      <c r="K116" s="2">
        <v>1.7</v>
      </c>
      <c r="L116" s="2">
        <v>3</v>
      </c>
      <c r="M116" s="2" t="e">
        <f t="shared" si="11"/>
        <v>#N/A</v>
      </c>
      <c r="O116" s="2">
        <v>114</v>
      </c>
      <c r="P116" s="2" t="s">
        <v>565</v>
      </c>
      <c r="Q116" s="2">
        <v>96</v>
      </c>
      <c r="R116" s="2">
        <v>1.1000000000000001</v>
      </c>
      <c r="S116" s="2">
        <v>5</v>
      </c>
      <c r="T116" s="2" t="e">
        <f t="shared" si="12"/>
        <v>#N/A</v>
      </c>
      <c r="V116" s="2">
        <v>114</v>
      </c>
      <c r="W116" s="2" t="s">
        <v>506</v>
      </c>
      <c r="X116" s="2">
        <v>107</v>
      </c>
      <c r="Y116" s="2">
        <v>1.1000000000000001</v>
      </c>
      <c r="Z116" s="2">
        <v>3</v>
      </c>
      <c r="AA116" s="2" t="e">
        <f t="shared" si="13"/>
        <v>#N/A</v>
      </c>
    </row>
    <row r="117" spans="1:27" x14ac:dyDescent="0.25">
      <c r="A117" s="2">
        <v>115</v>
      </c>
      <c r="B117" s="2" t="s">
        <v>437</v>
      </c>
      <c r="C117" s="2">
        <v>113</v>
      </c>
      <c r="D117" s="2">
        <v>2.9</v>
      </c>
      <c r="E117" s="2">
        <v>6</v>
      </c>
      <c r="F117" s="2" t="e">
        <f t="shared" si="7"/>
        <v>#N/A</v>
      </c>
      <c r="H117" s="2">
        <v>115</v>
      </c>
      <c r="I117" s="2" t="s">
        <v>566</v>
      </c>
      <c r="J117" s="2">
        <v>110</v>
      </c>
      <c r="K117" s="2">
        <v>1.7</v>
      </c>
      <c r="L117" s="2">
        <v>2</v>
      </c>
      <c r="M117" s="2" t="e">
        <f t="shared" si="11"/>
        <v>#N/A</v>
      </c>
      <c r="O117" s="2">
        <v>115</v>
      </c>
      <c r="P117" s="2" t="s">
        <v>526</v>
      </c>
      <c r="Q117" s="2">
        <v>96</v>
      </c>
      <c r="R117" s="2">
        <v>1.1000000000000001</v>
      </c>
      <c r="S117" s="2">
        <v>4</v>
      </c>
      <c r="T117" s="2" t="e">
        <f t="shared" si="12"/>
        <v>#N/A</v>
      </c>
      <c r="V117" s="2">
        <v>115</v>
      </c>
      <c r="W117" s="2" t="s">
        <v>567</v>
      </c>
      <c r="X117" s="2">
        <v>107</v>
      </c>
      <c r="Y117" s="2">
        <v>1.1000000000000001</v>
      </c>
      <c r="Z117" s="2">
        <v>1</v>
      </c>
      <c r="AA117" s="2" t="e">
        <f t="shared" si="13"/>
        <v>#N/A</v>
      </c>
    </row>
    <row r="118" spans="1:27" x14ac:dyDescent="0.25">
      <c r="A118" s="2">
        <v>116</v>
      </c>
      <c r="B118" s="2" t="s">
        <v>53</v>
      </c>
      <c r="C118" s="2">
        <v>113</v>
      </c>
      <c r="D118" s="2">
        <v>2.9</v>
      </c>
      <c r="E118" s="2">
        <v>9</v>
      </c>
      <c r="F118" s="2">
        <f t="shared" si="7"/>
        <v>61</v>
      </c>
      <c r="H118" s="2">
        <v>116</v>
      </c>
      <c r="I118" s="2" t="s">
        <v>568</v>
      </c>
      <c r="J118" s="2">
        <v>116</v>
      </c>
      <c r="K118" s="2">
        <v>1.6</v>
      </c>
      <c r="L118" s="2">
        <v>3</v>
      </c>
      <c r="M118" s="2" t="e">
        <f t="shared" si="11"/>
        <v>#N/A</v>
      </c>
      <c r="O118" s="2">
        <v>116</v>
      </c>
      <c r="P118" s="2" t="s">
        <v>530</v>
      </c>
      <c r="Q118" s="2">
        <v>96</v>
      </c>
      <c r="R118" s="2">
        <v>1.1000000000000001</v>
      </c>
      <c r="S118" s="2">
        <v>3</v>
      </c>
      <c r="T118" s="2" t="e">
        <f t="shared" si="12"/>
        <v>#N/A</v>
      </c>
      <c r="V118" s="2">
        <v>116</v>
      </c>
      <c r="W118" s="2" t="s">
        <v>500</v>
      </c>
      <c r="X118" s="2">
        <v>107</v>
      </c>
      <c r="Y118" s="2">
        <v>1.1000000000000001</v>
      </c>
      <c r="Z118" s="2">
        <v>1</v>
      </c>
      <c r="AA118" s="2" t="e">
        <f t="shared" si="13"/>
        <v>#N/A</v>
      </c>
    </row>
    <row r="119" spans="1:27" x14ac:dyDescent="0.25">
      <c r="A119" s="2">
        <v>117</v>
      </c>
      <c r="B119" s="2" t="s">
        <v>569</v>
      </c>
      <c r="C119" s="2">
        <v>113</v>
      </c>
      <c r="D119" s="2">
        <v>2.9</v>
      </c>
      <c r="E119" s="2">
        <v>7</v>
      </c>
      <c r="F119" s="2" t="e">
        <f t="shared" si="7"/>
        <v>#N/A</v>
      </c>
      <c r="H119" s="2">
        <v>117</v>
      </c>
      <c r="I119" s="2" t="s">
        <v>473</v>
      </c>
      <c r="J119" s="2">
        <v>116</v>
      </c>
      <c r="K119" s="2">
        <v>1.6</v>
      </c>
      <c r="L119" s="2">
        <v>2</v>
      </c>
      <c r="M119" s="2" t="e">
        <f t="shared" si="11"/>
        <v>#N/A</v>
      </c>
      <c r="O119" s="2">
        <v>117</v>
      </c>
      <c r="P119" s="2" t="s">
        <v>532</v>
      </c>
      <c r="Q119" s="2">
        <v>96</v>
      </c>
      <c r="R119" s="2">
        <v>1.1000000000000001</v>
      </c>
      <c r="S119" s="2">
        <v>3</v>
      </c>
      <c r="T119" s="2" t="e">
        <f t="shared" si="12"/>
        <v>#N/A</v>
      </c>
      <c r="V119" s="2">
        <v>117</v>
      </c>
      <c r="W119" s="2" t="s">
        <v>504</v>
      </c>
      <c r="X119" s="2">
        <v>107</v>
      </c>
      <c r="Y119" s="2">
        <v>1.1000000000000001</v>
      </c>
      <c r="Z119" s="2">
        <v>1</v>
      </c>
      <c r="AA119" s="2" t="e">
        <f t="shared" si="13"/>
        <v>#N/A</v>
      </c>
    </row>
    <row r="120" spans="1:27" x14ac:dyDescent="0.25">
      <c r="A120" s="2">
        <v>118</v>
      </c>
      <c r="B120" s="2" t="s">
        <v>484</v>
      </c>
      <c r="C120" s="2">
        <v>113</v>
      </c>
      <c r="D120" s="2">
        <v>2.9</v>
      </c>
      <c r="E120" s="2">
        <v>4</v>
      </c>
      <c r="F120" s="2" t="e">
        <f t="shared" si="7"/>
        <v>#N/A</v>
      </c>
      <c r="H120" s="2">
        <v>118</v>
      </c>
      <c r="I120" s="2" t="s">
        <v>443</v>
      </c>
      <c r="J120" s="2">
        <v>116</v>
      </c>
      <c r="K120" s="2">
        <v>1.6</v>
      </c>
      <c r="L120" s="2">
        <v>2</v>
      </c>
      <c r="M120" s="2" t="e">
        <f t="shared" si="11"/>
        <v>#N/A</v>
      </c>
      <c r="O120" s="2">
        <v>118</v>
      </c>
      <c r="P120" s="2" t="s">
        <v>442</v>
      </c>
      <c r="Q120" s="2">
        <v>96</v>
      </c>
      <c r="R120" s="2">
        <v>1.1000000000000001</v>
      </c>
      <c r="S120" s="2">
        <v>3</v>
      </c>
      <c r="T120" s="2" t="e">
        <f t="shared" si="12"/>
        <v>#N/A</v>
      </c>
    </row>
    <row r="121" spans="1:27" x14ac:dyDescent="0.25">
      <c r="A121" s="2">
        <v>119</v>
      </c>
      <c r="B121" s="2" t="s">
        <v>570</v>
      </c>
      <c r="C121" s="2">
        <v>113</v>
      </c>
      <c r="D121" s="2">
        <v>2.9</v>
      </c>
      <c r="E121" s="2">
        <v>8</v>
      </c>
      <c r="F121" s="2" t="e">
        <f t="shared" si="7"/>
        <v>#N/A</v>
      </c>
      <c r="H121" s="2">
        <v>119</v>
      </c>
      <c r="I121" s="2" t="s">
        <v>482</v>
      </c>
      <c r="J121" s="2">
        <v>119</v>
      </c>
      <c r="K121" s="2">
        <v>1.5</v>
      </c>
      <c r="L121" s="2">
        <v>2</v>
      </c>
      <c r="M121" s="2" t="e">
        <f t="shared" si="11"/>
        <v>#N/A</v>
      </c>
      <c r="O121" s="2">
        <v>119</v>
      </c>
      <c r="P121" s="2" t="s">
        <v>571</v>
      </c>
      <c r="Q121" s="2">
        <v>96</v>
      </c>
      <c r="R121" s="2">
        <v>1.1000000000000001</v>
      </c>
      <c r="S121" s="2">
        <v>3</v>
      </c>
      <c r="T121" s="2" t="e">
        <f t="shared" si="12"/>
        <v>#N/A</v>
      </c>
    </row>
    <row r="122" spans="1:27" x14ac:dyDescent="0.25">
      <c r="A122" s="2">
        <v>120</v>
      </c>
      <c r="B122" s="2" t="s">
        <v>572</v>
      </c>
      <c r="C122" s="2">
        <v>120</v>
      </c>
      <c r="D122" s="2">
        <v>2.8</v>
      </c>
      <c r="E122" s="2">
        <v>10</v>
      </c>
      <c r="F122" s="2" t="e">
        <f t="shared" si="7"/>
        <v>#N/A</v>
      </c>
      <c r="H122" s="2">
        <v>120</v>
      </c>
      <c r="I122" s="2" t="s">
        <v>573</v>
      </c>
      <c r="J122" s="2">
        <v>119</v>
      </c>
      <c r="K122" s="2">
        <v>1.5</v>
      </c>
      <c r="L122" s="2">
        <v>2</v>
      </c>
      <c r="M122" s="2" t="e">
        <f t="shared" si="11"/>
        <v>#N/A</v>
      </c>
      <c r="O122" s="2">
        <v>120</v>
      </c>
      <c r="P122" s="2" t="s">
        <v>456</v>
      </c>
      <c r="Q122" s="2">
        <v>96</v>
      </c>
      <c r="R122" s="2">
        <v>1.1000000000000001</v>
      </c>
      <c r="S122" s="2">
        <v>4</v>
      </c>
      <c r="T122" s="2" t="e">
        <f t="shared" si="12"/>
        <v>#N/A</v>
      </c>
    </row>
    <row r="123" spans="1:27" x14ac:dyDescent="0.25">
      <c r="A123" s="2">
        <v>121</v>
      </c>
      <c r="B123" s="2" t="s">
        <v>574</v>
      </c>
      <c r="C123" s="2">
        <v>120</v>
      </c>
      <c r="D123" s="2">
        <v>2.8</v>
      </c>
      <c r="E123" s="2">
        <v>9</v>
      </c>
      <c r="F123" s="2" t="e">
        <f t="shared" si="7"/>
        <v>#N/A</v>
      </c>
      <c r="H123" s="2">
        <v>121</v>
      </c>
      <c r="I123" s="2" t="s">
        <v>380</v>
      </c>
      <c r="J123" s="2">
        <v>119</v>
      </c>
      <c r="K123" s="2">
        <v>1.5</v>
      </c>
      <c r="L123" s="2">
        <v>3</v>
      </c>
      <c r="M123" s="2" t="e">
        <f t="shared" si="11"/>
        <v>#N/A</v>
      </c>
      <c r="O123" s="2">
        <v>121</v>
      </c>
      <c r="P123" s="2" t="s">
        <v>537</v>
      </c>
      <c r="Q123" s="2">
        <v>96</v>
      </c>
      <c r="R123" s="2">
        <v>1.1000000000000001</v>
      </c>
      <c r="S123" s="2">
        <v>4</v>
      </c>
      <c r="T123" s="2" t="e">
        <f t="shared" si="12"/>
        <v>#N/A</v>
      </c>
      <c r="W123" s="38" t="s">
        <v>575</v>
      </c>
    </row>
    <row r="124" spans="1:27" x14ac:dyDescent="0.25">
      <c r="A124" s="2">
        <v>122</v>
      </c>
      <c r="B124" s="2" t="s">
        <v>42</v>
      </c>
      <c r="C124" s="2">
        <v>122</v>
      </c>
      <c r="D124" s="2">
        <v>2.7</v>
      </c>
      <c r="E124" s="2">
        <v>6</v>
      </c>
      <c r="F124" s="2">
        <f t="shared" si="7"/>
        <v>4</v>
      </c>
      <c r="H124" s="2">
        <v>122</v>
      </c>
      <c r="I124" s="2" t="s">
        <v>388</v>
      </c>
      <c r="J124" s="2">
        <v>119</v>
      </c>
      <c r="K124" s="2">
        <v>1.5</v>
      </c>
      <c r="L124" s="2">
        <v>4</v>
      </c>
      <c r="M124" s="2" t="e">
        <f t="shared" si="11"/>
        <v>#N/A</v>
      </c>
      <c r="O124" s="2">
        <v>122</v>
      </c>
      <c r="P124" s="2" t="s">
        <v>564</v>
      </c>
      <c r="Q124" s="2">
        <v>122</v>
      </c>
      <c r="R124" s="2">
        <v>1</v>
      </c>
      <c r="S124" s="2">
        <v>3</v>
      </c>
      <c r="T124" s="2" t="e">
        <f t="shared" si="12"/>
        <v>#N/A</v>
      </c>
      <c r="W124" s="1" t="s">
        <v>576</v>
      </c>
    </row>
    <row r="125" spans="1:27" x14ac:dyDescent="0.25">
      <c r="A125" s="2">
        <v>123</v>
      </c>
      <c r="B125" s="2" t="s">
        <v>577</v>
      </c>
      <c r="C125" s="2">
        <v>122</v>
      </c>
      <c r="D125" s="2">
        <v>2.7</v>
      </c>
      <c r="E125" s="2">
        <v>10</v>
      </c>
      <c r="F125" s="2" t="e">
        <f t="shared" si="7"/>
        <v>#N/A</v>
      </c>
      <c r="H125" s="2">
        <v>123</v>
      </c>
      <c r="I125" s="2" t="s">
        <v>578</v>
      </c>
      <c r="J125" s="2">
        <v>119</v>
      </c>
      <c r="K125" s="2">
        <v>1.5</v>
      </c>
      <c r="L125" s="2">
        <v>1</v>
      </c>
      <c r="M125" s="2" t="e">
        <f t="shared" si="11"/>
        <v>#N/A</v>
      </c>
      <c r="O125" s="2">
        <v>123</v>
      </c>
      <c r="P125" s="2" t="s">
        <v>579</v>
      </c>
      <c r="Q125" s="2">
        <v>122</v>
      </c>
      <c r="R125" s="2">
        <v>1</v>
      </c>
      <c r="S125" s="2">
        <v>1</v>
      </c>
      <c r="T125" s="2" t="e">
        <f t="shared" si="12"/>
        <v>#N/A</v>
      </c>
      <c r="W125" s="1" t="s">
        <v>580</v>
      </c>
    </row>
    <row r="126" spans="1:27" x14ac:dyDescent="0.25">
      <c r="A126" s="2">
        <v>124</v>
      </c>
      <c r="B126" s="2" t="s">
        <v>553</v>
      </c>
      <c r="C126" s="2">
        <v>124</v>
      </c>
      <c r="D126" s="2">
        <v>2.6</v>
      </c>
      <c r="E126" s="2">
        <v>10</v>
      </c>
      <c r="F126" s="2" t="e">
        <f t="shared" si="7"/>
        <v>#N/A</v>
      </c>
      <c r="H126" s="2">
        <v>124</v>
      </c>
      <c r="I126" s="2" t="s">
        <v>436</v>
      </c>
      <c r="J126" s="2">
        <v>119</v>
      </c>
      <c r="K126" s="2">
        <v>1.5</v>
      </c>
      <c r="L126" s="2">
        <v>2</v>
      </c>
      <c r="M126" s="2">
        <f t="shared" si="11"/>
        <v>23</v>
      </c>
      <c r="O126" s="2">
        <v>124</v>
      </c>
      <c r="P126" s="2" t="s">
        <v>548</v>
      </c>
      <c r="Q126" s="2">
        <v>122</v>
      </c>
      <c r="R126" s="2">
        <v>1</v>
      </c>
      <c r="S126" s="2">
        <v>1</v>
      </c>
      <c r="T126" s="2" t="e">
        <f t="shared" si="12"/>
        <v>#N/A</v>
      </c>
      <c r="W126" s="1" t="s">
        <v>581</v>
      </c>
    </row>
    <row r="127" spans="1:27" x14ac:dyDescent="0.25">
      <c r="A127" s="2">
        <v>125</v>
      </c>
      <c r="B127" s="2" t="s">
        <v>560</v>
      </c>
      <c r="C127" s="2">
        <v>124</v>
      </c>
      <c r="D127" s="2">
        <v>2.6</v>
      </c>
      <c r="E127" s="2">
        <v>12</v>
      </c>
      <c r="F127" s="2" t="e">
        <f t="shared" si="7"/>
        <v>#N/A</v>
      </c>
      <c r="H127" s="2">
        <v>125</v>
      </c>
      <c r="I127" s="2" t="s">
        <v>441</v>
      </c>
      <c r="J127" s="2">
        <v>119</v>
      </c>
      <c r="K127" s="2">
        <v>1.5</v>
      </c>
      <c r="L127" s="2">
        <v>2</v>
      </c>
      <c r="M127" s="2" t="e">
        <f t="shared" si="11"/>
        <v>#N/A</v>
      </c>
      <c r="O127" s="2">
        <v>125</v>
      </c>
      <c r="P127" s="2" t="s">
        <v>567</v>
      </c>
      <c r="Q127" s="2">
        <v>122</v>
      </c>
      <c r="R127" s="2">
        <v>1</v>
      </c>
      <c r="S127" s="2">
        <v>2</v>
      </c>
      <c r="T127" s="2" t="e">
        <f t="shared" si="12"/>
        <v>#N/A</v>
      </c>
    </row>
    <row r="128" spans="1:27" x14ac:dyDescent="0.25">
      <c r="A128" s="2">
        <v>126</v>
      </c>
      <c r="B128" s="2" t="s">
        <v>478</v>
      </c>
      <c r="C128" s="2">
        <v>124</v>
      </c>
      <c r="D128" s="2">
        <v>2.6</v>
      </c>
      <c r="E128" s="2">
        <v>4</v>
      </c>
      <c r="F128" s="2" t="e">
        <f t="shared" si="7"/>
        <v>#N/A</v>
      </c>
      <c r="H128" s="2">
        <v>126</v>
      </c>
      <c r="I128" s="2" t="s">
        <v>385</v>
      </c>
      <c r="J128" s="2">
        <v>126</v>
      </c>
      <c r="K128" s="2">
        <v>1.4</v>
      </c>
      <c r="L128" s="2">
        <v>1</v>
      </c>
      <c r="M128" s="2" t="e">
        <f t="shared" si="11"/>
        <v>#N/A</v>
      </c>
      <c r="O128" s="2">
        <v>126</v>
      </c>
      <c r="P128" s="2" t="s">
        <v>582</v>
      </c>
      <c r="Q128" s="2">
        <v>122</v>
      </c>
      <c r="R128" s="2">
        <v>1</v>
      </c>
      <c r="S128" s="2">
        <v>2</v>
      </c>
      <c r="T128" s="2" t="e">
        <f t="shared" si="12"/>
        <v>#N/A</v>
      </c>
    </row>
    <row r="129" spans="1:13" x14ac:dyDescent="0.25">
      <c r="A129" s="2">
        <v>127</v>
      </c>
      <c r="B129" s="2" t="s">
        <v>583</v>
      </c>
      <c r="C129" s="2">
        <v>124</v>
      </c>
      <c r="D129" s="2">
        <v>2.6</v>
      </c>
      <c r="E129" s="2">
        <v>6</v>
      </c>
      <c r="F129" s="2" t="e">
        <f t="shared" si="7"/>
        <v>#N/A</v>
      </c>
      <c r="H129" s="2">
        <v>127</v>
      </c>
      <c r="I129" s="2" t="s">
        <v>557</v>
      </c>
      <c r="J129" s="2">
        <v>126</v>
      </c>
      <c r="K129" s="2">
        <v>1.4</v>
      </c>
      <c r="L129" s="2">
        <v>2</v>
      </c>
      <c r="M129" s="2" t="e">
        <f t="shared" si="11"/>
        <v>#N/A</v>
      </c>
    </row>
    <row r="130" spans="1:13" x14ac:dyDescent="0.25">
      <c r="A130" s="2">
        <v>128</v>
      </c>
      <c r="B130" s="2" t="s">
        <v>584</v>
      </c>
      <c r="C130" s="2">
        <v>128</v>
      </c>
      <c r="D130" s="2">
        <v>2.5</v>
      </c>
      <c r="E130" s="2">
        <v>7</v>
      </c>
      <c r="F130" s="2" t="e">
        <f t="shared" si="7"/>
        <v>#N/A</v>
      </c>
      <c r="H130" s="2">
        <v>128</v>
      </c>
      <c r="I130" s="2" t="s">
        <v>444</v>
      </c>
      <c r="J130" s="2">
        <v>126</v>
      </c>
      <c r="K130" s="2">
        <v>1.4</v>
      </c>
      <c r="L130" s="2">
        <v>1</v>
      </c>
      <c r="M130" s="2" t="e">
        <f t="shared" si="11"/>
        <v>#N/A</v>
      </c>
    </row>
    <row r="131" spans="1:13" x14ac:dyDescent="0.25">
      <c r="A131" s="2">
        <v>129</v>
      </c>
      <c r="B131" s="2" t="s">
        <v>585</v>
      </c>
      <c r="C131" s="2">
        <v>128</v>
      </c>
      <c r="D131" s="2">
        <v>2.5</v>
      </c>
      <c r="E131" s="2">
        <v>16</v>
      </c>
      <c r="F131" s="2" t="e">
        <f t="shared" ref="F131:F194" si="14">VLOOKUP(B131,Back_Lkp,2,FALSE)</f>
        <v>#N/A</v>
      </c>
      <c r="H131" s="2">
        <v>129</v>
      </c>
      <c r="I131" s="2" t="s">
        <v>47</v>
      </c>
      <c r="J131" s="2">
        <v>126</v>
      </c>
      <c r="K131" s="2">
        <v>1.4</v>
      </c>
      <c r="L131" s="2">
        <v>4</v>
      </c>
      <c r="M131" s="2">
        <f t="shared" ref="M131:M162" si="15">VLOOKUP(I131,Back_Lkp,2,FALSE)</f>
        <v>12</v>
      </c>
    </row>
    <row r="132" spans="1:13" x14ac:dyDescent="0.25">
      <c r="A132" s="2">
        <v>130</v>
      </c>
      <c r="B132" s="2" t="s">
        <v>586</v>
      </c>
      <c r="C132" s="2">
        <v>128</v>
      </c>
      <c r="D132" s="2">
        <v>2.5</v>
      </c>
      <c r="E132" s="2">
        <v>10</v>
      </c>
      <c r="F132" s="2" t="e">
        <f t="shared" si="14"/>
        <v>#N/A</v>
      </c>
      <c r="H132" s="2">
        <v>130</v>
      </c>
      <c r="I132" s="2" t="s">
        <v>461</v>
      </c>
      <c r="J132" s="2">
        <v>126</v>
      </c>
      <c r="K132" s="2">
        <v>1.4</v>
      </c>
      <c r="L132" s="2">
        <v>2</v>
      </c>
      <c r="M132" s="2" t="e">
        <f t="shared" si="15"/>
        <v>#N/A</v>
      </c>
    </row>
    <row r="133" spans="1:13" x14ac:dyDescent="0.25">
      <c r="A133" s="2">
        <v>131</v>
      </c>
      <c r="B133" s="2" t="s">
        <v>587</v>
      </c>
      <c r="C133" s="2">
        <v>131</v>
      </c>
      <c r="D133" s="2">
        <v>2.4</v>
      </c>
      <c r="E133" s="2">
        <v>5</v>
      </c>
      <c r="F133" s="2" t="e">
        <f t="shared" si="14"/>
        <v>#N/A</v>
      </c>
      <c r="H133" s="2">
        <v>131</v>
      </c>
      <c r="I133" s="2" t="s">
        <v>588</v>
      </c>
      <c r="J133" s="2">
        <v>126</v>
      </c>
      <c r="K133" s="2">
        <v>1.4</v>
      </c>
      <c r="L133" s="2">
        <v>1</v>
      </c>
      <c r="M133" s="2" t="e">
        <f t="shared" si="15"/>
        <v>#N/A</v>
      </c>
    </row>
    <row r="134" spans="1:13" x14ac:dyDescent="0.25">
      <c r="A134" s="2">
        <v>132</v>
      </c>
      <c r="B134" s="2" t="s">
        <v>483</v>
      </c>
      <c r="C134" s="2">
        <v>131</v>
      </c>
      <c r="D134" s="2">
        <v>2.4</v>
      </c>
      <c r="E134" s="2">
        <v>4</v>
      </c>
      <c r="F134" s="2" t="e">
        <f t="shared" si="14"/>
        <v>#N/A</v>
      </c>
      <c r="H134" s="2">
        <v>132</v>
      </c>
      <c r="I134" s="2" t="s">
        <v>32</v>
      </c>
      <c r="J134" s="2">
        <v>126</v>
      </c>
      <c r="K134" s="2">
        <v>1.4</v>
      </c>
      <c r="L134" s="2">
        <v>1</v>
      </c>
      <c r="M134" s="2">
        <f t="shared" si="15"/>
        <v>180</v>
      </c>
    </row>
    <row r="135" spans="1:13" x14ac:dyDescent="0.25">
      <c r="A135" s="2">
        <v>133</v>
      </c>
      <c r="B135" s="2" t="s">
        <v>551</v>
      </c>
      <c r="C135" s="2">
        <v>131</v>
      </c>
      <c r="D135" s="2">
        <v>2.4</v>
      </c>
      <c r="E135" s="2">
        <v>9</v>
      </c>
      <c r="F135" s="2" t="e">
        <f t="shared" si="14"/>
        <v>#N/A</v>
      </c>
      <c r="H135" s="2">
        <v>133</v>
      </c>
      <c r="I135" s="2" t="s">
        <v>589</v>
      </c>
      <c r="J135" s="2">
        <v>126</v>
      </c>
      <c r="K135" s="2">
        <v>1.4</v>
      </c>
      <c r="L135" s="2">
        <v>2</v>
      </c>
      <c r="M135" s="2" t="e">
        <f t="shared" si="15"/>
        <v>#N/A</v>
      </c>
    </row>
    <row r="136" spans="1:13" x14ac:dyDescent="0.25">
      <c r="A136" s="2">
        <v>134</v>
      </c>
      <c r="B136" s="2" t="s">
        <v>590</v>
      </c>
      <c r="C136" s="2">
        <v>131</v>
      </c>
      <c r="D136" s="2">
        <v>2.4</v>
      </c>
      <c r="E136" s="2">
        <v>11</v>
      </c>
      <c r="F136" s="2" t="e">
        <f t="shared" si="14"/>
        <v>#N/A</v>
      </c>
      <c r="H136" s="2">
        <v>134</v>
      </c>
      <c r="I136" s="2" t="s">
        <v>591</v>
      </c>
      <c r="J136" s="2">
        <v>134</v>
      </c>
      <c r="K136" s="2">
        <v>1.3</v>
      </c>
      <c r="L136" s="2">
        <v>3</v>
      </c>
      <c r="M136" s="2" t="e">
        <f t="shared" si="15"/>
        <v>#N/A</v>
      </c>
    </row>
    <row r="137" spans="1:13" x14ac:dyDescent="0.25">
      <c r="A137" s="2">
        <v>135</v>
      </c>
      <c r="B137" s="2" t="s">
        <v>592</v>
      </c>
      <c r="C137" s="2">
        <v>131</v>
      </c>
      <c r="D137" s="2">
        <v>2.4</v>
      </c>
      <c r="E137" s="2">
        <v>6</v>
      </c>
      <c r="F137" s="2" t="e">
        <f t="shared" si="14"/>
        <v>#N/A</v>
      </c>
      <c r="H137" s="2">
        <v>135</v>
      </c>
      <c r="I137" s="2" t="s">
        <v>465</v>
      </c>
      <c r="J137" s="2">
        <v>134</v>
      </c>
      <c r="K137" s="2">
        <v>1.3</v>
      </c>
      <c r="L137" s="2">
        <v>2</v>
      </c>
      <c r="M137" s="2" t="e">
        <f t="shared" si="15"/>
        <v>#N/A</v>
      </c>
    </row>
    <row r="138" spans="1:13" x14ac:dyDescent="0.25">
      <c r="A138" s="2">
        <v>136</v>
      </c>
      <c r="B138" s="2" t="s">
        <v>418</v>
      </c>
      <c r="C138" s="2">
        <v>131</v>
      </c>
      <c r="D138" s="2">
        <v>2.4</v>
      </c>
      <c r="E138" s="2">
        <v>9</v>
      </c>
      <c r="F138" s="2">
        <f t="shared" si="14"/>
        <v>384</v>
      </c>
      <c r="H138" s="2">
        <v>136</v>
      </c>
      <c r="I138" s="2" t="s">
        <v>544</v>
      </c>
      <c r="J138" s="2">
        <v>134</v>
      </c>
      <c r="K138" s="2">
        <v>1.3</v>
      </c>
      <c r="L138" s="2">
        <v>1</v>
      </c>
      <c r="M138" s="2" t="e">
        <f t="shared" si="15"/>
        <v>#N/A</v>
      </c>
    </row>
    <row r="139" spans="1:13" x14ac:dyDescent="0.25">
      <c r="A139" s="2">
        <v>137</v>
      </c>
      <c r="B139" s="2" t="s">
        <v>545</v>
      </c>
      <c r="C139" s="2">
        <v>131</v>
      </c>
      <c r="D139" s="2">
        <v>2.4</v>
      </c>
      <c r="E139" s="2">
        <v>5</v>
      </c>
      <c r="F139" s="2" t="e">
        <f t="shared" si="14"/>
        <v>#N/A</v>
      </c>
      <c r="H139" s="2">
        <v>137</v>
      </c>
      <c r="I139" s="2" t="s">
        <v>593</v>
      </c>
      <c r="J139" s="2">
        <v>134</v>
      </c>
      <c r="K139" s="2">
        <v>1.3</v>
      </c>
      <c r="L139" s="2">
        <v>1</v>
      </c>
      <c r="M139" s="2" t="e">
        <f t="shared" si="15"/>
        <v>#N/A</v>
      </c>
    </row>
    <row r="140" spans="1:13" x14ac:dyDescent="0.25">
      <c r="A140" s="2">
        <v>138</v>
      </c>
      <c r="B140" s="2" t="s">
        <v>502</v>
      </c>
      <c r="C140" s="2">
        <v>131</v>
      </c>
      <c r="D140" s="2">
        <v>2.4</v>
      </c>
      <c r="E140" s="2">
        <v>2</v>
      </c>
      <c r="F140" s="2" t="e">
        <f t="shared" si="14"/>
        <v>#N/A</v>
      </c>
      <c r="H140" s="2">
        <v>138</v>
      </c>
      <c r="I140" s="2" t="s">
        <v>507</v>
      </c>
      <c r="J140" s="2">
        <v>134</v>
      </c>
      <c r="K140" s="2">
        <v>1.3</v>
      </c>
      <c r="L140" s="2">
        <v>2</v>
      </c>
      <c r="M140" s="2" t="e">
        <f t="shared" si="15"/>
        <v>#N/A</v>
      </c>
    </row>
    <row r="141" spans="1:13" x14ac:dyDescent="0.25">
      <c r="A141" s="2">
        <v>139</v>
      </c>
      <c r="B141" s="2" t="s">
        <v>512</v>
      </c>
      <c r="C141" s="2">
        <v>131</v>
      </c>
      <c r="D141" s="2">
        <v>2.4</v>
      </c>
      <c r="E141" s="2">
        <v>6</v>
      </c>
      <c r="F141" s="2" t="e">
        <f t="shared" si="14"/>
        <v>#N/A</v>
      </c>
      <c r="H141" s="2">
        <v>139</v>
      </c>
      <c r="I141" s="2" t="s">
        <v>592</v>
      </c>
      <c r="J141" s="2">
        <v>134</v>
      </c>
      <c r="K141" s="2">
        <v>1.3</v>
      </c>
      <c r="L141" s="2">
        <v>1</v>
      </c>
      <c r="M141" s="2" t="e">
        <f t="shared" si="15"/>
        <v>#N/A</v>
      </c>
    </row>
    <row r="142" spans="1:13" x14ac:dyDescent="0.25">
      <c r="A142" s="2">
        <v>140</v>
      </c>
      <c r="B142" s="2" t="s">
        <v>536</v>
      </c>
      <c r="C142" s="2">
        <v>140</v>
      </c>
      <c r="D142" s="2">
        <v>2.2999999999999998</v>
      </c>
      <c r="E142" s="2">
        <v>10</v>
      </c>
      <c r="F142" s="2" t="e">
        <f t="shared" si="14"/>
        <v>#N/A</v>
      </c>
      <c r="H142" s="2">
        <v>140</v>
      </c>
      <c r="I142" s="2" t="s">
        <v>594</v>
      </c>
      <c r="J142" s="2">
        <v>134</v>
      </c>
      <c r="K142" s="2">
        <v>1.3</v>
      </c>
      <c r="L142" s="2">
        <v>1</v>
      </c>
      <c r="M142" s="2" t="e">
        <f t="shared" si="15"/>
        <v>#N/A</v>
      </c>
    </row>
    <row r="143" spans="1:13" x14ac:dyDescent="0.25">
      <c r="A143" s="2">
        <v>141</v>
      </c>
      <c r="B143" s="2" t="s">
        <v>469</v>
      </c>
      <c r="C143" s="2">
        <v>140</v>
      </c>
      <c r="D143" s="2">
        <v>2.2999999999999998</v>
      </c>
      <c r="E143" s="2">
        <v>9</v>
      </c>
      <c r="F143" s="2" t="e">
        <f t="shared" si="14"/>
        <v>#N/A</v>
      </c>
      <c r="H143" s="2">
        <v>141</v>
      </c>
      <c r="I143" s="2" t="s">
        <v>565</v>
      </c>
      <c r="J143" s="2">
        <v>134</v>
      </c>
      <c r="K143" s="2">
        <v>1.3</v>
      </c>
      <c r="L143" s="2">
        <v>1</v>
      </c>
      <c r="M143" s="2" t="e">
        <f t="shared" si="15"/>
        <v>#N/A</v>
      </c>
    </row>
    <row r="144" spans="1:13" x14ac:dyDescent="0.25">
      <c r="A144" s="2">
        <v>142</v>
      </c>
      <c r="B144" s="2" t="s">
        <v>433</v>
      </c>
      <c r="C144" s="2">
        <v>140</v>
      </c>
      <c r="D144" s="2">
        <v>2.2999999999999998</v>
      </c>
      <c r="E144" s="2">
        <v>8</v>
      </c>
      <c r="F144" s="2" t="e">
        <f t="shared" si="14"/>
        <v>#N/A</v>
      </c>
      <c r="H144" s="2">
        <v>142</v>
      </c>
      <c r="I144" s="2" t="s">
        <v>548</v>
      </c>
      <c r="J144" s="2">
        <v>134</v>
      </c>
      <c r="K144" s="2">
        <v>1.3</v>
      </c>
      <c r="L144" s="2">
        <v>2</v>
      </c>
      <c r="M144" s="2" t="e">
        <f t="shared" si="15"/>
        <v>#N/A</v>
      </c>
    </row>
    <row r="145" spans="1:13" x14ac:dyDescent="0.25">
      <c r="A145" s="2">
        <v>143</v>
      </c>
      <c r="B145" s="2" t="s">
        <v>509</v>
      </c>
      <c r="C145" s="2">
        <v>140</v>
      </c>
      <c r="D145" s="2">
        <v>2.2999999999999998</v>
      </c>
      <c r="E145" s="2">
        <v>6</v>
      </c>
      <c r="F145" s="2" t="e">
        <f t="shared" si="14"/>
        <v>#N/A</v>
      </c>
      <c r="H145" s="2">
        <v>143</v>
      </c>
      <c r="I145" s="2" t="s">
        <v>530</v>
      </c>
      <c r="J145" s="2">
        <v>134</v>
      </c>
      <c r="K145" s="2">
        <v>1.3</v>
      </c>
      <c r="L145" s="2">
        <v>1</v>
      </c>
      <c r="M145" s="2" t="e">
        <f t="shared" si="15"/>
        <v>#N/A</v>
      </c>
    </row>
    <row r="146" spans="1:13" x14ac:dyDescent="0.25">
      <c r="A146" s="2">
        <v>144</v>
      </c>
      <c r="B146" s="2" t="s">
        <v>451</v>
      </c>
      <c r="C146" s="2">
        <v>140</v>
      </c>
      <c r="D146" s="2">
        <v>2.2999999999999998</v>
      </c>
      <c r="E146" s="2">
        <v>15</v>
      </c>
      <c r="F146" s="2" t="e">
        <f t="shared" si="14"/>
        <v>#N/A</v>
      </c>
      <c r="H146" s="2">
        <v>144</v>
      </c>
      <c r="I146" s="2" t="s">
        <v>595</v>
      </c>
      <c r="J146" s="2">
        <v>134</v>
      </c>
      <c r="K146" s="2">
        <v>1.3</v>
      </c>
      <c r="L146" s="2">
        <v>1</v>
      </c>
      <c r="M146" s="2" t="e">
        <f t="shared" si="15"/>
        <v>#N/A</v>
      </c>
    </row>
    <row r="147" spans="1:13" x14ac:dyDescent="0.25">
      <c r="A147" s="2">
        <v>145</v>
      </c>
      <c r="B147" s="2" t="s">
        <v>27</v>
      </c>
      <c r="C147" s="2">
        <v>140</v>
      </c>
      <c r="D147" s="2">
        <v>2.2999999999999998</v>
      </c>
      <c r="E147" s="2">
        <v>7</v>
      </c>
      <c r="F147" s="2">
        <f t="shared" si="14"/>
        <v>9</v>
      </c>
      <c r="H147" s="2">
        <v>145</v>
      </c>
      <c r="I147" s="2" t="s">
        <v>471</v>
      </c>
      <c r="J147" s="2">
        <v>134</v>
      </c>
      <c r="K147" s="2">
        <v>1.3</v>
      </c>
      <c r="L147" s="2">
        <v>2</v>
      </c>
      <c r="M147" s="2" t="e">
        <f t="shared" si="15"/>
        <v>#N/A</v>
      </c>
    </row>
    <row r="148" spans="1:13" x14ac:dyDescent="0.25">
      <c r="A148" s="2">
        <v>146</v>
      </c>
      <c r="B148" s="2" t="s">
        <v>596</v>
      </c>
      <c r="C148" s="2">
        <v>140</v>
      </c>
      <c r="D148" s="2">
        <v>2.2999999999999998</v>
      </c>
      <c r="E148" s="2">
        <v>9</v>
      </c>
      <c r="F148" s="2" t="e">
        <f t="shared" si="14"/>
        <v>#N/A</v>
      </c>
      <c r="H148" s="2">
        <v>146</v>
      </c>
      <c r="I148" s="2" t="s">
        <v>389</v>
      </c>
      <c r="J148" s="2">
        <v>134</v>
      </c>
      <c r="K148" s="2">
        <v>1.3</v>
      </c>
      <c r="L148" s="2">
        <v>1</v>
      </c>
      <c r="M148" s="2" t="e">
        <f t="shared" si="15"/>
        <v>#N/A</v>
      </c>
    </row>
    <row r="149" spans="1:13" x14ac:dyDescent="0.25">
      <c r="A149" s="2">
        <v>147</v>
      </c>
      <c r="B149" s="2" t="s">
        <v>533</v>
      </c>
      <c r="C149" s="2">
        <v>140</v>
      </c>
      <c r="D149" s="2">
        <v>2.2999999999999998</v>
      </c>
      <c r="E149" s="2">
        <v>12</v>
      </c>
      <c r="F149" s="2" t="e">
        <f t="shared" si="14"/>
        <v>#N/A</v>
      </c>
      <c r="H149" s="2">
        <v>147</v>
      </c>
      <c r="I149" s="2" t="s">
        <v>537</v>
      </c>
      <c r="J149" s="2">
        <v>134</v>
      </c>
      <c r="K149" s="2">
        <v>1.3</v>
      </c>
      <c r="L149" s="2">
        <v>1</v>
      </c>
      <c r="M149" s="2" t="e">
        <f t="shared" si="15"/>
        <v>#N/A</v>
      </c>
    </row>
    <row r="150" spans="1:13" x14ac:dyDescent="0.25">
      <c r="A150" s="2">
        <v>148</v>
      </c>
      <c r="B150" s="2" t="s">
        <v>467</v>
      </c>
      <c r="C150" s="2">
        <v>148</v>
      </c>
      <c r="D150" s="2">
        <v>2.2000000000000002</v>
      </c>
      <c r="E150" s="2">
        <v>7</v>
      </c>
      <c r="F150" s="2" t="e">
        <f t="shared" si="14"/>
        <v>#N/A</v>
      </c>
      <c r="H150" s="2">
        <v>148</v>
      </c>
      <c r="I150" s="2" t="s">
        <v>597</v>
      </c>
      <c r="J150" s="2">
        <v>148</v>
      </c>
      <c r="K150" s="2">
        <v>1.2</v>
      </c>
      <c r="L150" s="2">
        <v>1</v>
      </c>
      <c r="M150" s="2" t="e">
        <f t="shared" si="15"/>
        <v>#N/A</v>
      </c>
    </row>
    <row r="151" spans="1:13" x14ac:dyDescent="0.25">
      <c r="A151" s="2">
        <v>149</v>
      </c>
      <c r="B151" s="2" t="s">
        <v>468</v>
      </c>
      <c r="C151" s="2">
        <v>148</v>
      </c>
      <c r="D151" s="2">
        <v>2.2000000000000002</v>
      </c>
      <c r="E151" s="2">
        <v>7</v>
      </c>
      <c r="F151" s="2" t="e">
        <f t="shared" si="14"/>
        <v>#N/A</v>
      </c>
      <c r="H151" s="2">
        <v>149</v>
      </c>
      <c r="I151" s="2" t="s">
        <v>563</v>
      </c>
      <c r="J151" s="2">
        <v>148</v>
      </c>
      <c r="K151" s="2">
        <v>1.2</v>
      </c>
      <c r="L151" s="2">
        <v>2</v>
      </c>
      <c r="M151" s="2" t="e">
        <f t="shared" si="15"/>
        <v>#N/A</v>
      </c>
    </row>
    <row r="152" spans="1:13" x14ac:dyDescent="0.25">
      <c r="A152" s="2">
        <v>150</v>
      </c>
      <c r="B152" s="2" t="s">
        <v>579</v>
      </c>
      <c r="C152" s="2">
        <v>148</v>
      </c>
      <c r="D152" s="2">
        <v>2.2000000000000002</v>
      </c>
      <c r="E152" s="2">
        <v>2</v>
      </c>
      <c r="F152" s="2" t="e">
        <f t="shared" si="14"/>
        <v>#N/A</v>
      </c>
      <c r="H152" s="2">
        <v>150</v>
      </c>
      <c r="I152" s="2" t="s">
        <v>446</v>
      </c>
      <c r="J152" s="2">
        <v>148</v>
      </c>
      <c r="K152" s="2">
        <v>1.2</v>
      </c>
      <c r="L152" s="2">
        <v>1</v>
      </c>
      <c r="M152" s="2" t="e">
        <f t="shared" si="15"/>
        <v>#N/A</v>
      </c>
    </row>
    <row r="153" spans="1:13" x14ac:dyDescent="0.25">
      <c r="A153" s="2">
        <v>151</v>
      </c>
      <c r="B153" s="2" t="s">
        <v>568</v>
      </c>
      <c r="C153" s="2">
        <v>148</v>
      </c>
      <c r="D153" s="2">
        <v>2.2000000000000002</v>
      </c>
      <c r="E153" s="2">
        <v>9</v>
      </c>
      <c r="F153" s="2" t="e">
        <f t="shared" si="14"/>
        <v>#N/A</v>
      </c>
      <c r="H153" s="2">
        <v>151</v>
      </c>
      <c r="I153" s="2" t="s">
        <v>462</v>
      </c>
      <c r="J153" s="2">
        <v>148</v>
      </c>
      <c r="K153" s="2">
        <v>1.2</v>
      </c>
      <c r="L153" s="2">
        <v>1</v>
      </c>
      <c r="M153" s="2" t="e">
        <f t="shared" si="15"/>
        <v>#N/A</v>
      </c>
    </row>
    <row r="154" spans="1:13" x14ac:dyDescent="0.25">
      <c r="A154" s="2">
        <v>152</v>
      </c>
      <c r="B154" s="2" t="s">
        <v>530</v>
      </c>
      <c r="C154" s="2">
        <v>148</v>
      </c>
      <c r="D154" s="2">
        <v>2.2000000000000002</v>
      </c>
      <c r="E154" s="2">
        <v>4</v>
      </c>
      <c r="F154" s="2" t="e">
        <f t="shared" si="14"/>
        <v>#N/A</v>
      </c>
      <c r="H154" s="2">
        <v>152</v>
      </c>
      <c r="I154" s="2" t="s">
        <v>572</v>
      </c>
      <c r="J154" s="2">
        <v>148</v>
      </c>
      <c r="K154" s="2">
        <v>1.2</v>
      </c>
      <c r="L154" s="2">
        <v>1</v>
      </c>
      <c r="M154" s="2" t="e">
        <f t="shared" si="15"/>
        <v>#N/A</v>
      </c>
    </row>
    <row r="155" spans="1:13" x14ac:dyDescent="0.25">
      <c r="A155" s="2">
        <v>153</v>
      </c>
      <c r="B155" s="2" t="s">
        <v>479</v>
      </c>
      <c r="C155" s="2">
        <v>153</v>
      </c>
      <c r="D155" s="2">
        <v>2.1</v>
      </c>
      <c r="E155" s="2">
        <v>4</v>
      </c>
      <c r="F155" s="2" t="e">
        <f t="shared" si="14"/>
        <v>#N/A</v>
      </c>
      <c r="H155" s="2">
        <v>153</v>
      </c>
      <c r="I155" s="2" t="s">
        <v>598</v>
      </c>
      <c r="J155" s="2">
        <v>148</v>
      </c>
      <c r="K155" s="2">
        <v>1.2</v>
      </c>
      <c r="L155" s="2">
        <v>1</v>
      </c>
      <c r="M155" s="2" t="e">
        <f t="shared" si="15"/>
        <v>#N/A</v>
      </c>
    </row>
    <row r="156" spans="1:13" x14ac:dyDescent="0.25">
      <c r="A156" s="2">
        <v>154</v>
      </c>
      <c r="B156" s="2" t="s">
        <v>496</v>
      </c>
      <c r="C156" s="2">
        <v>153</v>
      </c>
      <c r="D156" s="2">
        <v>2.1</v>
      </c>
      <c r="E156" s="2">
        <v>8</v>
      </c>
      <c r="F156" s="2" t="e">
        <f t="shared" si="14"/>
        <v>#N/A</v>
      </c>
      <c r="H156" s="2">
        <v>154</v>
      </c>
      <c r="I156" s="2" t="s">
        <v>114</v>
      </c>
      <c r="J156" s="2">
        <v>148</v>
      </c>
      <c r="K156" s="2">
        <v>1.2</v>
      </c>
      <c r="L156" s="2">
        <v>2</v>
      </c>
      <c r="M156" s="2">
        <f t="shared" si="15"/>
        <v>141</v>
      </c>
    </row>
    <row r="157" spans="1:13" x14ac:dyDescent="0.25">
      <c r="A157" s="2">
        <v>155</v>
      </c>
      <c r="B157" s="2" t="s">
        <v>599</v>
      </c>
      <c r="C157" s="2">
        <v>153</v>
      </c>
      <c r="D157" s="2">
        <v>2.1</v>
      </c>
      <c r="E157" s="2">
        <v>9</v>
      </c>
      <c r="F157" s="2" t="e">
        <f t="shared" si="14"/>
        <v>#N/A</v>
      </c>
      <c r="H157" s="2">
        <v>155</v>
      </c>
      <c r="I157" s="2" t="s">
        <v>491</v>
      </c>
      <c r="J157" s="2">
        <v>148</v>
      </c>
      <c r="K157" s="2">
        <v>1.2</v>
      </c>
      <c r="L157" s="2">
        <v>2</v>
      </c>
      <c r="M157" s="2" t="e">
        <f t="shared" si="15"/>
        <v>#N/A</v>
      </c>
    </row>
    <row r="158" spans="1:13" x14ac:dyDescent="0.25">
      <c r="A158" s="2">
        <v>156</v>
      </c>
      <c r="B158" s="2" t="s">
        <v>600</v>
      </c>
      <c r="C158" s="2">
        <v>153</v>
      </c>
      <c r="D158" s="2">
        <v>2.1</v>
      </c>
      <c r="E158" s="2">
        <v>7</v>
      </c>
      <c r="F158" s="2" t="e">
        <f t="shared" si="14"/>
        <v>#N/A</v>
      </c>
      <c r="H158" s="2">
        <v>156</v>
      </c>
      <c r="I158" s="2" t="s">
        <v>414</v>
      </c>
      <c r="J158" s="2">
        <v>148</v>
      </c>
      <c r="K158" s="2">
        <v>1.2</v>
      </c>
      <c r="L158" s="2">
        <v>2</v>
      </c>
      <c r="M158" s="2">
        <f t="shared" si="15"/>
        <v>95</v>
      </c>
    </row>
    <row r="159" spans="1:13" x14ac:dyDescent="0.25">
      <c r="A159" s="2">
        <v>157</v>
      </c>
      <c r="B159" s="2" t="s">
        <v>507</v>
      </c>
      <c r="C159" s="2">
        <v>153</v>
      </c>
      <c r="D159" s="2">
        <v>2.1</v>
      </c>
      <c r="E159" s="2">
        <v>11</v>
      </c>
      <c r="F159" s="2" t="e">
        <f t="shared" si="14"/>
        <v>#N/A</v>
      </c>
      <c r="H159" s="2">
        <v>157</v>
      </c>
      <c r="I159" s="2" t="s">
        <v>601</v>
      </c>
      <c r="J159" s="2">
        <v>148</v>
      </c>
      <c r="K159" s="2">
        <v>1.2</v>
      </c>
      <c r="L159" s="2">
        <v>2</v>
      </c>
      <c r="M159" s="2" t="e">
        <f t="shared" si="15"/>
        <v>#N/A</v>
      </c>
    </row>
    <row r="160" spans="1:13" x14ac:dyDescent="0.25">
      <c r="A160" s="2">
        <v>158</v>
      </c>
      <c r="B160" s="2" t="s">
        <v>32</v>
      </c>
      <c r="C160" s="2">
        <v>153</v>
      </c>
      <c r="D160" s="2">
        <v>2.1</v>
      </c>
      <c r="E160" s="2">
        <v>8</v>
      </c>
      <c r="F160" s="2">
        <f t="shared" si="14"/>
        <v>180</v>
      </c>
      <c r="H160" s="2">
        <v>158</v>
      </c>
      <c r="I160" s="2" t="s">
        <v>494</v>
      </c>
      <c r="J160" s="2">
        <v>148</v>
      </c>
      <c r="K160" s="2">
        <v>1.2</v>
      </c>
      <c r="L160" s="2">
        <v>1</v>
      </c>
      <c r="M160" s="2" t="e">
        <f t="shared" si="15"/>
        <v>#N/A</v>
      </c>
    </row>
    <row r="161" spans="1:13" x14ac:dyDescent="0.25">
      <c r="A161" s="2">
        <v>159</v>
      </c>
      <c r="B161" s="2" t="s">
        <v>589</v>
      </c>
      <c r="C161" s="2">
        <v>153</v>
      </c>
      <c r="D161" s="2">
        <v>2.1</v>
      </c>
      <c r="E161" s="2">
        <v>3</v>
      </c>
      <c r="F161" s="2" t="e">
        <f t="shared" si="14"/>
        <v>#N/A</v>
      </c>
      <c r="H161" s="2">
        <v>159</v>
      </c>
      <c r="I161" s="2" t="s">
        <v>602</v>
      </c>
      <c r="J161" s="2">
        <v>148</v>
      </c>
      <c r="K161" s="2">
        <v>1.2</v>
      </c>
      <c r="L161" s="2">
        <v>2</v>
      </c>
      <c r="M161" s="2" t="e">
        <f t="shared" si="15"/>
        <v>#N/A</v>
      </c>
    </row>
    <row r="162" spans="1:13" x14ac:dyDescent="0.25">
      <c r="A162" s="2">
        <v>160</v>
      </c>
      <c r="B162" s="2" t="s">
        <v>435</v>
      </c>
      <c r="C162" s="2">
        <v>160</v>
      </c>
      <c r="D162" s="2">
        <v>2</v>
      </c>
      <c r="E162" s="2">
        <v>5</v>
      </c>
      <c r="F162" s="2" t="e">
        <f t="shared" si="14"/>
        <v>#N/A</v>
      </c>
      <c r="H162" s="2">
        <v>160</v>
      </c>
      <c r="I162" s="2" t="s">
        <v>603</v>
      </c>
      <c r="J162" s="2">
        <v>148</v>
      </c>
      <c r="K162" s="2">
        <v>1.2</v>
      </c>
      <c r="L162" s="2">
        <v>2</v>
      </c>
      <c r="M162" s="2" t="e">
        <f t="shared" si="15"/>
        <v>#N/A</v>
      </c>
    </row>
    <row r="163" spans="1:13" x14ac:dyDescent="0.25">
      <c r="A163" s="2">
        <v>161</v>
      </c>
      <c r="B163" s="2" t="s">
        <v>511</v>
      </c>
      <c r="C163" s="2">
        <v>160</v>
      </c>
      <c r="D163" s="2">
        <v>2</v>
      </c>
      <c r="E163" s="2">
        <v>5</v>
      </c>
      <c r="F163" s="2" t="e">
        <f t="shared" si="14"/>
        <v>#N/A</v>
      </c>
      <c r="H163" s="2">
        <v>161</v>
      </c>
      <c r="I163" s="2" t="s">
        <v>390</v>
      </c>
      <c r="J163" s="2">
        <v>148</v>
      </c>
      <c r="K163" s="2">
        <v>1.2</v>
      </c>
      <c r="L163" s="2">
        <v>2</v>
      </c>
      <c r="M163" s="2" t="e">
        <f t="shared" ref="M163:M195" si="16">VLOOKUP(I163,Back_Lkp,2,FALSE)</f>
        <v>#N/A</v>
      </c>
    </row>
    <row r="164" spans="1:13" x14ac:dyDescent="0.25">
      <c r="A164" s="2">
        <v>162</v>
      </c>
      <c r="B164" s="2" t="s">
        <v>505</v>
      </c>
      <c r="C164" s="2">
        <v>160</v>
      </c>
      <c r="D164" s="2">
        <v>2</v>
      </c>
      <c r="E164" s="2">
        <v>5</v>
      </c>
      <c r="F164" s="2" t="e">
        <f t="shared" si="14"/>
        <v>#N/A</v>
      </c>
      <c r="H164" s="2">
        <v>162</v>
      </c>
      <c r="I164" s="2" t="s">
        <v>574</v>
      </c>
      <c r="J164" s="2">
        <v>148</v>
      </c>
      <c r="K164" s="2">
        <v>1.2</v>
      </c>
      <c r="L164" s="2">
        <v>2</v>
      </c>
      <c r="M164" s="2" t="e">
        <f t="shared" si="16"/>
        <v>#N/A</v>
      </c>
    </row>
    <row r="165" spans="1:13" x14ac:dyDescent="0.25">
      <c r="A165" s="2">
        <v>163</v>
      </c>
      <c r="B165" s="2" t="s">
        <v>591</v>
      </c>
      <c r="C165" s="2">
        <v>160</v>
      </c>
      <c r="D165" s="2">
        <v>2</v>
      </c>
      <c r="E165" s="2">
        <v>4</v>
      </c>
      <c r="F165" s="2" t="e">
        <f t="shared" si="14"/>
        <v>#N/A</v>
      </c>
      <c r="H165" s="2">
        <v>163</v>
      </c>
      <c r="I165" s="2" t="s">
        <v>604</v>
      </c>
      <c r="J165" s="2">
        <v>148</v>
      </c>
      <c r="K165" s="2">
        <v>1.2</v>
      </c>
      <c r="L165" s="2">
        <v>1</v>
      </c>
      <c r="M165" s="2" t="e">
        <f t="shared" si="16"/>
        <v>#N/A</v>
      </c>
    </row>
    <row r="166" spans="1:13" x14ac:dyDescent="0.25">
      <c r="A166" s="2">
        <v>164</v>
      </c>
      <c r="B166" s="2" t="s">
        <v>605</v>
      </c>
      <c r="C166" s="2">
        <v>160</v>
      </c>
      <c r="D166" s="2">
        <v>2</v>
      </c>
      <c r="E166" s="2">
        <v>16</v>
      </c>
      <c r="F166" s="2" t="e">
        <f t="shared" si="14"/>
        <v>#N/A</v>
      </c>
      <c r="H166" s="2">
        <v>164</v>
      </c>
      <c r="I166" s="2" t="s">
        <v>463</v>
      </c>
      <c r="J166" s="2">
        <v>148</v>
      </c>
      <c r="K166" s="2">
        <v>1.2</v>
      </c>
      <c r="L166" s="2">
        <v>2</v>
      </c>
      <c r="M166" s="2" t="e">
        <f t="shared" si="16"/>
        <v>#N/A</v>
      </c>
    </row>
    <row r="167" spans="1:13" x14ac:dyDescent="0.25">
      <c r="A167" s="2">
        <v>165</v>
      </c>
      <c r="B167" s="2" t="s">
        <v>606</v>
      </c>
      <c r="C167" s="2">
        <v>160</v>
      </c>
      <c r="D167" s="2">
        <v>2</v>
      </c>
      <c r="E167" s="2">
        <v>5</v>
      </c>
      <c r="F167" s="2" t="e">
        <f t="shared" si="14"/>
        <v>#N/A</v>
      </c>
      <c r="H167" s="2">
        <v>165</v>
      </c>
      <c r="I167" s="2" t="s">
        <v>583</v>
      </c>
      <c r="J167" s="2">
        <v>148</v>
      </c>
      <c r="K167" s="2">
        <v>1.2</v>
      </c>
      <c r="L167" s="2">
        <v>2</v>
      </c>
      <c r="M167" s="2" t="e">
        <f t="shared" si="16"/>
        <v>#N/A</v>
      </c>
    </row>
    <row r="168" spans="1:13" x14ac:dyDescent="0.25">
      <c r="A168" s="2">
        <v>166</v>
      </c>
      <c r="B168" s="2" t="s">
        <v>487</v>
      </c>
      <c r="C168" s="2">
        <v>166</v>
      </c>
      <c r="D168" s="2">
        <v>1.9</v>
      </c>
      <c r="E168" s="2">
        <v>5</v>
      </c>
      <c r="F168" s="2" t="e">
        <f t="shared" si="14"/>
        <v>#N/A</v>
      </c>
      <c r="H168" s="2">
        <v>166</v>
      </c>
      <c r="I168" s="2" t="s">
        <v>607</v>
      </c>
      <c r="J168" s="2">
        <v>166</v>
      </c>
      <c r="K168" s="2">
        <v>1.1000000000000001</v>
      </c>
      <c r="L168" s="2">
        <v>1</v>
      </c>
      <c r="M168" s="2" t="e">
        <f t="shared" si="16"/>
        <v>#N/A</v>
      </c>
    </row>
    <row r="169" spans="1:13" x14ac:dyDescent="0.25">
      <c r="A169" s="2">
        <v>167</v>
      </c>
      <c r="B169" s="2" t="s">
        <v>608</v>
      </c>
      <c r="C169" s="2">
        <v>166</v>
      </c>
      <c r="D169" s="2">
        <v>1.9</v>
      </c>
      <c r="E169" s="2">
        <v>4</v>
      </c>
      <c r="F169" s="2" t="e">
        <f t="shared" si="14"/>
        <v>#N/A</v>
      </c>
      <c r="H169" s="2">
        <v>167</v>
      </c>
      <c r="I169" s="2" t="s">
        <v>511</v>
      </c>
      <c r="J169" s="2">
        <v>166</v>
      </c>
      <c r="K169" s="2">
        <v>1.1000000000000001</v>
      </c>
      <c r="L169" s="2">
        <v>1</v>
      </c>
      <c r="M169" s="2" t="e">
        <f t="shared" si="16"/>
        <v>#N/A</v>
      </c>
    </row>
    <row r="170" spans="1:13" x14ac:dyDescent="0.25">
      <c r="A170" s="2">
        <v>168</v>
      </c>
      <c r="B170" s="2" t="s">
        <v>526</v>
      </c>
      <c r="C170" s="2">
        <v>166</v>
      </c>
      <c r="D170" s="2">
        <v>1.9</v>
      </c>
      <c r="E170" s="2">
        <v>3</v>
      </c>
      <c r="F170" s="2" t="e">
        <f t="shared" si="14"/>
        <v>#N/A</v>
      </c>
      <c r="H170" s="2">
        <v>168</v>
      </c>
      <c r="I170" s="2" t="s">
        <v>551</v>
      </c>
      <c r="J170" s="2">
        <v>166</v>
      </c>
      <c r="K170" s="2">
        <v>1.1000000000000001</v>
      </c>
      <c r="L170" s="2">
        <v>1</v>
      </c>
      <c r="M170" s="2" t="e">
        <f t="shared" si="16"/>
        <v>#N/A</v>
      </c>
    </row>
    <row r="171" spans="1:13" x14ac:dyDescent="0.25">
      <c r="A171" s="2">
        <v>169</v>
      </c>
      <c r="B171" s="2" t="s">
        <v>571</v>
      </c>
      <c r="C171" s="2">
        <v>166</v>
      </c>
      <c r="D171" s="2">
        <v>1.9</v>
      </c>
      <c r="E171" s="2">
        <v>4</v>
      </c>
      <c r="F171" s="2" t="e">
        <f t="shared" si="14"/>
        <v>#N/A</v>
      </c>
      <c r="H171" s="2">
        <v>169</v>
      </c>
      <c r="I171" s="2" t="s">
        <v>600</v>
      </c>
      <c r="J171" s="2">
        <v>166</v>
      </c>
      <c r="K171" s="2">
        <v>1.1000000000000001</v>
      </c>
      <c r="L171" s="2">
        <v>1</v>
      </c>
      <c r="M171" s="2" t="e">
        <f t="shared" si="16"/>
        <v>#N/A</v>
      </c>
    </row>
    <row r="172" spans="1:13" x14ac:dyDescent="0.25">
      <c r="A172" s="2">
        <v>170</v>
      </c>
      <c r="B172" s="2" t="s">
        <v>500</v>
      </c>
      <c r="C172" s="2">
        <v>166</v>
      </c>
      <c r="D172" s="2">
        <v>1.9</v>
      </c>
      <c r="E172" s="2">
        <v>1</v>
      </c>
      <c r="F172" s="2" t="e">
        <f t="shared" si="14"/>
        <v>#N/A</v>
      </c>
      <c r="H172" s="2">
        <v>170</v>
      </c>
      <c r="I172" s="2" t="s">
        <v>609</v>
      </c>
      <c r="J172" s="2">
        <v>166</v>
      </c>
      <c r="K172" s="2">
        <v>1.1000000000000001</v>
      </c>
      <c r="L172" s="2">
        <v>1</v>
      </c>
      <c r="M172" s="2" t="e">
        <f t="shared" si="16"/>
        <v>#N/A</v>
      </c>
    </row>
    <row r="173" spans="1:13" x14ac:dyDescent="0.25">
      <c r="A173" s="2">
        <v>171</v>
      </c>
      <c r="B173" s="2" t="s">
        <v>504</v>
      </c>
      <c r="C173" s="2">
        <v>166</v>
      </c>
      <c r="D173" s="2">
        <v>1.9</v>
      </c>
      <c r="E173" s="2">
        <v>6</v>
      </c>
      <c r="F173" s="2" t="e">
        <f t="shared" si="14"/>
        <v>#N/A</v>
      </c>
      <c r="H173" s="2">
        <v>171</v>
      </c>
      <c r="I173" s="2" t="s">
        <v>497</v>
      </c>
      <c r="J173" s="2">
        <v>166</v>
      </c>
      <c r="K173" s="2">
        <v>1.1000000000000001</v>
      </c>
      <c r="L173" s="2">
        <v>1</v>
      </c>
      <c r="M173" s="2" t="e">
        <f t="shared" si="16"/>
        <v>#N/A</v>
      </c>
    </row>
    <row r="174" spans="1:13" x14ac:dyDescent="0.25">
      <c r="A174" s="2">
        <v>172</v>
      </c>
      <c r="B174" s="2" t="s">
        <v>610</v>
      </c>
      <c r="C174" s="2">
        <v>172</v>
      </c>
      <c r="D174" s="2">
        <v>1.8</v>
      </c>
      <c r="E174" s="2">
        <v>6</v>
      </c>
      <c r="F174" s="2" t="e">
        <f t="shared" si="14"/>
        <v>#N/A</v>
      </c>
      <c r="H174" s="2">
        <v>172</v>
      </c>
      <c r="I174" s="2" t="s">
        <v>540</v>
      </c>
      <c r="J174" s="2">
        <v>166</v>
      </c>
      <c r="K174" s="2">
        <v>1.1000000000000001</v>
      </c>
      <c r="L174" s="2">
        <v>1</v>
      </c>
      <c r="M174" s="2" t="e">
        <f t="shared" si="16"/>
        <v>#N/A</v>
      </c>
    </row>
    <row r="175" spans="1:13" x14ac:dyDescent="0.25">
      <c r="A175" s="2">
        <v>173</v>
      </c>
      <c r="B175" s="2" t="s">
        <v>462</v>
      </c>
      <c r="C175" s="2">
        <v>172</v>
      </c>
      <c r="D175" s="2">
        <v>1.8</v>
      </c>
      <c r="E175" s="2">
        <v>10</v>
      </c>
      <c r="F175" s="2" t="e">
        <f t="shared" si="14"/>
        <v>#N/A</v>
      </c>
      <c r="H175" s="2">
        <v>173</v>
      </c>
      <c r="I175" s="2" t="s">
        <v>611</v>
      </c>
      <c r="J175" s="2">
        <v>166</v>
      </c>
      <c r="K175" s="2">
        <v>1.1000000000000001</v>
      </c>
      <c r="L175" s="2">
        <v>1</v>
      </c>
      <c r="M175" s="2" t="e">
        <f t="shared" si="16"/>
        <v>#N/A</v>
      </c>
    </row>
    <row r="176" spans="1:13" x14ac:dyDescent="0.25">
      <c r="A176" s="2">
        <v>174</v>
      </c>
      <c r="B176" s="2" t="s">
        <v>612</v>
      </c>
      <c r="C176" s="2">
        <v>172</v>
      </c>
      <c r="D176" s="2">
        <v>1.8</v>
      </c>
      <c r="E176" s="2">
        <v>1</v>
      </c>
      <c r="F176" s="2" t="e">
        <f t="shared" si="14"/>
        <v>#N/A</v>
      </c>
      <c r="H176" s="2">
        <v>174</v>
      </c>
      <c r="I176" s="2" t="s">
        <v>492</v>
      </c>
      <c r="J176" s="2">
        <v>166</v>
      </c>
      <c r="K176" s="2">
        <v>1.1000000000000001</v>
      </c>
      <c r="L176" s="2">
        <v>1</v>
      </c>
      <c r="M176" s="2" t="e">
        <f t="shared" si="16"/>
        <v>#N/A</v>
      </c>
    </row>
    <row r="177" spans="1:13" x14ac:dyDescent="0.25">
      <c r="A177" s="2">
        <v>175</v>
      </c>
      <c r="B177" s="2" t="s">
        <v>431</v>
      </c>
      <c r="C177" s="2">
        <v>172</v>
      </c>
      <c r="D177" s="2">
        <v>1.8</v>
      </c>
      <c r="E177" s="2">
        <v>10</v>
      </c>
      <c r="F177" s="2">
        <f t="shared" si="14"/>
        <v>279</v>
      </c>
      <c r="H177" s="2">
        <v>175</v>
      </c>
      <c r="I177" s="2" t="s">
        <v>493</v>
      </c>
      <c r="J177" s="2">
        <v>166</v>
      </c>
      <c r="K177" s="2">
        <v>1.1000000000000001</v>
      </c>
      <c r="L177" s="2">
        <v>1</v>
      </c>
      <c r="M177" s="2" t="e">
        <f t="shared" si="16"/>
        <v>#N/A</v>
      </c>
    </row>
    <row r="178" spans="1:13" x14ac:dyDescent="0.25">
      <c r="A178" s="2">
        <v>176</v>
      </c>
      <c r="B178" s="2" t="s">
        <v>494</v>
      </c>
      <c r="C178" s="2">
        <v>172</v>
      </c>
      <c r="D178" s="2">
        <v>1.8</v>
      </c>
      <c r="E178" s="2">
        <v>4</v>
      </c>
      <c r="F178" s="2" t="e">
        <f t="shared" si="14"/>
        <v>#N/A</v>
      </c>
      <c r="H178" s="2">
        <v>176</v>
      </c>
      <c r="I178" s="2" t="s">
        <v>476</v>
      </c>
      <c r="J178" s="2">
        <v>166</v>
      </c>
      <c r="K178" s="2">
        <v>1.1000000000000001</v>
      </c>
      <c r="L178" s="2">
        <v>1</v>
      </c>
      <c r="M178" s="2" t="e">
        <f t="shared" si="16"/>
        <v>#N/A</v>
      </c>
    </row>
    <row r="179" spans="1:13" x14ac:dyDescent="0.25">
      <c r="A179" s="2">
        <v>177</v>
      </c>
      <c r="B179" s="2" t="s">
        <v>534</v>
      </c>
      <c r="C179" s="2">
        <v>172</v>
      </c>
      <c r="D179" s="2">
        <v>1.8</v>
      </c>
      <c r="E179" s="2">
        <v>3</v>
      </c>
      <c r="F179" s="2" t="e">
        <f t="shared" si="14"/>
        <v>#N/A</v>
      </c>
      <c r="H179" s="2">
        <v>177</v>
      </c>
      <c r="I179" s="2" t="s">
        <v>21</v>
      </c>
      <c r="J179" s="2">
        <v>166</v>
      </c>
      <c r="K179" s="2">
        <v>1.1000000000000001</v>
      </c>
      <c r="L179" s="2">
        <v>1</v>
      </c>
      <c r="M179" s="2">
        <f t="shared" si="16"/>
        <v>52</v>
      </c>
    </row>
    <row r="180" spans="1:13" x14ac:dyDescent="0.25">
      <c r="A180" s="2">
        <v>178</v>
      </c>
      <c r="B180" s="2" t="s">
        <v>519</v>
      </c>
      <c r="C180" s="2">
        <v>172</v>
      </c>
      <c r="D180" s="2">
        <v>1.8</v>
      </c>
      <c r="E180" s="2">
        <v>4</v>
      </c>
      <c r="F180" s="2" t="e">
        <f t="shared" si="14"/>
        <v>#N/A</v>
      </c>
      <c r="H180" s="2">
        <v>178</v>
      </c>
      <c r="I180" s="2" t="s">
        <v>438</v>
      </c>
      <c r="J180" s="2">
        <v>166</v>
      </c>
      <c r="K180" s="2">
        <v>1.1000000000000001</v>
      </c>
      <c r="L180" s="2">
        <v>1</v>
      </c>
      <c r="M180" s="2" t="e">
        <f t="shared" si="16"/>
        <v>#N/A</v>
      </c>
    </row>
    <row r="181" spans="1:13" x14ac:dyDescent="0.25">
      <c r="A181" s="2">
        <v>179</v>
      </c>
      <c r="B181" s="2" t="s">
        <v>501</v>
      </c>
      <c r="C181" s="2">
        <v>172</v>
      </c>
      <c r="D181" s="2">
        <v>1.8</v>
      </c>
      <c r="E181" s="2">
        <v>4</v>
      </c>
      <c r="F181" s="2" t="e">
        <f t="shared" si="14"/>
        <v>#N/A</v>
      </c>
      <c r="H181" s="2">
        <v>179</v>
      </c>
      <c r="I181" s="2" t="s">
        <v>570</v>
      </c>
      <c r="J181" s="2">
        <v>166</v>
      </c>
      <c r="K181" s="2">
        <v>1.1000000000000001</v>
      </c>
      <c r="L181" s="2">
        <v>1</v>
      </c>
      <c r="M181" s="2" t="e">
        <f t="shared" si="16"/>
        <v>#N/A</v>
      </c>
    </row>
    <row r="182" spans="1:13" x14ac:dyDescent="0.25">
      <c r="A182" s="2">
        <v>180</v>
      </c>
      <c r="B182" s="2" t="s">
        <v>447</v>
      </c>
      <c r="C182" s="2">
        <v>172</v>
      </c>
      <c r="D182" s="2">
        <v>1.8</v>
      </c>
      <c r="E182" s="2">
        <v>5</v>
      </c>
      <c r="F182" s="2" t="e">
        <f t="shared" si="14"/>
        <v>#N/A</v>
      </c>
      <c r="H182" s="2">
        <v>180</v>
      </c>
      <c r="I182" s="2" t="s">
        <v>585</v>
      </c>
      <c r="J182" s="2">
        <v>166</v>
      </c>
      <c r="K182" s="2">
        <v>1.1000000000000001</v>
      </c>
      <c r="L182" s="2">
        <v>1</v>
      </c>
      <c r="M182" s="2" t="e">
        <f t="shared" si="16"/>
        <v>#N/A</v>
      </c>
    </row>
    <row r="183" spans="1:13" x14ac:dyDescent="0.25">
      <c r="A183" s="2">
        <v>181</v>
      </c>
      <c r="B183" s="2" t="s">
        <v>547</v>
      </c>
      <c r="C183" s="2">
        <v>181</v>
      </c>
      <c r="D183" s="2">
        <v>1.7</v>
      </c>
      <c r="E183" s="2">
        <v>4</v>
      </c>
      <c r="F183" s="2" t="e">
        <f t="shared" si="14"/>
        <v>#N/A</v>
      </c>
      <c r="H183" s="2">
        <v>181</v>
      </c>
      <c r="I183" s="2" t="s">
        <v>495</v>
      </c>
      <c r="J183" s="2">
        <v>166</v>
      </c>
      <c r="K183" s="2">
        <v>1.1000000000000001</v>
      </c>
      <c r="L183" s="2">
        <v>1</v>
      </c>
      <c r="M183" s="2" t="e">
        <f t="shared" si="16"/>
        <v>#N/A</v>
      </c>
    </row>
    <row r="184" spans="1:13" x14ac:dyDescent="0.25">
      <c r="A184" s="2">
        <v>182</v>
      </c>
      <c r="B184" s="2" t="s">
        <v>613</v>
      </c>
      <c r="C184" s="2">
        <v>181</v>
      </c>
      <c r="D184" s="2">
        <v>1.7</v>
      </c>
      <c r="E184" s="2">
        <v>3</v>
      </c>
      <c r="F184" s="2" t="e">
        <f t="shared" si="14"/>
        <v>#N/A</v>
      </c>
      <c r="H184" s="2">
        <v>182</v>
      </c>
      <c r="I184" s="2" t="s">
        <v>485</v>
      </c>
      <c r="J184" s="2">
        <v>166</v>
      </c>
      <c r="K184" s="2">
        <v>1.1000000000000001</v>
      </c>
      <c r="L184" s="2">
        <v>1</v>
      </c>
      <c r="M184" s="2" t="e">
        <f t="shared" si="16"/>
        <v>#N/A</v>
      </c>
    </row>
    <row r="185" spans="1:13" x14ac:dyDescent="0.25">
      <c r="A185" s="2">
        <v>183</v>
      </c>
      <c r="B185" s="2" t="s">
        <v>614</v>
      </c>
      <c r="C185" s="2">
        <v>181</v>
      </c>
      <c r="D185" s="2">
        <v>1.7</v>
      </c>
      <c r="E185" s="2">
        <v>9</v>
      </c>
      <c r="F185" s="2" t="e">
        <f t="shared" si="14"/>
        <v>#N/A</v>
      </c>
      <c r="H185" s="2">
        <v>183</v>
      </c>
      <c r="I185" s="2" t="s">
        <v>615</v>
      </c>
      <c r="J185" s="2">
        <v>166</v>
      </c>
      <c r="K185" s="2">
        <v>1.1000000000000001</v>
      </c>
      <c r="L185" s="2">
        <v>1</v>
      </c>
      <c r="M185" s="2" t="e">
        <f t="shared" si="16"/>
        <v>#N/A</v>
      </c>
    </row>
    <row r="186" spans="1:13" x14ac:dyDescent="0.25">
      <c r="A186" s="2">
        <v>184</v>
      </c>
      <c r="B186" s="2" t="s">
        <v>438</v>
      </c>
      <c r="C186" s="2">
        <v>181</v>
      </c>
      <c r="D186" s="2">
        <v>1.7</v>
      </c>
      <c r="E186" s="2">
        <v>3</v>
      </c>
      <c r="F186" s="2" t="e">
        <f t="shared" si="14"/>
        <v>#N/A</v>
      </c>
      <c r="H186" s="2">
        <v>184</v>
      </c>
      <c r="I186" s="2" t="s">
        <v>427</v>
      </c>
      <c r="J186" s="2">
        <v>166</v>
      </c>
      <c r="K186" s="2">
        <v>1.1000000000000001</v>
      </c>
      <c r="L186" s="2">
        <v>1</v>
      </c>
      <c r="M186" s="2" t="e">
        <f t="shared" si="16"/>
        <v>#N/A</v>
      </c>
    </row>
    <row r="187" spans="1:13" x14ac:dyDescent="0.25">
      <c r="A187" s="2">
        <v>185</v>
      </c>
      <c r="B187" s="2" t="s">
        <v>604</v>
      </c>
      <c r="C187" s="2">
        <v>181</v>
      </c>
      <c r="D187" s="2">
        <v>1.7</v>
      </c>
      <c r="E187" s="2">
        <v>3</v>
      </c>
      <c r="F187" s="2" t="e">
        <f t="shared" si="14"/>
        <v>#N/A</v>
      </c>
      <c r="H187" s="2">
        <v>185</v>
      </c>
      <c r="I187" s="2" t="s">
        <v>596</v>
      </c>
      <c r="J187" s="2">
        <v>166</v>
      </c>
      <c r="K187" s="2">
        <v>1.1000000000000001</v>
      </c>
      <c r="L187" s="2">
        <v>1</v>
      </c>
      <c r="M187" s="2" t="e">
        <f t="shared" si="16"/>
        <v>#N/A</v>
      </c>
    </row>
    <row r="188" spans="1:13" x14ac:dyDescent="0.25">
      <c r="A188" s="2">
        <v>186</v>
      </c>
      <c r="B188" s="2" t="s">
        <v>485</v>
      </c>
      <c r="C188" s="2">
        <v>181</v>
      </c>
      <c r="D188" s="2">
        <v>1.7</v>
      </c>
      <c r="E188" s="2">
        <v>4</v>
      </c>
      <c r="F188" s="2" t="e">
        <f t="shared" si="14"/>
        <v>#N/A</v>
      </c>
      <c r="H188" s="2">
        <v>186</v>
      </c>
      <c r="I188" s="2" t="s">
        <v>512</v>
      </c>
      <c r="J188" s="2">
        <v>166</v>
      </c>
      <c r="K188" s="2">
        <v>1.1000000000000001</v>
      </c>
      <c r="L188" s="2">
        <v>1</v>
      </c>
      <c r="M188" s="2" t="e">
        <f t="shared" si="16"/>
        <v>#N/A</v>
      </c>
    </row>
    <row r="189" spans="1:13" x14ac:dyDescent="0.25">
      <c r="A189" s="2">
        <v>187</v>
      </c>
      <c r="B189" s="2" t="s">
        <v>616</v>
      </c>
      <c r="C189" s="2">
        <v>181</v>
      </c>
      <c r="D189" s="2">
        <v>1.7</v>
      </c>
      <c r="E189" s="2">
        <v>8</v>
      </c>
      <c r="F189" s="2" t="e">
        <f t="shared" si="14"/>
        <v>#N/A</v>
      </c>
      <c r="H189" s="2">
        <v>187</v>
      </c>
      <c r="I189" s="2" t="s">
        <v>617</v>
      </c>
      <c r="J189" s="2">
        <v>166</v>
      </c>
      <c r="K189" s="2">
        <v>1.1000000000000001</v>
      </c>
      <c r="L189" s="2">
        <v>1</v>
      </c>
      <c r="M189" s="2" t="e">
        <f t="shared" si="16"/>
        <v>#N/A</v>
      </c>
    </row>
    <row r="190" spans="1:13" x14ac:dyDescent="0.25">
      <c r="A190" s="2">
        <v>188</v>
      </c>
      <c r="B190" s="2" t="s">
        <v>542</v>
      </c>
      <c r="C190" s="2">
        <v>188</v>
      </c>
      <c r="D190" s="2">
        <v>1.6</v>
      </c>
      <c r="E190" s="2">
        <v>2</v>
      </c>
      <c r="F190" s="2" t="e">
        <f t="shared" si="14"/>
        <v>#N/A</v>
      </c>
      <c r="H190" s="2">
        <v>188</v>
      </c>
      <c r="I190" s="2" t="s">
        <v>409</v>
      </c>
      <c r="J190" s="2">
        <v>166</v>
      </c>
      <c r="K190" s="2">
        <v>1.1000000000000001</v>
      </c>
      <c r="L190" s="2">
        <v>1</v>
      </c>
      <c r="M190" s="2">
        <f t="shared" si="16"/>
        <v>156</v>
      </c>
    </row>
    <row r="191" spans="1:13" x14ac:dyDescent="0.25">
      <c r="A191" s="2">
        <v>189</v>
      </c>
      <c r="B191" s="2" t="s">
        <v>618</v>
      </c>
      <c r="C191" s="2">
        <v>188</v>
      </c>
      <c r="D191" s="2">
        <v>1.6</v>
      </c>
      <c r="E191" s="2">
        <v>2</v>
      </c>
      <c r="F191" s="2" t="e">
        <f t="shared" si="14"/>
        <v>#N/A</v>
      </c>
      <c r="H191" s="2">
        <v>189</v>
      </c>
      <c r="I191" s="2" t="s">
        <v>519</v>
      </c>
      <c r="J191" s="2">
        <v>166</v>
      </c>
      <c r="K191" s="2">
        <v>1.1000000000000001</v>
      </c>
      <c r="L191" s="2">
        <v>2</v>
      </c>
      <c r="M191" s="2" t="e">
        <f t="shared" si="16"/>
        <v>#N/A</v>
      </c>
    </row>
    <row r="192" spans="1:13" x14ac:dyDescent="0.25">
      <c r="A192" s="2">
        <v>190</v>
      </c>
      <c r="B192" s="2" t="s">
        <v>497</v>
      </c>
      <c r="C192" s="2">
        <v>188</v>
      </c>
      <c r="D192" s="2">
        <v>1.6</v>
      </c>
      <c r="E192" s="2">
        <v>5</v>
      </c>
      <c r="F192" s="2" t="e">
        <f t="shared" si="14"/>
        <v>#N/A</v>
      </c>
      <c r="H192" s="2">
        <v>190</v>
      </c>
      <c r="I192" s="2" t="s">
        <v>616</v>
      </c>
      <c r="J192" s="2">
        <v>166</v>
      </c>
      <c r="K192" s="2">
        <v>1.1000000000000001</v>
      </c>
      <c r="L192" s="2">
        <v>1</v>
      </c>
      <c r="M192" s="2" t="e">
        <f t="shared" si="16"/>
        <v>#N/A</v>
      </c>
    </row>
    <row r="193" spans="1:13" x14ac:dyDescent="0.25">
      <c r="A193" s="2">
        <v>191</v>
      </c>
      <c r="B193" s="2" t="s">
        <v>544</v>
      </c>
      <c r="C193" s="2">
        <v>188</v>
      </c>
      <c r="D193" s="2">
        <v>1.6</v>
      </c>
      <c r="E193" s="2">
        <v>1</v>
      </c>
      <c r="F193" s="2" t="e">
        <f t="shared" si="14"/>
        <v>#N/A</v>
      </c>
      <c r="H193" s="2">
        <v>191</v>
      </c>
      <c r="I193" s="2" t="s">
        <v>456</v>
      </c>
      <c r="J193" s="2">
        <v>166</v>
      </c>
      <c r="K193" s="2">
        <v>1.1000000000000001</v>
      </c>
      <c r="L193" s="2">
        <v>1</v>
      </c>
      <c r="M193" s="2" t="e">
        <f t="shared" si="16"/>
        <v>#N/A</v>
      </c>
    </row>
    <row r="194" spans="1:13" x14ac:dyDescent="0.25">
      <c r="A194" s="2">
        <v>192</v>
      </c>
      <c r="B194" s="2" t="s">
        <v>619</v>
      </c>
      <c r="C194" s="2">
        <v>188</v>
      </c>
      <c r="D194" s="2">
        <v>1.6</v>
      </c>
      <c r="E194" s="2">
        <v>3</v>
      </c>
      <c r="F194" s="2" t="e">
        <f t="shared" si="14"/>
        <v>#N/A</v>
      </c>
      <c r="H194" s="2">
        <v>192</v>
      </c>
      <c r="I194" s="2" t="s">
        <v>606</v>
      </c>
      <c r="J194" s="2">
        <v>166</v>
      </c>
      <c r="K194" s="2">
        <v>1.1000000000000001</v>
      </c>
      <c r="L194" s="2">
        <v>1</v>
      </c>
      <c r="M194" s="2" t="e">
        <f t="shared" si="16"/>
        <v>#N/A</v>
      </c>
    </row>
    <row r="195" spans="1:13" x14ac:dyDescent="0.25">
      <c r="A195" s="2">
        <v>193</v>
      </c>
      <c r="B195" s="2" t="s">
        <v>620</v>
      </c>
      <c r="C195" s="2">
        <v>188</v>
      </c>
      <c r="D195" s="2">
        <v>1.6</v>
      </c>
      <c r="E195" s="2">
        <v>6</v>
      </c>
      <c r="F195" s="2" t="e">
        <f t="shared" ref="F195:F211" si="17">VLOOKUP(B195,Back_Lkp,2,FALSE)</f>
        <v>#N/A</v>
      </c>
      <c r="H195" s="2">
        <v>193</v>
      </c>
      <c r="I195" s="2" t="s">
        <v>387</v>
      </c>
      <c r="J195" s="2">
        <v>166</v>
      </c>
      <c r="K195" s="2">
        <v>1.1000000000000001</v>
      </c>
      <c r="L195" s="2">
        <v>1</v>
      </c>
      <c r="M195" s="2" t="e">
        <f t="shared" si="16"/>
        <v>#N/A</v>
      </c>
    </row>
    <row r="196" spans="1:13" x14ac:dyDescent="0.25">
      <c r="A196" s="2">
        <v>194</v>
      </c>
      <c r="B196" s="2" t="s">
        <v>546</v>
      </c>
      <c r="C196" s="2">
        <v>188</v>
      </c>
      <c r="D196" s="2">
        <v>1.6</v>
      </c>
      <c r="E196" s="2">
        <v>4</v>
      </c>
      <c r="F196" s="2" t="e">
        <f t="shared" si="17"/>
        <v>#N/A</v>
      </c>
    </row>
    <row r="197" spans="1:13" x14ac:dyDescent="0.25">
      <c r="A197" s="2">
        <v>195</v>
      </c>
      <c r="B197" s="2" t="s">
        <v>524</v>
      </c>
      <c r="C197" s="2">
        <v>188</v>
      </c>
      <c r="D197" s="2">
        <v>1.6</v>
      </c>
      <c r="E197" s="2">
        <v>5</v>
      </c>
      <c r="F197" s="2" t="e">
        <f t="shared" si="17"/>
        <v>#N/A</v>
      </c>
    </row>
    <row r="198" spans="1:13" x14ac:dyDescent="0.25">
      <c r="A198" s="2">
        <v>196</v>
      </c>
      <c r="B198" s="2" t="s">
        <v>529</v>
      </c>
      <c r="C198" s="2">
        <v>188</v>
      </c>
      <c r="D198" s="2">
        <v>1.6</v>
      </c>
      <c r="E198" s="2">
        <v>4</v>
      </c>
      <c r="F198" s="2" t="e">
        <f t="shared" si="17"/>
        <v>#N/A</v>
      </c>
    </row>
    <row r="199" spans="1:13" x14ac:dyDescent="0.25">
      <c r="A199" s="2">
        <v>197</v>
      </c>
      <c r="B199" s="2" t="s">
        <v>621</v>
      </c>
      <c r="C199" s="2">
        <v>188</v>
      </c>
      <c r="D199" s="2">
        <v>1.6</v>
      </c>
      <c r="E199" s="2">
        <v>3</v>
      </c>
      <c r="F199" s="2" t="e">
        <f t="shared" si="17"/>
        <v>#N/A</v>
      </c>
    </row>
    <row r="200" spans="1:13" x14ac:dyDescent="0.25">
      <c r="A200" s="2">
        <v>198</v>
      </c>
      <c r="B200" s="2" t="s">
        <v>535</v>
      </c>
      <c r="C200" s="2">
        <v>188</v>
      </c>
      <c r="D200" s="2">
        <v>1.6</v>
      </c>
      <c r="E200" s="2">
        <v>4</v>
      </c>
      <c r="F200" s="2" t="e">
        <f t="shared" si="17"/>
        <v>#N/A</v>
      </c>
    </row>
    <row r="201" spans="1:13" x14ac:dyDescent="0.25">
      <c r="A201" s="2">
        <v>199</v>
      </c>
      <c r="B201" s="2" t="s">
        <v>404</v>
      </c>
      <c r="C201" s="2">
        <v>188</v>
      </c>
      <c r="D201" s="2">
        <v>1.6</v>
      </c>
      <c r="E201" s="2">
        <v>8</v>
      </c>
      <c r="F201" s="2" t="e">
        <f t="shared" si="17"/>
        <v>#N/A</v>
      </c>
    </row>
    <row r="202" spans="1:13" x14ac:dyDescent="0.25">
      <c r="A202" s="2">
        <v>200</v>
      </c>
      <c r="B202" s="2" t="s">
        <v>477</v>
      </c>
      <c r="C202" s="2">
        <v>200</v>
      </c>
      <c r="D202" s="2">
        <v>1.5</v>
      </c>
      <c r="E202" s="2">
        <v>5</v>
      </c>
      <c r="F202" s="2" t="e">
        <f t="shared" si="17"/>
        <v>#N/A</v>
      </c>
    </row>
    <row r="203" spans="1:13" x14ac:dyDescent="0.25">
      <c r="A203" s="2">
        <v>201</v>
      </c>
      <c r="B203" s="2" t="s">
        <v>622</v>
      </c>
      <c r="C203" s="2">
        <v>200</v>
      </c>
      <c r="D203" s="2">
        <v>1.5</v>
      </c>
      <c r="E203" s="2">
        <v>5</v>
      </c>
      <c r="F203" s="2" t="e">
        <f t="shared" si="17"/>
        <v>#N/A</v>
      </c>
    </row>
    <row r="204" spans="1:13" x14ac:dyDescent="0.25">
      <c r="A204" s="2">
        <v>202</v>
      </c>
      <c r="B204" s="2" t="s">
        <v>623</v>
      </c>
      <c r="C204" s="2">
        <v>200</v>
      </c>
      <c r="D204" s="2">
        <v>1.5</v>
      </c>
      <c r="E204" s="2">
        <v>5</v>
      </c>
      <c r="F204" s="2" t="e">
        <f t="shared" si="17"/>
        <v>#N/A</v>
      </c>
    </row>
    <row r="205" spans="1:13" x14ac:dyDescent="0.25">
      <c r="A205" s="2">
        <v>203</v>
      </c>
      <c r="B205" s="2" t="s">
        <v>609</v>
      </c>
      <c r="C205" s="2">
        <v>200</v>
      </c>
      <c r="D205" s="2">
        <v>1.5</v>
      </c>
      <c r="E205" s="2">
        <v>4</v>
      </c>
      <c r="F205" s="2" t="e">
        <f t="shared" si="17"/>
        <v>#N/A</v>
      </c>
    </row>
    <row r="206" spans="1:13" x14ac:dyDescent="0.25">
      <c r="A206" s="2">
        <v>204</v>
      </c>
      <c r="B206" s="2" t="s">
        <v>516</v>
      </c>
      <c r="C206" s="2">
        <v>200</v>
      </c>
      <c r="D206" s="2">
        <v>1.5</v>
      </c>
      <c r="E206" s="2">
        <v>4</v>
      </c>
      <c r="F206" s="2" t="e">
        <f t="shared" si="17"/>
        <v>#N/A</v>
      </c>
    </row>
    <row r="207" spans="1:13" x14ac:dyDescent="0.25">
      <c r="A207" s="2">
        <v>205</v>
      </c>
      <c r="B207" s="2" t="s">
        <v>559</v>
      </c>
      <c r="C207" s="2">
        <v>200</v>
      </c>
      <c r="D207" s="2">
        <v>1.5</v>
      </c>
      <c r="E207" s="2">
        <v>7</v>
      </c>
      <c r="F207" s="2" t="e">
        <f t="shared" si="17"/>
        <v>#N/A</v>
      </c>
    </row>
    <row r="208" spans="1:13" x14ac:dyDescent="0.25">
      <c r="A208" s="2">
        <v>206</v>
      </c>
      <c r="B208" s="2" t="s">
        <v>488</v>
      </c>
      <c r="C208" s="2">
        <v>200</v>
      </c>
      <c r="D208" s="2">
        <v>1.5</v>
      </c>
      <c r="E208" s="2">
        <v>5</v>
      </c>
      <c r="F208" s="2" t="e">
        <f t="shared" si="17"/>
        <v>#N/A</v>
      </c>
    </row>
    <row r="209" spans="1:6" x14ac:dyDescent="0.25">
      <c r="A209" s="2">
        <v>207</v>
      </c>
      <c r="B209" s="2" t="s">
        <v>595</v>
      </c>
      <c r="C209" s="2">
        <v>200</v>
      </c>
      <c r="D209" s="2">
        <v>1.5</v>
      </c>
      <c r="E209" s="2">
        <v>3</v>
      </c>
      <c r="F209" s="2" t="e">
        <f t="shared" si="17"/>
        <v>#N/A</v>
      </c>
    </row>
    <row r="210" spans="1:6" x14ac:dyDescent="0.25">
      <c r="A210" s="2">
        <v>208</v>
      </c>
      <c r="B210" s="2" t="s">
        <v>567</v>
      </c>
      <c r="C210" s="2">
        <v>200</v>
      </c>
      <c r="D210" s="2">
        <v>1.5</v>
      </c>
      <c r="E210" s="2">
        <v>3</v>
      </c>
      <c r="F210" s="2" t="e">
        <f t="shared" si="17"/>
        <v>#N/A</v>
      </c>
    </row>
    <row r="211" spans="1:6" x14ac:dyDescent="0.25">
      <c r="A211" s="2">
        <v>209</v>
      </c>
      <c r="B211" s="2" t="s">
        <v>624</v>
      </c>
      <c r="C211" s="2">
        <v>200</v>
      </c>
      <c r="D211" s="2">
        <v>1.5</v>
      </c>
      <c r="E211" s="2">
        <v>4</v>
      </c>
      <c r="F211" s="2" t="e">
        <f t="shared" si="17"/>
        <v>#N/A</v>
      </c>
    </row>
  </sheetData>
  <mergeCells count="4">
    <mergeCell ref="A1:F1"/>
    <mergeCell ref="H1:M1"/>
    <mergeCell ref="O1:T1"/>
    <mergeCell ref="V1:AA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6371-15D2-4540-8806-23ED06D80EEF}">
  <dimension ref="A1:I60"/>
  <sheetViews>
    <sheetView workbookViewId="0">
      <selection activeCell="F10" sqref="F10"/>
    </sheetView>
  </sheetViews>
  <sheetFormatPr defaultRowHeight="15" x14ac:dyDescent="0.25"/>
  <cols>
    <col min="1" max="1" width="5.7109375" bestFit="1" customWidth="1"/>
    <col min="2" max="2" width="14.5703125" bestFit="1" customWidth="1"/>
    <col min="3" max="3" width="14" bestFit="1" customWidth="1"/>
    <col min="4" max="4" width="12.85546875" bestFit="1" customWidth="1"/>
    <col min="5" max="5" width="20.7109375" customWidth="1"/>
    <col min="6" max="6" width="23.5703125" bestFit="1" customWidth="1"/>
    <col min="8" max="8" width="11" bestFit="1" customWidth="1"/>
    <col min="9" max="9" width="27.5703125" bestFit="1" customWidth="1"/>
  </cols>
  <sheetData>
    <row r="1" spans="1:9" ht="45" x14ac:dyDescent="0.25">
      <c r="A1" s="1" t="s">
        <v>0</v>
      </c>
      <c r="B1" s="1" t="s">
        <v>2</v>
      </c>
      <c r="C1" s="1" t="s">
        <v>3</v>
      </c>
      <c r="D1" s="1" t="s">
        <v>46</v>
      </c>
      <c r="E1" s="4" t="s">
        <v>236</v>
      </c>
      <c r="F1" s="4" t="s">
        <v>237</v>
      </c>
      <c r="G1" s="1" t="s">
        <v>285</v>
      </c>
      <c r="H1" s="1" t="s">
        <v>293</v>
      </c>
      <c r="I1" s="1" t="s">
        <v>291</v>
      </c>
    </row>
    <row r="2" spans="1:9" x14ac:dyDescent="0.25">
      <c r="A2" s="2">
        <v>1</v>
      </c>
      <c r="B2" s="2" t="s">
        <v>55</v>
      </c>
      <c r="C2" s="2" t="s">
        <v>54</v>
      </c>
      <c r="D2" s="2" t="s">
        <v>56</v>
      </c>
      <c r="E2" s="13">
        <v>1315</v>
      </c>
      <c r="F2" s="13">
        <v>184</v>
      </c>
      <c r="G2" s="2">
        <f t="shared" ref="G2:G30" si="0">(E2+F2)/2</f>
        <v>749.5</v>
      </c>
      <c r="H2" s="2">
        <v>0.13041586914912129</v>
      </c>
      <c r="I2" s="18" t="s">
        <v>292</v>
      </c>
    </row>
    <row r="3" spans="1:9" x14ac:dyDescent="0.25">
      <c r="A3" s="2">
        <v>2</v>
      </c>
      <c r="B3" s="2" t="s">
        <v>59</v>
      </c>
      <c r="C3" s="2" t="s">
        <v>58</v>
      </c>
      <c r="D3" s="2" t="s">
        <v>56</v>
      </c>
      <c r="E3" s="13">
        <v>1088</v>
      </c>
      <c r="F3" s="13">
        <v>169</v>
      </c>
      <c r="G3" s="2">
        <f t="shared" si="0"/>
        <v>628.5</v>
      </c>
      <c r="H3" s="2">
        <v>0.10936140595093093</v>
      </c>
      <c r="I3" s="18" t="s">
        <v>292</v>
      </c>
    </row>
    <row r="4" spans="1:9" x14ac:dyDescent="0.25">
      <c r="A4" s="2">
        <v>3</v>
      </c>
      <c r="B4" s="2" t="s">
        <v>60</v>
      </c>
      <c r="C4" s="2" t="s">
        <v>61</v>
      </c>
      <c r="D4" s="2" t="s">
        <v>56</v>
      </c>
      <c r="E4" s="13">
        <v>4391</v>
      </c>
      <c r="F4" s="13">
        <v>2312</v>
      </c>
      <c r="G4" s="2">
        <f t="shared" si="0"/>
        <v>3351.5</v>
      </c>
      <c r="H4" s="2">
        <v>0.58317382982425614</v>
      </c>
      <c r="I4" s="18" t="s">
        <v>292</v>
      </c>
    </row>
    <row r="5" spans="1:9" x14ac:dyDescent="0.25">
      <c r="A5" s="2">
        <v>4</v>
      </c>
      <c r="B5" s="2" t="s">
        <v>65</v>
      </c>
      <c r="C5" s="2" t="s">
        <v>66</v>
      </c>
      <c r="D5" s="2" t="s">
        <v>64</v>
      </c>
      <c r="E5" s="2">
        <v>503</v>
      </c>
      <c r="F5" s="19">
        <v>118</v>
      </c>
      <c r="G5" s="2">
        <f t="shared" si="0"/>
        <v>310.5</v>
      </c>
      <c r="H5" s="2">
        <v>5.4028188620149645E-2</v>
      </c>
      <c r="I5" s="18" t="s">
        <v>287</v>
      </c>
    </row>
    <row r="6" spans="1:9" x14ac:dyDescent="0.25">
      <c r="A6" s="2">
        <v>5</v>
      </c>
      <c r="B6" s="2" t="s">
        <v>68</v>
      </c>
      <c r="C6" s="2" t="s">
        <v>67</v>
      </c>
      <c r="D6" s="2" t="s">
        <v>56</v>
      </c>
      <c r="E6" s="13">
        <v>2671</v>
      </c>
      <c r="F6" s="2">
        <v>439</v>
      </c>
      <c r="G6" s="2">
        <f t="shared" si="0"/>
        <v>1555</v>
      </c>
      <c r="H6" s="2">
        <v>0.27057595267095874</v>
      </c>
      <c r="I6" s="18" t="s">
        <v>292</v>
      </c>
    </row>
    <row r="7" spans="1:9" x14ac:dyDescent="0.25">
      <c r="A7" s="2">
        <v>6</v>
      </c>
      <c r="B7" s="2" t="s">
        <v>60</v>
      </c>
      <c r="C7" s="2" t="s">
        <v>61</v>
      </c>
      <c r="D7" s="2" t="s">
        <v>56</v>
      </c>
      <c r="E7" s="13">
        <v>4391</v>
      </c>
      <c r="F7" s="13">
        <v>2312</v>
      </c>
      <c r="G7" s="2">
        <f t="shared" si="0"/>
        <v>3351.5</v>
      </c>
      <c r="H7" s="2">
        <v>0.58317382982425614</v>
      </c>
      <c r="I7" s="18" t="s">
        <v>292</v>
      </c>
    </row>
    <row r="8" spans="1:9" x14ac:dyDescent="0.25">
      <c r="A8" s="2">
        <v>7</v>
      </c>
      <c r="B8" s="2" t="s">
        <v>70</v>
      </c>
      <c r="C8" s="2" t="s">
        <v>69</v>
      </c>
      <c r="D8" s="2" t="s">
        <v>56</v>
      </c>
      <c r="E8" s="13">
        <v>6805</v>
      </c>
      <c r="F8" s="13">
        <v>2531</v>
      </c>
      <c r="G8" s="2">
        <f t="shared" si="0"/>
        <v>4668</v>
      </c>
      <c r="H8" s="2">
        <v>0.81224986949712896</v>
      </c>
      <c r="I8" s="18" t="s">
        <v>292</v>
      </c>
    </row>
    <row r="9" spans="1:9" x14ac:dyDescent="0.25">
      <c r="A9" s="2">
        <v>8</v>
      </c>
      <c r="B9" s="2" t="s">
        <v>72</v>
      </c>
      <c r="C9" s="2" t="s">
        <v>71</v>
      </c>
      <c r="D9" s="2" t="s">
        <v>56</v>
      </c>
      <c r="E9" s="13">
        <v>1269</v>
      </c>
      <c r="F9" s="2">
        <v>390</v>
      </c>
      <c r="G9" s="2">
        <f t="shared" si="0"/>
        <v>829.5</v>
      </c>
      <c r="H9" s="2">
        <v>0.14433617539585872</v>
      </c>
      <c r="I9" s="18" t="s">
        <v>292</v>
      </c>
    </row>
    <row r="10" spans="1:9" x14ac:dyDescent="0.25">
      <c r="A10" s="2">
        <v>9</v>
      </c>
      <c r="B10" s="2" t="s">
        <v>73</v>
      </c>
      <c r="C10" s="2" t="s">
        <v>74</v>
      </c>
      <c r="D10" s="2" t="s">
        <v>56</v>
      </c>
      <c r="E10" s="13">
        <v>3098</v>
      </c>
      <c r="F10" s="2">
        <v>758</v>
      </c>
      <c r="G10" s="2">
        <f t="shared" si="0"/>
        <v>1928</v>
      </c>
      <c r="H10" s="2">
        <v>0.335479380546372</v>
      </c>
      <c r="I10" s="18" t="s">
        <v>292</v>
      </c>
    </row>
    <row r="11" spans="1:9" x14ac:dyDescent="0.25">
      <c r="A11" s="2">
        <v>10</v>
      </c>
      <c r="B11" s="2" t="s">
        <v>77</v>
      </c>
      <c r="C11" s="2" t="s">
        <v>76</v>
      </c>
      <c r="D11" s="2" t="s">
        <v>56</v>
      </c>
      <c r="E11" s="2">
        <v>688</v>
      </c>
      <c r="F11" s="2">
        <v>147</v>
      </c>
      <c r="G11" s="2">
        <f t="shared" si="0"/>
        <v>417.5</v>
      </c>
      <c r="H11" s="2">
        <v>7.2646598225160952E-2</v>
      </c>
      <c r="I11" s="18" t="s">
        <v>292</v>
      </c>
    </row>
    <row r="12" spans="1:9" x14ac:dyDescent="0.25">
      <c r="A12" s="2">
        <v>11</v>
      </c>
      <c r="B12" s="2" t="s">
        <v>79</v>
      </c>
      <c r="C12" s="2" t="s">
        <v>78</v>
      </c>
      <c r="D12" s="2" t="s">
        <v>56</v>
      </c>
      <c r="E12" s="2">
        <v>16</v>
      </c>
      <c r="F12" s="2">
        <v>23</v>
      </c>
      <c r="G12" s="2">
        <f t="shared" si="0"/>
        <v>19.5</v>
      </c>
      <c r="H12" s="2">
        <v>3.3930746476422483E-3</v>
      </c>
      <c r="I12" s="18" t="s">
        <v>292</v>
      </c>
    </row>
    <row r="13" spans="1:9" x14ac:dyDescent="0.25">
      <c r="A13" s="2">
        <v>12</v>
      </c>
      <c r="B13" s="2" t="s">
        <v>66</v>
      </c>
      <c r="C13" s="2" t="s">
        <v>58</v>
      </c>
      <c r="D13" s="2" t="s">
        <v>56</v>
      </c>
      <c r="E13" s="13">
        <v>3737</v>
      </c>
      <c r="F13" s="2">
        <v>847</v>
      </c>
      <c r="G13" s="2">
        <f t="shared" si="0"/>
        <v>2292</v>
      </c>
      <c r="H13" s="2">
        <v>0.39881677396902732</v>
      </c>
      <c r="I13" s="18" t="s">
        <v>292</v>
      </c>
    </row>
    <row r="14" spans="1:9" x14ac:dyDescent="0.25">
      <c r="A14" s="2">
        <v>13</v>
      </c>
      <c r="B14" s="2" t="s">
        <v>82</v>
      </c>
      <c r="C14" s="2" t="s">
        <v>81</v>
      </c>
      <c r="D14" s="2" t="s">
        <v>56</v>
      </c>
      <c r="E14" s="2">
        <v>16</v>
      </c>
      <c r="F14" s="2">
        <v>7</v>
      </c>
      <c r="G14" s="2">
        <f t="shared" si="0"/>
        <v>11.5</v>
      </c>
      <c r="H14" s="2">
        <v>2.0010440229685051E-3</v>
      </c>
      <c r="I14" s="18" t="s">
        <v>292</v>
      </c>
    </row>
    <row r="15" spans="1:9" x14ac:dyDescent="0.25">
      <c r="A15" s="2">
        <v>14</v>
      </c>
      <c r="B15" s="2" t="s">
        <v>84</v>
      </c>
      <c r="C15" s="2" t="s">
        <v>83</v>
      </c>
      <c r="D15" s="2" t="s">
        <v>56</v>
      </c>
      <c r="E15" s="2">
        <v>10</v>
      </c>
      <c r="F15" s="2">
        <v>7</v>
      </c>
      <c r="G15" s="2">
        <f t="shared" si="0"/>
        <v>8.5</v>
      </c>
      <c r="H15" s="2">
        <v>1.4790325387158518E-3</v>
      </c>
      <c r="I15" s="18" t="s">
        <v>292</v>
      </c>
    </row>
    <row r="16" spans="1:9" x14ac:dyDescent="0.25">
      <c r="A16" s="2">
        <v>15</v>
      </c>
      <c r="B16" s="2" t="s">
        <v>86</v>
      </c>
      <c r="C16" s="2" t="s">
        <v>66</v>
      </c>
      <c r="D16" s="2" t="s">
        <v>85</v>
      </c>
      <c r="E16" s="13">
        <v>1273</v>
      </c>
      <c r="F16" s="2">
        <v>249</v>
      </c>
      <c r="G16" s="2">
        <f t="shared" si="0"/>
        <v>761</v>
      </c>
      <c r="H16" s="2">
        <v>0.13241691317208978</v>
      </c>
      <c r="I16" s="18" t="s">
        <v>288</v>
      </c>
    </row>
    <row r="17" spans="1:9" x14ac:dyDescent="0.25">
      <c r="A17" s="2">
        <v>16</v>
      </c>
      <c r="B17" s="2" t="s">
        <v>87</v>
      </c>
      <c r="C17" s="2" t="s">
        <v>66</v>
      </c>
      <c r="D17" s="2" t="s">
        <v>88</v>
      </c>
      <c r="E17" s="13">
        <v>1332</v>
      </c>
      <c r="F17" s="2">
        <v>198</v>
      </c>
      <c r="G17" s="2">
        <f t="shared" si="0"/>
        <v>765</v>
      </c>
      <c r="H17" s="2">
        <v>0.13311292848442666</v>
      </c>
      <c r="I17" s="18" t="s">
        <v>286</v>
      </c>
    </row>
    <row r="18" spans="1:9" x14ac:dyDescent="0.25">
      <c r="A18" s="2">
        <v>17</v>
      </c>
      <c r="B18" s="2" t="s">
        <v>89</v>
      </c>
      <c r="C18" s="2" t="s">
        <v>95</v>
      </c>
      <c r="D18" s="2" t="s">
        <v>56</v>
      </c>
      <c r="E18" s="13">
        <v>1279</v>
      </c>
      <c r="F18" s="2">
        <v>297</v>
      </c>
      <c r="G18" s="2">
        <f t="shared" si="0"/>
        <v>788</v>
      </c>
      <c r="H18" s="2">
        <v>0.13711501653036368</v>
      </c>
      <c r="I18" s="18" t="s">
        <v>292</v>
      </c>
    </row>
    <row r="19" spans="1:9" x14ac:dyDescent="0.25">
      <c r="A19" s="2">
        <v>18</v>
      </c>
      <c r="B19" s="2" t="s">
        <v>90</v>
      </c>
      <c r="C19" s="2" t="s">
        <v>95</v>
      </c>
      <c r="D19" s="2" t="s">
        <v>56</v>
      </c>
      <c r="E19" s="2">
        <v>251</v>
      </c>
      <c r="F19" s="2">
        <v>43</v>
      </c>
      <c r="G19" s="2">
        <f t="shared" si="0"/>
        <v>147</v>
      </c>
      <c r="H19" s="2">
        <v>2.5578562728380026E-2</v>
      </c>
      <c r="I19" s="18" t="s">
        <v>292</v>
      </c>
    </row>
    <row r="20" spans="1:9" x14ac:dyDescent="0.25">
      <c r="A20" s="2">
        <v>19</v>
      </c>
      <c r="B20" s="2" t="s">
        <v>96</v>
      </c>
      <c r="C20" s="2" t="s">
        <v>95</v>
      </c>
      <c r="D20" s="2" t="s">
        <v>56</v>
      </c>
      <c r="E20" s="13">
        <v>1201</v>
      </c>
      <c r="F20" s="2">
        <v>528</v>
      </c>
      <c r="G20" s="2">
        <f t="shared" si="0"/>
        <v>864.5</v>
      </c>
      <c r="H20" s="2">
        <v>0.15042630937880633</v>
      </c>
      <c r="I20" s="18" t="s">
        <v>292</v>
      </c>
    </row>
    <row r="21" spans="1:9" x14ac:dyDescent="0.25">
      <c r="A21" s="2">
        <v>20</v>
      </c>
      <c r="B21" s="2" t="s">
        <v>91</v>
      </c>
      <c r="C21" s="2" t="s">
        <v>95</v>
      </c>
      <c r="D21" s="2" t="s">
        <v>56</v>
      </c>
      <c r="E21" s="2">
        <v>149</v>
      </c>
      <c r="F21" s="2">
        <v>34</v>
      </c>
      <c r="G21" s="2">
        <f t="shared" si="0"/>
        <v>91.5</v>
      </c>
      <c r="H21" s="2">
        <v>1.5921350269705932E-2</v>
      </c>
      <c r="I21" s="18" t="s">
        <v>292</v>
      </c>
    </row>
    <row r="22" spans="1:9" x14ac:dyDescent="0.25">
      <c r="A22" s="2">
        <v>21</v>
      </c>
      <c r="B22" s="2" t="s">
        <v>92</v>
      </c>
      <c r="C22" s="2" t="s">
        <v>74</v>
      </c>
      <c r="D22" s="2" t="s">
        <v>56</v>
      </c>
      <c r="E22" s="13">
        <v>2909</v>
      </c>
      <c r="F22" s="2">
        <v>703</v>
      </c>
      <c r="G22" s="2">
        <f t="shared" si="0"/>
        <v>1806</v>
      </c>
      <c r="H22" s="2">
        <v>0.31425091352009743</v>
      </c>
      <c r="I22" s="18" t="s">
        <v>292</v>
      </c>
    </row>
    <row r="23" spans="1:9" x14ac:dyDescent="0.25">
      <c r="A23" s="2">
        <v>22</v>
      </c>
      <c r="B23" s="2" t="s">
        <v>97</v>
      </c>
      <c r="C23" s="2" t="s">
        <v>93</v>
      </c>
      <c r="D23" s="2" t="s">
        <v>56</v>
      </c>
      <c r="E23" s="2">
        <v>46</v>
      </c>
      <c r="F23" s="2">
        <v>20</v>
      </c>
      <c r="G23" s="2">
        <f t="shared" si="0"/>
        <v>33</v>
      </c>
      <c r="H23" s="2">
        <v>5.742126326779189E-3</v>
      </c>
      <c r="I23" s="18" t="s">
        <v>292</v>
      </c>
    </row>
    <row r="24" spans="1:9" x14ac:dyDescent="0.25">
      <c r="A24" s="2">
        <v>23</v>
      </c>
      <c r="B24" s="2" t="s">
        <v>60</v>
      </c>
      <c r="C24" s="2" t="s">
        <v>61</v>
      </c>
      <c r="D24" s="2" t="s">
        <v>56</v>
      </c>
      <c r="E24" s="13">
        <v>4398</v>
      </c>
      <c r="F24" s="13">
        <v>2312</v>
      </c>
      <c r="G24" s="2">
        <f t="shared" si="0"/>
        <v>3355</v>
      </c>
      <c r="H24" s="2">
        <v>0.58378284322255092</v>
      </c>
      <c r="I24" s="18" t="s">
        <v>292</v>
      </c>
    </row>
    <row r="25" spans="1:9" x14ac:dyDescent="0.25">
      <c r="A25" s="2">
        <v>24</v>
      </c>
      <c r="B25" s="2" t="s">
        <v>106</v>
      </c>
      <c r="C25" s="2" t="s">
        <v>95</v>
      </c>
      <c r="D25" s="2" t="s">
        <v>56</v>
      </c>
      <c r="E25" s="13">
        <v>8745</v>
      </c>
      <c r="F25" s="13">
        <v>2749</v>
      </c>
      <c r="G25" s="2">
        <f t="shared" si="0"/>
        <v>5747</v>
      </c>
      <c r="H25" s="2">
        <v>1</v>
      </c>
      <c r="I25" s="18" t="s">
        <v>292</v>
      </c>
    </row>
    <row r="26" spans="1:9" x14ac:dyDescent="0.25">
      <c r="A26" s="2">
        <v>25</v>
      </c>
      <c r="B26" s="2" t="s">
        <v>98</v>
      </c>
      <c r="C26" s="2" t="s">
        <v>95</v>
      </c>
      <c r="D26" s="2" t="s">
        <v>56</v>
      </c>
      <c r="E26" s="13">
        <v>2515</v>
      </c>
      <c r="F26" s="2">
        <v>806</v>
      </c>
      <c r="G26" s="2">
        <f t="shared" si="0"/>
        <v>1660.5</v>
      </c>
      <c r="H26" s="2">
        <v>0.28893335653384372</v>
      </c>
      <c r="I26" s="18" t="s">
        <v>292</v>
      </c>
    </row>
    <row r="27" spans="1:9" x14ac:dyDescent="0.25">
      <c r="A27" s="2">
        <v>26</v>
      </c>
      <c r="B27" s="2" t="s">
        <v>94</v>
      </c>
      <c r="C27" s="2" t="s">
        <v>66</v>
      </c>
      <c r="D27" s="2" t="s">
        <v>99</v>
      </c>
      <c r="E27" s="2">
        <v>679</v>
      </c>
      <c r="F27" s="2">
        <v>288</v>
      </c>
      <c r="G27" s="2">
        <f t="shared" si="0"/>
        <v>483.5</v>
      </c>
      <c r="H27" s="2">
        <v>8.4130850878719327E-2</v>
      </c>
      <c r="I27" s="18" t="s">
        <v>290</v>
      </c>
    </row>
    <row r="28" spans="1:9" x14ac:dyDescent="0.25">
      <c r="A28" s="2">
        <v>27</v>
      </c>
      <c r="B28" s="2" t="s">
        <v>45</v>
      </c>
      <c r="C28" s="2" t="s">
        <v>66</v>
      </c>
      <c r="D28" s="2" t="s">
        <v>99</v>
      </c>
      <c r="E28" s="13">
        <v>6814</v>
      </c>
      <c r="F28" s="13">
        <v>1847</v>
      </c>
      <c r="G28" s="2">
        <f t="shared" si="0"/>
        <v>4330.5</v>
      </c>
      <c r="H28" s="2">
        <v>0.75352357751870536</v>
      </c>
      <c r="I28" s="18" t="s">
        <v>290</v>
      </c>
    </row>
    <row r="29" spans="1:9" x14ac:dyDescent="0.25">
      <c r="A29" s="2">
        <v>28</v>
      </c>
      <c r="B29" s="2" t="s">
        <v>66</v>
      </c>
      <c r="C29" s="2" t="s">
        <v>66</v>
      </c>
      <c r="D29" s="2" t="s">
        <v>75</v>
      </c>
      <c r="E29" s="13">
        <v>2040</v>
      </c>
      <c r="F29" s="2">
        <v>643</v>
      </c>
      <c r="G29" s="2">
        <f t="shared" si="0"/>
        <v>1341.5</v>
      </c>
      <c r="H29" s="2">
        <v>0.23342613537497825</v>
      </c>
      <c r="I29" s="18" t="s">
        <v>289</v>
      </c>
    </row>
    <row r="30" spans="1:9" x14ac:dyDescent="0.25">
      <c r="A30" s="2">
        <v>29</v>
      </c>
      <c r="B30" s="2" t="s">
        <v>66</v>
      </c>
      <c r="C30" s="2" t="s">
        <v>66</v>
      </c>
      <c r="D30" s="2" t="s">
        <v>75</v>
      </c>
      <c r="E30" s="13">
        <v>2040</v>
      </c>
      <c r="F30" s="2">
        <v>643</v>
      </c>
      <c r="G30" s="2">
        <f t="shared" si="0"/>
        <v>1341.5</v>
      </c>
      <c r="H30" s="2">
        <v>0.23342613537497825</v>
      </c>
      <c r="I30" s="18" t="s">
        <v>289</v>
      </c>
    </row>
    <row r="31" spans="1:9" x14ac:dyDescent="0.25">
      <c r="A31" s="2">
        <v>30</v>
      </c>
      <c r="B31" s="2" t="s">
        <v>100</v>
      </c>
      <c r="C31" s="2" t="s">
        <v>66</v>
      </c>
      <c r="D31" s="2" t="s">
        <v>63</v>
      </c>
      <c r="E31" s="2"/>
      <c r="F31" s="2"/>
      <c r="G31" s="2"/>
      <c r="H31" s="2"/>
      <c r="I31" s="18"/>
    </row>
    <row r="32" spans="1:9" x14ac:dyDescent="0.25">
      <c r="A32" s="2">
        <v>31</v>
      </c>
      <c r="B32" s="2" t="s">
        <v>101</v>
      </c>
      <c r="C32" s="2" t="s">
        <v>95</v>
      </c>
      <c r="D32" s="2" t="s">
        <v>56</v>
      </c>
      <c r="E32" s="13">
        <v>5256</v>
      </c>
      <c r="F32" s="13">
        <v>2410</v>
      </c>
      <c r="G32" s="2">
        <f>(E32+F32)/2</f>
        <v>3833</v>
      </c>
      <c r="H32" s="2">
        <v>0.66695667304680706</v>
      </c>
      <c r="I32" s="18" t="s">
        <v>292</v>
      </c>
    </row>
    <row r="33" spans="1:9" x14ac:dyDescent="0.25">
      <c r="A33" s="2">
        <v>32</v>
      </c>
      <c r="B33" s="2" t="s">
        <v>102</v>
      </c>
      <c r="C33" s="2" t="s">
        <v>66</v>
      </c>
      <c r="D33" s="2" t="s">
        <v>64</v>
      </c>
      <c r="E33" s="2">
        <v>42</v>
      </c>
      <c r="F33" s="2">
        <v>28</v>
      </c>
      <c r="G33" s="2">
        <f>(E33+F33)/2</f>
        <v>35</v>
      </c>
      <c r="H33" s="2">
        <v>6.0901339829476245E-3</v>
      </c>
      <c r="I33" s="18" t="s">
        <v>287</v>
      </c>
    </row>
    <row r="34" spans="1:9" x14ac:dyDescent="0.25">
      <c r="A34" s="2">
        <v>33</v>
      </c>
      <c r="B34" s="2" t="s">
        <v>100</v>
      </c>
      <c r="C34" s="2" t="s">
        <v>66</v>
      </c>
      <c r="D34" s="2" t="s">
        <v>63</v>
      </c>
      <c r="E34" s="2"/>
      <c r="F34" s="2"/>
      <c r="G34" s="2"/>
      <c r="H34" s="2"/>
      <c r="I34" s="2"/>
    </row>
    <row r="35" spans="1:9" x14ac:dyDescent="0.25">
      <c r="A35" s="2">
        <v>34</v>
      </c>
      <c r="B35" s="2" t="s">
        <v>62</v>
      </c>
      <c r="C35" s="2" t="s">
        <v>66</v>
      </c>
      <c r="D35" s="2" t="s">
        <v>63</v>
      </c>
      <c r="E35" s="2"/>
      <c r="F35" s="2"/>
      <c r="G35" s="2"/>
      <c r="H35" s="2"/>
      <c r="I35" s="2"/>
    </row>
    <row r="36" spans="1:9" x14ac:dyDescent="0.25">
      <c r="A36" s="2">
        <v>35</v>
      </c>
      <c r="B36" s="2" t="s">
        <v>103</v>
      </c>
      <c r="C36" s="2" t="s">
        <v>66</v>
      </c>
      <c r="D36" s="2" t="s">
        <v>104</v>
      </c>
      <c r="E36" s="2">
        <v>714</v>
      </c>
      <c r="F36" s="2">
        <v>188</v>
      </c>
      <c r="G36" s="2">
        <f t="shared" ref="G36:G59" si="1">(E36+F36)/2</f>
        <v>451</v>
      </c>
      <c r="H36" s="2">
        <v>7.8475726465982248E-2</v>
      </c>
      <c r="I36" s="18" t="s">
        <v>292</v>
      </c>
    </row>
    <row r="37" spans="1:9" x14ac:dyDescent="0.25">
      <c r="A37" s="2">
        <v>36</v>
      </c>
      <c r="B37" s="2" t="s">
        <v>105</v>
      </c>
      <c r="C37" s="2" t="s">
        <v>58</v>
      </c>
      <c r="D37" s="2" t="s">
        <v>56</v>
      </c>
      <c r="E37" s="13">
        <v>2255</v>
      </c>
      <c r="F37" s="2">
        <v>617</v>
      </c>
      <c r="G37" s="2">
        <f t="shared" si="1"/>
        <v>1436</v>
      </c>
      <c r="H37" s="2">
        <v>0.24986949712893683</v>
      </c>
      <c r="I37" s="18" t="s">
        <v>292</v>
      </c>
    </row>
    <row r="38" spans="1:9" x14ac:dyDescent="0.25">
      <c r="A38" s="2">
        <v>37</v>
      </c>
      <c r="B38" s="2" t="s">
        <v>130</v>
      </c>
      <c r="C38" s="2" t="s">
        <v>129</v>
      </c>
      <c r="D38" s="2" t="s">
        <v>56</v>
      </c>
      <c r="E38" s="13">
        <v>9413</v>
      </c>
      <c r="F38" s="13">
        <v>2027</v>
      </c>
      <c r="G38" s="2">
        <f t="shared" si="1"/>
        <v>5720</v>
      </c>
      <c r="H38" s="2">
        <v>0.99530189664172608</v>
      </c>
      <c r="I38" s="18" t="s">
        <v>292</v>
      </c>
    </row>
    <row r="39" spans="1:9" x14ac:dyDescent="0.25">
      <c r="A39" s="2">
        <v>38</v>
      </c>
      <c r="B39" s="2" t="s">
        <v>134</v>
      </c>
      <c r="C39" s="2" t="s">
        <v>133</v>
      </c>
      <c r="D39" s="2" t="s">
        <v>56</v>
      </c>
      <c r="E39" s="2">
        <v>257</v>
      </c>
      <c r="F39" s="2">
        <v>111</v>
      </c>
      <c r="G39" s="2">
        <f t="shared" si="1"/>
        <v>184</v>
      </c>
      <c r="H39" s="2">
        <v>3.2016704367496082E-2</v>
      </c>
      <c r="I39" s="18" t="s">
        <v>292</v>
      </c>
    </row>
    <row r="40" spans="1:9" x14ac:dyDescent="0.25">
      <c r="A40" s="2">
        <v>39</v>
      </c>
      <c r="B40" s="2" t="s">
        <v>140</v>
      </c>
      <c r="C40" s="2" t="s">
        <v>139</v>
      </c>
      <c r="D40" s="2" t="s">
        <v>56</v>
      </c>
      <c r="E40" s="2">
        <v>251</v>
      </c>
      <c r="F40" s="2">
        <v>44</v>
      </c>
      <c r="G40" s="2">
        <f t="shared" si="1"/>
        <v>147.5</v>
      </c>
      <c r="H40" s="2">
        <v>2.5665564642422135E-2</v>
      </c>
      <c r="I40" s="18" t="s">
        <v>292</v>
      </c>
    </row>
    <row r="41" spans="1:9" x14ac:dyDescent="0.25">
      <c r="A41" s="2">
        <v>40</v>
      </c>
      <c r="B41" s="2" t="s">
        <v>131</v>
      </c>
      <c r="C41" s="2" t="s">
        <v>95</v>
      </c>
      <c r="D41" s="2" t="s">
        <v>56</v>
      </c>
      <c r="E41" s="2">
        <v>211</v>
      </c>
      <c r="F41" s="2">
        <v>77</v>
      </c>
      <c r="G41" s="2">
        <f t="shared" si="1"/>
        <v>144</v>
      </c>
      <c r="H41" s="2">
        <v>2.5056551244127371E-2</v>
      </c>
      <c r="I41" s="18" t="s">
        <v>292</v>
      </c>
    </row>
    <row r="42" spans="1:9" x14ac:dyDescent="0.25">
      <c r="A42" s="2">
        <v>41</v>
      </c>
      <c r="B42" s="2" t="s">
        <v>135</v>
      </c>
      <c r="C42" s="2" t="s">
        <v>61</v>
      </c>
      <c r="D42" s="2" t="s">
        <v>56</v>
      </c>
      <c r="E42" s="2">
        <v>50</v>
      </c>
      <c r="F42" s="2">
        <v>10</v>
      </c>
      <c r="G42" s="2">
        <f t="shared" si="1"/>
        <v>30</v>
      </c>
      <c r="H42" s="2">
        <v>5.2201148425265352E-3</v>
      </c>
      <c r="I42" s="18" t="s">
        <v>292</v>
      </c>
    </row>
    <row r="43" spans="1:9" x14ac:dyDescent="0.25">
      <c r="A43" s="2">
        <v>42</v>
      </c>
      <c r="B43" s="2" t="s">
        <v>132</v>
      </c>
      <c r="C43" s="2" t="s">
        <v>71</v>
      </c>
      <c r="D43" s="2" t="s">
        <v>56</v>
      </c>
      <c r="E43" s="2">
        <v>791</v>
      </c>
      <c r="F43" s="2">
        <v>304</v>
      </c>
      <c r="G43" s="2">
        <f t="shared" si="1"/>
        <v>547.5</v>
      </c>
      <c r="H43" s="2">
        <v>9.5267095876109278E-2</v>
      </c>
      <c r="I43" s="18" t="s">
        <v>292</v>
      </c>
    </row>
    <row r="44" spans="1:9" x14ac:dyDescent="0.25">
      <c r="A44" s="2">
        <v>43</v>
      </c>
      <c r="B44" s="2" t="s">
        <v>142</v>
      </c>
      <c r="C44" s="2" t="s">
        <v>138</v>
      </c>
      <c r="D44" s="2" t="s">
        <v>56</v>
      </c>
      <c r="E44" s="2">
        <v>105</v>
      </c>
      <c r="F44" s="2">
        <v>17</v>
      </c>
      <c r="G44" s="2">
        <f t="shared" si="1"/>
        <v>61</v>
      </c>
      <c r="H44" s="2">
        <v>1.0614233513137289E-2</v>
      </c>
      <c r="I44" s="18" t="s">
        <v>292</v>
      </c>
    </row>
    <row r="45" spans="1:9" x14ac:dyDescent="0.25">
      <c r="A45" s="2">
        <v>44</v>
      </c>
      <c r="B45" s="2" t="s">
        <v>143</v>
      </c>
      <c r="C45" s="2" t="s">
        <v>83</v>
      </c>
      <c r="D45" s="2" t="s">
        <v>56</v>
      </c>
      <c r="E45" s="13">
        <v>1112</v>
      </c>
      <c r="F45" s="2">
        <v>299</v>
      </c>
      <c r="G45" s="2">
        <f t="shared" si="1"/>
        <v>705.5</v>
      </c>
      <c r="H45" s="2">
        <v>0.1227597007134157</v>
      </c>
      <c r="I45" s="18" t="s">
        <v>292</v>
      </c>
    </row>
    <row r="46" spans="1:9" x14ac:dyDescent="0.25">
      <c r="A46" s="2">
        <v>45</v>
      </c>
      <c r="B46" s="2" t="s">
        <v>92</v>
      </c>
      <c r="C46" s="2" t="s">
        <v>74</v>
      </c>
      <c r="D46" s="2" t="s">
        <v>56</v>
      </c>
      <c r="E46" s="13">
        <v>2903</v>
      </c>
      <c r="F46" s="2">
        <v>703</v>
      </c>
      <c r="G46" s="2">
        <f t="shared" si="1"/>
        <v>1803</v>
      </c>
      <c r="H46" s="2">
        <v>0.3137289020358448</v>
      </c>
      <c r="I46" s="18" t="s">
        <v>292</v>
      </c>
    </row>
    <row r="47" spans="1:9" x14ac:dyDescent="0.25">
      <c r="A47" s="2">
        <v>46</v>
      </c>
      <c r="B47" s="2" t="s">
        <v>141</v>
      </c>
      <c r="C47" s="2" t="s">
        <v>146</v>
      </c>
      <c r="D47" s="2" t="s">
        <v>56</v>
      </c>
      <c r="E47" s="2">
        <v>785</v>
      </c>
      <c r="F47" s="2">
        <v>582</v>
      </c>
      <c r="G47" s="2">
        <f t="shared" si="1"/>
        <v>683.5</v>
      </c>
      <c r="H47" s="2">
        <v>0.1189316164955629</v>
      </c>
      <c r="I47" s="18" t="s">
        <v>292</v>
      </c>
    </row>
    <row r="48" spans="1:9" x14ac:dyDescent="0.25">
      <c r="A48" s="2">
        <v>47</v>
      </c>
      <c r="B48" s="2" t="s">
        <v>144</v>
      </c>
      <c r="C48" s="2" t="s">
        <v>95</v>
      </c>
      <c r="D48" s="2" t="s">
        <v>56</v>
      </c>
      <c r="E48" s="13">
        <v>2746</v>
      </c>
      <c r="F48" s="2">
        <v>857</v>
      </c>
      <c r="G48" s="2">
        <f t="shared" si="1"/>
        <v>1801.5</v>
      </c>
      <c r="H48" s="2">
        <v>0.31346789629371846</v>
      </c>
      <c r="I48" s="18" t="s">
        <v>292</v>
      </c>
    </row>
    <row r="49" spans="1:9" x14ac:dyDescent="0.25">
      <c r="A49" s="2">
        <v>48</v>
      </c>
      <c r="B49" s="2" t="s">
        <v>147</v>
      </c>
      <c r="C49" s="2" t="s">
        <v>136</v>
      </c>
      <c r="D49" s="2" t="s">
        <v>56</v>
      </c>
      <c r="E49" s="13">
        <v>9046</v>
      </c>
      <c r="F49" s="13">
        <v>2035</v>
      </c>
      <c r="G49" s="2">
        <f t="shared" si="1"/>
        <v>5540.5</v>
      </c>
      <c r="H49" s="2">
        <v>0.96406820950060901</v>
      </c>
      <c r="I49" s="18" t="s">
        <v>292</v>
      </c>
    </row>
    <row r="50" spans="1:9" x14ac:dyDescent="0.25">
      <c r="A50" s="2">
        <v>49</v>
      </c>
      <c r="B50" s="2" t="s">
        <v>148</v>
      </c>
      <c r="C50" s="2" t="s">
        <v>69</v>
      </c>
      <c r="D50" s="2" t="s">
        <v>56</v>
      </c>
      <c r="E50" s="2">
        <v>40</v>
      </c>
      <c r="F50" s="2">
        <v>17</v>
      </c>
      <c r="G50" s="2">
        <f t="shared" si="1"/>
        <v>28.5</v>
      </c>
      <c r="H50" s="2">
        <v>4.9591091004002087E-3</v>
      </c>
      <c r="I50" s="18" t="s">
        <v>292</v>
      </c>
    </row>
    <row r="51" spans="1:9" x14ac:dyDescent="0.25">
      <c r="A51" s="2">
        <v>50</v>
      </c>
      <c r="B51" s="2" t="s">
        <v>137</v>
      </c>
      <c r="C51" s="2" t="s">
        <v>83</v>
      </c>
      <c r="D51" s="2" t="s">
        <v>56</v>
      </c>
      <c r="E51" s="13">
        <v>2451</v>
      </c>
      <c r="F51" s="13">
        <v>1030</v>
      </c>
      <c r="G51" s="2">
        <f t="shared" si="1"/>
        <v>1740.5</v>
      </c>
      <c r="H51" s="2">
        <v>0.30285366278058118</v>
      </c>
      <c r="I51" s="18" t="s">
        <v>292</v>
      </c>
    </row>
    <row r="52" spans="1:9" x14ac:dyDescent="0.25">
      <c r="A52" s="2">
        <v>51</v>
      </c>
      <c r="B52" s="2" t="s">
        <v>66</v>
      </c>
      <c r="C52" s="2" t="s">
        <v>74</v>
      </c>
      <c r="D52" s="2" t="s">
        <v>56</v>
      </c>
      <c r="E52" s="2">
        <v>46</v>
      </c>
      <c r="F52" s="2">
        <v>16</v>
      </c>
      <c r="G52" s="2">
        <f t="shared" si="1"/>
        <v>31</v>
      </c>
      <c r="H52" s="2">
        <v>5.3941186706107534E-3</v>
      </c>
      <c r="I52" s="18" t="s">
        <v>292</v>
      </c>
    </row>
    <row r="53" spans="1:9" x14ac:dyDescent="0.25">
      <c r="A53" s="2">
        <v>52</v>
      </c>
      <c r="B53" s="2" t="s">
        <v>150</v>
      </c>
      <c r="C53" s="2" t="s">
        <v>149</v>
      </c>
      <c r="D53" s="2" t="s">
        <v>56</v>
      </c>
      <c r="E53" s="2">
        <v>201</v>
      </c>
      <c r="F53" s="2">
        <v>90</v>
      </c>
      <c r="G53" s="2">
        <f t="shared" si="1"/>
        <v>145.5</v>
      </c>
      <c r="H53" s="2">
        <v>2.5317556986253698E-2</v>
      </c>
      <c r="I53" s="18" t="s">
        <v>292</v>
      </c>
    </row>
    <row r="54" spans="1:9" x14ac:dyDescent="0.25">
      <c r="A54" s="2">
        <v>53</v>
      </c>
      <c r="B54" s="2" t="s">
        <v>151</v>
      </c>
      <c r="C54" s="2" t="s">
        <v>138</v>
      </c>
      <c r="D54" s="2" t="s">
        <v>56</v>
      </c>
      <c r="E54" s="2">
        <v>576</v>
      </c>
      <c r="F54" s="2">
        <v>108</v>
      </c>
      <c r="G54" s="2">
        <f t="shared" si="1"/>
        <v>342</v>
      </c>
      <c r="H54" s="2">
        <v>5.9509309204802505E-2</v>
      </c>
      <c r="I54" s="18" t="s">
        <v>292</v>
      </c>
    </row>
    <row r="55" spans="1:9" x14ac:dyDescent="0.25">
      <c r="A55" s="2">
        <v>54</v>
      </c>
      <c r="B55" s="2" t="s">
        <v>144</v>
      </c>
      <c r="C55" s="2" t="s">
        <v>95</v>
      </c>
      <c r="D55" s="2" t="s">
        <v>56</v>
      </c>
      <c r="E55" s="13">
        <v>2746</v>
      </c>
      <c r="F55" s="2">
        <v>857</v>
      </c>
      <c r="G55" s="2">
        <f t="shared" si="1"/>
        <v>1801.5</v>
      </c>
      <c r="H55" s="2">
        <v>0.31346789629371846</v>
      </c>
      <c r="I55" s="18" t="s">
        <v>292</v>
      </c>
    </row>
    <row r="56" spans="1:9" x14ac:dyDescent="0.25">
      <c r="A56" s="2">
        <v>55</v>
      </c>
      <c r="B56" s="2" t="s">
        <v>145</v>
      </c>
      <c r="C56" s="2" t="s">
        <v>61</v>
      </c>
      <c r="D56" s="2" t="s">
        <v>56</v>
      </c>
      <c r="E56" s="13">
        <v>4317</v>
      </c>
      <c r="F56" s="13">
        <v>2292</v>
      </c>
      <c r="G56" s="2">
        <f t="shared" si="1"/>
        <v>3304.5</v>
      </c>
      <c r="H56" s="2">
        <v>0.57499564990429786</v>
      </c>
      <c r="I56" s="18" t="s">
        <v>292</v>
      </c>
    </row>
    <row r="57" spans="1:9" x14ac:dyDescent="0.25">
      <c r="A57" s="2">
        <v>56</v>
      </c>
      <c r="B57" s="2" t="s">
        <v>152</v>
      </c>
      <c r="C57" s="2" t="s">
        <v>71</v>
      </c>
      <c r="D57" s="2" t="s">
        <v>56</v>
      </c>
      <c r="E57" s="13">
        <v>1292</v>
      </c>
      <c r="F57" s="2">
        <v>389</v>
      </c>
      <c r="G57" s="2">
        <f t="shared" si="1"/>
        <v>840.5</v>
      </c>
      <c r="H57" s="2">
        <v>0.14625021750478512</v>
      </c>
      <c r="I57" s="18" t="s">
        <v>292</v>
      </c>
    </row>
    <row r="58" spans="1:9" x14ac:dyDescent="0.25">
      <c r="A58" s="2">
        <v>57</v>
      </c>
      <c r="B58" s="2" t="s">
        <v>153</v>
      </c>
      <c r="C58" s="2" t="s">
        <v>129</v>
      </c>
      <c r="D58" s="2" t="s">
        <v>56</v>
      </c>
      <c r="E58" s="13">
        <v>3412</v>
      </c>
      <c r="F58" s="2">
        <v>406</v>
      </c>
      <c r="G58" s="2">
        <f t="shared" si="1"/>
        <v>1909</v>
      </c>
      <c r="H58" s="2">
        <v>0.33217330781277188</v>
      </c>
      <c r="I58" s="18" t="s">
        <v>292</v>
      </c>
    </row>
    <row r="59" spans="1:9" x14ac:dyDescent="0.25">
      <c r="A59" s="2">
        <v>58</v>
      </c>
      <c r="B59" s="2" t="s">
        <v>216</v>
      </c>
      <c r="C59" s="2" t="s">
        <v>215</v>
      </c>
      <c r="D59" s="2" t="s">
        <v>56</v>
      </c>
      <c r="E59" s="13">
        <v>1421</v>
      </c>
      <c r="F59" s="2">
        <v>243</v>
      </c>
      <c r="G59" s="2">
        <f t="shared" si="1"/>
        <v>832</v>
      </c>
      <c r="H59" s="2">
        <v>0.14477118496606925</v>
      </c>
      <c r="I59" s="18" t="s">
        <v>292</v>
      </c>
    </row>
    <row r="60" spans="1:9" x14ac:dyDescent="0.25">
      <c r="G60" s="20">
        <f>MAX(G2:G59)</f>
        <v>5747</v>
      </c>
      <c r="H60" s="21"/>
    </row>
  </sheetData>
  <hyperlinks>
    <hyperlink ref="I3" r:id="rId1" xr:uid="{7A3CB479-260A-4613-8D08-42539CDECD9E}"/>
    <hyperlink ref="I5" r:id="rId2" xr:uid="{14BE3928-8717-4629-9820-7CEE8AED853B}"/>
    <hyperlink ref="I16" r:id="rId3" xr:uid="{B9952A76-2FE0-4ADB-8F89-C3F93861E866}"/>
    <hyperlink ref="I17" r:id="rId4" xr:uid="{4964AC26-99FD-412E-A159-3878E8069114}"/>
    <hyperlink ref="I27" r:id="rId5" xr:uid="{B4FCF5F0-E317-4E52-8CB1-ACB6675DE8ED}"/>
    <hyperlink ref="I28" r:id="rId6" xr:uid="{D5D389CB-AB99-452C-81BE-2A68B7897211}"/>
    <hyperlink ref="I29" r:id="rId7" xr:uid="{F47AAA03-CBFC-4E20-89A9-0248F7C4765B}"/>
    <hyperlink ref="I30" r:id="rId8" xr:uid="{0283A869-014A-40ED-8BC5-6F8ADD3CE58C}"/>
    <hyperlink ref="I33" r:id="rId9" xr:uid="{57F85C38-C01D-4A9C-88CF-A0446E140182}"/>
    <hyperlink ref="I2" r:id="rId10" xr:uid="{E8E867AC-7DB7-4AA2-AD2A-DD36886D5496}"/>
    <hyperlink ref="I4" r:id="rId11" xr:uid="{50D448BE-585C-467B-869D-70B177FC1320}"/>
    <hyperlink ref="I6" r:id="rId12" xr:uid="{72E50FB8-6348-4043-BCD2-7AC19DC409A1}"/>
    <hyperlink ref="I7:I15" r:id="rId13" display="https://www.indeed.com/" xr:uid="{3FF89824-A829-4696-AFBF-F7750B017C6B}"/>
    <hyperlink ref="I18" r:id="rId14" xr:uid="{DBB2D036-BA77-4515-924A-556D941D4F79}"/>
    <hyperlink ref="I19:I26" r:id="rId15" display="https://www.indeed.com/" xr:uid="{436794F4-B9D3-4FE6-B528-5F50103F4B93}"/>
    <hyperlink ref="I32" r:id="rId16" xr:uid="{718C9824-93D9-4C75-AED9-E3FC8BCF0C56}"/>
    <hyperlink ref="I36" r:id="rId17" xr:uid="{4C9D3D21-7583-4AF0-A953-DDC4C2DD35A8}"/>
    <hyperlink ref="I37:I59" r:id="rId18" display="https://www.indeed.com/" xr:uid="{CC01F78C-2CF7-4F19-BE44-DC76E7700A48}"/>
  </hyperlinks>
  <pageMargins left="0.7" right="0.7" top="0.75" bottom="0.75" header="0.3" footer="0.3"/>
  <pageSetup paperSize="9" orientation="portrait" r:id="rId1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16D5-0F53-4F45-8B7D-08DC061A2DFD}">
  <dimension ref="A1:I59"/>
  <sheetViews>
    <sheetView workbookViewId="0">
      <selection activeCell="E8" sqref="E8"/>
    </sheetView>
  </sheetViews>
  <sheetFormatPr defaultRowHeight="15" x14ac:dyDescent="0.25"/>
  <cols>
    <col min="1" max="1" width="5.7109375" style="6" bestFit="1" customWidth="1"/>
    <col min="2" max="2" width="40.140625" style="6" bestFit="1" customWidth="1"/>
    <col min="3" max="3" width="20.5703125" style="6" bestFit="1" customWidth="1"/>
    <col min="4" max="4" width="10.5703125" style="6" bestFit="1" customWidth="1"/>
    <col min="5" max="5" width="13.42578125" style="6" bestFit="1" customWidth="1"/>
    <col min="6" max="6" width="15.28515625" style="6" bestFit="1" customWidth="1"/>
    <col min="7" max="7" width="25.7109375" style="6" bestFit="1" customWidth="1"/>
    <col min="8" max="8" width="25.7109375" style="6" customWidth="1"/>
    <col min="9" max="9" width="10.5703125" style="6" bestFit="1" customWidth="1"/>
    <col min="10" max="16384" width="9.140625" style="6"/>
  </cols>
  <sheetData>
    <row r="1" spans="1:9" x14ac:dyDescent="0.25">
      <c r="A1" s="1" t="s">
        <v>0</v>
      </c>
      <c r="B1" s="1" t="s">
        <v>1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  <c r="I1" s="1" t="s">
        <v>33</v>
      </c>
    </row>
    <row r="2" spans="1:9" x14ac:dyDescent="0.25">
      <c r="A2" s="2">
        <v>1</v>
      </c>
      <c r="B2" s="2" t="s">
        <v>6</v>
      </c>
      <c r="C2" s="2"/>
      <c r="D2" s="2"/>
      <c r="E2" s="2"/>
      <c r="F2" s="2"/>
      <c r="G2" s="2"/>
      <c r="H2" s="2"/>
      <c r="I2" s="2"/>
    </row>
    <row r="3" spans="1:9" x14ac:dyDescent="0.25">
      <c r="A3" s="2">
        <v>2</v>
      </c>
      <c r="B3" s="2" t="s">
        <v>7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3</v>
      </c>
      <c r="B4" s="2" t="s">
        <v>8</v>
      </c>
      <c r="C4" s="2"/>
      <c r="D4" s="2"/>
      <c r="E4" s="2"/>
      <c r="F4" s="2"/>
      <c r="G4" s="2"/>
      <c r="H4" s="2"/>
      <c r="I4" s="2"/>
    </row>
    <row r="5" spans="1:9" x14ac:dyDescent="0.25">
      <c r="A5" s="2">
        <v>4</v>
      </c>
      <c r="B5" s="2" t="s">
        <v>9</v>
      </c>
      <c r="C5" s="2"/>
      <c r="D5" s="2"/>
      <c r="E5" s="2"/>
      <c r="F5" s="2"/>
      <c r="G5" s="2"/>
      <c r="H5" s="2"/>
      <c r="I5" s="2"/>
    </row>
    <row r="6" spans="1:9" x14ac:dyDescent="0.25">
      <c r="A6" s="2">
        <v>5</v>
      </c>
      <c r="B6" s="2" t="s">
        <v>10</v>
      </c>
      <c r="C6" s="2"/>
      <c r="D6" s="2"/>
      <c r="E6" s="2"/>
      <c r="F6" s="2"/>
      <c r="G6" s="2"/>
      <c r="H6" s="2"/>
      <c r="I6" s="2"/>
    </row>
    <row r="7" spans="1:9" x14ac:dyDescent="0.25">
      <c r="A7" s="2">
        <v>6</v>
      </c>
      <c r="B7" s="2" t="s">
        <v>17</v>
      </c>
      <c r="C7" s="2"/>
      <c r="D7" s="2"/>
      <c r="E7" s="2"/>
      <c r="F7" s="2"/>
      <c r="G7" s="2"/>
      <c r="H7" s="2"/>
      <c r="I7" s="2"/>
    </row>
    <row r="8" spans="1:9" x14ac:dyDescent="0.25">
      <c r="A8" s="2">
        <v>7</v>
      </c>
      <c r="B8" s="2" t="s">
        <v>11</v>
      </c>
      <c r="C8" s="2"/>
      <c r="D8" s="2"/>
      <c r="E8" s="2"/>
      <c r="F8" s="2"/>
      <c r="G8" s="2"/>
      <c r="H8" s="2"/>
      <c r="I8" s="2"/>
    </row>
    <row r="9" spans="1:9" x14ac:dyDescent="0.25">
      <c r="A9" s="2">
        <v>8</v>
      </c>
      <c r="B9" s="2" t="s">
        <v>12</v>
      </c>
      <c r="C9" s="2"/>
      <c r="D9" s="2"/>
      <c r="E9" s="2"/>
      <c r="F9" s="2"/>
      <c r="G9" s="2"/>
      <c r="H9" s="2"/>
      <c r="I9" s="2"/>
    </row>
    <row r="10" spans="1:9" x14ac:dyDescent="0.25">
      <c r="A10" s="2">
        <v>9</v>
      </c>
      <c r="B10" s="2" t="s">
        <v>18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10</v>
      </c>
      <c r="B11" s="2" t="s">
        <v>19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11</v>
      </c>
      <c r="B12" s="2" t="s">
        <v>13</v>
      </c>
      <c r="C12" s="2"/>
      <c r="D12" s="2"/>
      <c r="E12" s="2"/>
      <c r="F12" s="2"/>
      <c r="G12" s="2"/>
      <c r="H12" s="2"/>
      <c r="I12" s="2"/>
    </row>
    <row r="13" spans="1:9" x14ac:dyDescent="0.25">
      <c r="A13" s="2">
        <v>12</v>
      </c>
      <c r="B13" s="2" t="s">
        <v>14</v>
      </c>
      <c r="C13" s="2"/>
      <c r="D13" s="2"/>
      <c r="E13" s="2"/>
      <c r="F13" s="2"/>
      <c r="G13" s="2"/>
      <c r="H13" s="2"/>
      <c r="I13" s="2"/>
    </row>
    <row r="14" spans="1:9" x14ac:dyDescent="0.25">
      <c r="A14" s="2">
        <v>13</v>
      </c>
      <c r="B14" s="2" t="s">
        <v>15</v>
      </c>
      <c r="C14" s="2"/>
      <c r="D14" s="2"/>
      <c r="E14" s="2"/>
      <c r="F14" s="2"/>
      <c r="G14" s="2"/>
      <c r="H14" s="2"/>
      <c r="I14" s="2"/>
    </row>
    <row r="15" spans="1:9" x14ac:dyDescent="0.25">
      <c r="A15" s="2">
        <v>14</v>
      </c>
      <c r="B15" s="2" t="s">
        <v>16</v>
      </c>
      <c r="C15" s="2"/>
      <c r="D15" s="2"/>
      <c r="E15" s="2"/>
      <c r="F15" s="2"/>
      <c r="G15" s="2"/>
      <c r="H15" s="2"/>
      <c r="I15" s="2"/>
    </row>
    <row r="16" spans="1:9" x14ac:dyDescent="0.25">
      <c r="A16" s="2">
        <v>15</v>
      </c>
      <c r="B16" s="2" t="s">
        <v>20</v>
      </c>
      <c r="C16" s="2"/>
      <c r="D16" s="2"/>
      <c r="E16" s="2"/>
      <c r="F16" s="2"/>
      <c r="G16" s="2"/>
      <c r="H16" s="2"/>
      <c r="I16" s="2"/>
    </row>
    <row r="17" spans="1:9" x14ac:dyDescent="0.25">
      <c r="A17" s="2">
        <v>16</v>
      </c>
      <c r="B17" s="2" t="s">
        <v>21</v>
      </c>
      <c r="C17" s="2"/>
      <c r="D17" s="2"/>
      <c r="E17" s="2"/>
      <c r="F17" s="2"/>
      <c r="G17" s="2"/>
      <c r="H17" s="2"/>
      <c r="I17" s="2"/>
    </row>
    <row r="18" spans="1:9" x14ac:dyDescent="0.25">
      <c r="A18" s="2">
        <v>17</v>
      </c>
      <c r="B18" s="2" t="s">
        <v>22</v>
      </c>
      <c r="C18" s="2"/>
      <c r="D18" s="2"/>
      <c r="E18" s="2"/>
      <c r="F18" s="2"/>
      <c r="G18" s="2"/>
      <c r="H18" s="2"/>
      <c r="I18" s="2"/>
    </row>
    <row r="19" spans="1:9" x14ac:dyDescent="0.25">
      <c r="A19" s="2">
        <v>18</v>
      </c>
      <c r="B19" s="2" t="s">
        <v>23</v>
      </c>
      <c r="C19" s="2"/>
      <c r="D19" s="2"/>
      <c r="E19" s="2"/>
      <c r="F19" s="2"/>
      <c r="G19" s="2"/>
      <c r="H19" s="2"/>
      <c r="I19" s="2"/>
    </row>
    <row r="20" spans="1:9" x14ac:dyDescent="0.25">
      <c r="A20" s="2">
        <v>19</v>
      </c>
      <c r="B20" s="2" t="s">
        <v>24</v>
      </c>
      <c r="C20" s="2"/>
      <c r="D20" s="2"/>
      <c r="E20" s="2"/>
      <c r="F20" s="2"/>
      <c r="G20" s="2"/>
      <c r="H20" s="2"/>
      <c r="I20" s="2"/>
    </row>
    <row r="21" spans="1:9" x14ac:dyDescent="0.25">
      <c r="A21" s="2">
        <v>20</v>
      </c>
      <c r="B21" s="2" t="s">
        <v>25</v>
      </c>
      <c r="C21" s="2"/>
      <c r="D21" s="2"/>
      <c r="E21" s="2"/>
      <c r="F21" s="2"/>
      <c r="G21" s="2"/>
      <c r="H21" s="2"/>
      <c r="I21" s="2"/>
    </row>
    <row r="22" spans="1:9" x14ac:dyDescent="0.25">
      <c r="A22" s="2">
        <v>21</v>
      </c>
      <c r="B22" s="2" t="s">
        <v>26</v>
      </c>
      <c r="C22" s="2"/>
      <c r="D22" s="2"/>
      <c r="E22" s="2"/>
      <c r="F22" s="2"/>
      <c r="G22" s="2"/>
      <c r="H22" s="2"/>
      <c r="I22" s="2"/>
    </row>
    <row r="23" spans="1:9" x14ac:dyDescent="0.25">
      <c r="A23" s="2">
        <v>22</v>
      </c>
      <c r="B23" s="2" t="s">
        <v>27</v>
      </c>
      <c r="C23" s="2"/>
      <c r="D23" s="2"/>
      <c r="E23" s="2"/>
      <c r="F23" s="2"/>
      <c r="G23" s="2"/>
      <c r="H23" s="2"/>
      <c r="I23" s="2"/>
    </row>
    <row r="24" spans="1:9" x14ac:dyDescent="0.25">
      <c r="A24" s="2">
        <v>23</v>
      </c>
      <c r="B24" s="2" t="s">
        <v>32</v>
      </c>
      <c r="C24" s="2"/>
      <c r="D24" s="2"/>
      <c r="E24" s="2"/>
      <c r="F24" s="2"/>
      <c r="G24" s="2"/>
      <c r="H24" s="2"/>
      <c r="I24" s="2"/>
    </row>
    <row r="25" spans="1:9" x14ac:dyDescent="0.25">
      <c r="A25" s="2">
        <v>24</v>
      </c>
      <c r="B25" s="2" t="s">
        <v>35</v>
      </c>
      <c r="C25" s="2"/>
      <c r="D25" s="2"/>
      <c r="E25" s="2"/>
      <c r="F25" s="2"/>
      <c r="G25" s="2"/>
      <c r="H25" s="2"/>
      <c r="I25" s="2"/>
    </row>
    <row r="26" spans="1:9" x14ac:dyDescent="0.25">
      <c r="A26" s="2">
        <v>25</v>
      </c>
      <c r="B26" s="2" t="s">
        <v>36</v>
      </c>
      <c r="C26" s="2"/>
      <c r="D26" s="2"/>
      <c r="E26" s="2"/>
      <c r="F26" s="2"/>
      <c r="G26" s="2"/>
      <c r="H26" s="2"/>
      <c r="I26" s="2"/>
    </row>
    <row r="27" spans="1:9" x14ac:dyDescent="0.25">
      <c r="A27" s="2">
        <v>26</v>
      </c>
      <c r="B27" s="2" t="s">
        <v>42</v>
      </c>
      <c r="C27" s="2"/>
      <c r="D27" s="2"/>
      <c r="E27" s="2"/>
      <c r="F27" s="2"/>
      <c r="G27" s="2"/>
      <c r="H27" s="2"/>
      <c r="I27" s="2"/>
    </row>
    <row r="28" spans="1:9" x14ac:dyDescent="0.25">
      <c r="A28" s="2">
        <v>28</v>
      </c>
      <c r="B28" s="2" t="s">
        <v>43</v>
      </c>
      <c r="C28" s="2"/>
      <c r="D28" s="2"/>
      <c r="E28" s="2"/>
      <c r="F28" s="2"/>
      <c r="G28" s="2"/>
      <c r="H28" s="2"/>
      <c r="I28" s="2"/>
    </row>
    <row r="29" spans="1:9" x14ac:dyDescent="0.25">
      <c r="A29" s="2">
        <v>29</v>
      </c>
      <c r="B29" s="2" t="s">
        <v>44</v>
      </c>
      <c r="C29" s="2"/>
      <c r="D29" s="2"/>
      <c r="E29" s="2"/>
      <c r="F29" s="2"/>
      <c r="G29" s="2"/>
      <c r="H29" s="2"/>
      <c r="I29" s="2"/>
    </row>
    <row r="30" spans="1:9" x14ac:dyDescent="0.25">
      <c r="A30" s="2">
        <v>30</v>
      </c>
      <c r="B30" s="2" t="s">
        <v>47</v>
      </c>
      <c r="C30" s="2"/>
      <c r="D30" s="2"/>
      <c r="E30" s="2"/>
      <c r="F30" s="2"/>
      <c r="G30" s="2"/>
      <c r="H30" s="2"/>
      <c r="I30" s="2"/>
    </row>
    <row r="31" spans="1:9" x14ac:dyDescent="0.25">
      <c r="A31" s="2">
        <v>31</v>
      </c>
      <c r="B31" s="2" t="s">
        <v>19</v>
      </c>
      <c r="C31" s="2"/>
      <c r="D31" s="2"/>
      <c r="E31" s="2"/>
      <c r="F31" s="2"/>
      <c r="G31" s="2"/>
      <c r="H31" s="2"/>
      <c r="I31" s="2"/>
    </row>
    <row r="32" spans="1:9" x14ac:dyDescent="0.25">
      <c r="A32" s="2">
        <v>32</v>
      </c>
      <c r="B32" s="2" t="s">
        <v>48</v>
      </c>
      <c r="C32" s="2"/>
      <c r="D32" s="2"/>
      <c r="E32" s="2"/>
      <c r="F32" s="2"/>
      <c r="G32" s="2"/>
      <c r="H32" s="2"/>
      <c r="I32" s="2"/>
    </row>
    <row r="33" spans="1:9" x14ac:dyDescent="0.25">
      <c r="A33" s="2">
        <v>33</v>
      </c>
      <c r="B33" s="2" t="s">
        <v>49</v>
      </c>
      <c r="C33" s="2"/>
      <c r="D33" s="2"/>
      <c r="E33" s="2"/>
      <c r="F33" s="2"/>
      <c r="G33" s="2"/>
      <c r="H33" s="2"/>
      <c r="I33" s="2"/>
    </row>
    <row r="34" spans="1:9" x14ac:dyDescent="0.25">
      <c r="A34" s="2">
        <v>34</v>
      </c>
      <c r="B34" s="2" t="s">
        <v>50</v>
      </c>
      <c r="C34" s="2"/>
      <c r="D34" s="2"/>
      <c r="E34" s="2"/>
      <c r="F34" s="2"/>
      <c r="G34" s="2"/>
      <c r="H34" s="2"/>
      <c r="I34" s="2"/>
    </row>
    <row r="35" spans="1:9" x14ac:dyDescent="0.25">
      <c r="A35" s="2">
        <v>35</v>
      </c>
      <c r="B35" s="2" t="s">
        <v>51</v>
      </c>
      <c r="C35" s="2"/>
      <c r="D35" s="2"/>
      <c r="E35" s="2"/>
      <c r="F35" s="2"/>
      <c r="G35" s="2"/>
      <c r="H35" s="2"/>
      <c r="I35" s="2"/>
    </row>
    <row r="36" spans="1:9" x14ac:dyDescent="0.25">
      <c r="A36" s="2">
        <v>36</v>
      </c>
      <c r="B36" s="2" t="s">
        <v>52</v>
      </c>
      <c r="C36" s="2"/>
      <c r="D36" s="2"/>
      <c r="E36" s="2"/>
      <c r="F36" s="2"/>
      <c r="G36" s="2"/>
      <c r="H36" s="2"/>
      <c r="I36" s="2"/>
    </row>
    <row r="37" spans="1:9" x14ac:dyDescent="0.25">
      <c r="A37" s="2">
        <v>37</v>
      </c>
      <c r="B37" s="2" t="s">
        <v>53</v>
      </c>
      <c r="C37" s="2"/>
      <c r="D37" s="2"/>
      <c r="E37" s="2"/>
      <c r="F37" s="2"/>
      <c r="G37" s="2"/>
      <c r="H37" s="2"/>
      <c r="I37" s="2"/>
    </row>
    <row r="38" spans="1:9" x14ac:dyDescent="0.25">
      <c r="A38" s="2">
        <v>38</v>
      </c>
      <c r="B38" s="2" t="s">
        <v>80</v>
      </c>
      <c r="C38" s="2"/>
      <c r="D38" s="2"/>
      <c r="E38" s="2"/>
      <c r="F38" s="2"/>
      <c r="G38" s="2"/>
      <c r="H38" s="2"/>
      <c r="I38" s="2"/>
    </row>
    <row r="39" spans="1:9" x14ac:dyDescent="0.25">
      <c r="A39" s="2">
        <v>39</v>
      </c>
      <c r="B39" s="2" t="s">
        <v>108</v>
      </c>
      <c r="C39" s="2"/>
      <c r="D39" s="2"/>
      <c r="E39" s="2"/>
      <c r="F39" s="2"/>
      <c r="G39" s="2"/>
      <c r="H39" s="2"/>
      <c r="I39" s="2"/>
    </row>
    <row r="40" spans="1:9" x14ac:dyDescent="0.25">
      <c r="A40" s="2">
        <v>40</v>
      </c>
      <c r="B40" s="2" t="s">
        <v>109</v>
      </c>
      <c r="C40" s="2"/>
      <c r="D40" s="2"/>
      <c r="E40" s="2"/>
      <c r="F40" s="2"/>
      <c r="G40" s="2"/>
      <c r="H40" s="2"/>
      <c r="I40" s="2"/>
    </row>
    <row r="41" spans="1:9" x14ac:dyDescent="0.25">
      <c r="A41" s="2">
        <v>41</v>
      </c>
      <c r="B41" s="2" t="s">
        <v>110</v>
      </c>
      <c r="C41" s="2"/>
      <c r="D41" s="2"/>
      <c r="E41" s="2"/>
      <c r="F41" s="2"/>
      <c r="G41" s="2"/>
      <c r="H41" s="2"/>
      <c r="I41" s="2"/>
    </row>
    <row r="42" spans="1:9" x14ac:dyDescent="0.25">
      <c r="A42" s="2">
        <v>42</v>
      </c>
      <c r="B42" s="2" t="s">
        <v>111</v>
      </c>
      <c r="C42" s="2"/>
      <c r="D42" s="2"/>
      <c r="E42" s="2"/>
      <c r="F42" s="2"/>
      <c r="G42" s="2"/>
      <c r="H42" s="2"/>
      <c r="I42" s="2"/>
    </row>
    <row r="43" spans="1:9" x14ac:dyDescent="0.25">
      <c r="A43" s="2">
        <v>43</v>
      </c>
      <c r="B43" s="2" t="s">
        <v>112</v>
      </c>
      <c r="C43" s="2"/>
      <c r="D43" s="2"/>
      <c r="E43" s="2"/>
      <c r="F43" s="2"/>
      <c r="G43" s="2"/>
      <c r="H43" s="2"/>
      <c r="I43" s="2"/>
    </row>
    <row r="44" spans="1:9" x14ac:dyDescent="0.25">
      <c r="A44" s="2">
        <v>44</v>
      </c>
      <c r="B44" s="2" t="s">
        <v>113</v>
      </c>
      <c r="C44" s="2"/>
      <c r="D44" s="2"/>
      <c r="E44" s="2"/>
      <c r="F44" s="2"/>
      <c r="G44" s="2"/>
      <c r="H44" s="2"/>
      <c r="I44" s="2"/>
    </row>
    <row r="45" spans="1:9" x14ac:dyDescent="0.25">
      <c r="A45" s="2">
        <v>45</v>
      </c>
      <c r="B45" s="2" t="s">
        <v>114</v>
      </c>
      <c r="C45" s="2"/>
      <c r="D45" s="2"/>
      <c r="E45" s="2"/>
      <c r="F45" s="2"/>
      <c r="G45" s="2"/>
      <c r="H45" s="2"/>
      <c r="I45" s="2"/>
    </row>
    <row r="46" spans="1:9" x14ac:dyDescent="0.25">
      <c r="A46" s="2">
        <v>46</v>
      </c>
      <c r="B46" s="2" t="s">
        <v>115</v>
      </c>
      <c r="C46" s="2"/>
      <c r="D46" s="2"/>
      <c r="E46" s="2"/>
      <c r="F46" s="2"/>
      <c r="G46" s="2"/>
      <c r="H46" s="2"/>
      <c r="I46" s="2"/>
    </row>
    <row r="47" spans="1:9" x14ac:dyDescent="0.25">
      <c r="A47" s="2">
        <v>47</v>
      </c>
      <c r="B47" s="2" t="s">
        <v>116</v>
      </c>
      <c r="C47" s="2"/>
      <c r="D47" s="2"/>
      <c r="E47" s="2"/>
      <c r="F47" s="2"/>
      <c r="G47" s="2"/>
      <c r="H47" s="2"/>
      <c r="I47" s="2"/>
    </row>
    <row r="48" spans="1:9" x14ac:dyDescent="0.25">
      <c r="A48" s="2">
        <v>48</v>
      </c>
      <c r="B48" s="2" t="s">
        <v>117</v>
      </c>
      <c r="C48" s="2"/>
      <c r="D48" s="2"/>
      <c r="E48" s="2"/>
      <c r="F48" s="2"/>
      <c r="G48" s="2"/>
      <c r="H48" s="2"/>
      <c r="I48" s="2"/>
    </row>
    <row r="49" spans="1:9" x14ac:dyDescent="0.25">
      <c r="A49" s="2">
        <v>49</v>
      </c>
      <c r="B49" s="2" t="s">
        <v>118</v>
      </c>
      <c r="C49" s="2"/>
      <c r="D49" s="2"/>
      <c r="E49" s="2"/>
      <c r="F49" s="2"/>
      <c r="G49" s="2"/>
      <c r="H49" s="2"/>
      <c r="I49" s="2"/>
    </row>
    <row r="50" spans="1:9" x14ac:dyDescent="0.25">
      <c r="A50" s="2">
        <v>50</v>
      </c>
      <c r="B50" s="2" t="s">
        <v>119</v>
      </c>
      <c r="C50" s="2"/>
      <c r="D50" s="2"/>
      <c r="E50" s="2"/>
      <c r="F50" s="2"/>
      <c r="G50" s="2"/>
      <c r="H50" s="2"/>
      <c r="I50" s="2"/>
    </row>
    <row r="51" spans="1:9" x14ac:dyDescent="0.25">
      <c r="A51" s="2">
        <v>51</v>
      </c>
      <c r="B51" s="2" t="s">
        <v>120</v>
      </c>
      <c r="C51" s="2"/>
      <c r="D51" s="2"/>
      <c r="E51" s="2"/>
      <c r="F51" s="2"/>
      <c r="G51" s="2"/>
      <c r="H51" s="2"/>
      <c r="I51" s="2"/>
    </row>
    <row r="52" spans="1:9" x14ac:dyDescent="0.25">
      <c r="A52" s="2">
        <v>52</v>
      </c>
      <c r="B52" s="2" t="s">
        <v>121</v>
      </c>
      <c r="C52" s="2"/>
      <c r="D52" s="2"/>
      <c r="E52" s="2"/>
      <c r="F52" s="2"/>
      <c r="G52" s="2"/>
      <c r="H52" s="2"/>
      <c r="I52" s="2"/>
    </row>
    <row r="53" spans="1:9" x14ac:dyDescent="0.25">
      <c r="A53" s="2">
        <v>53</v>
      </c>
      <c r="B53" s="2" t="s">
        <v>122</v>
      </c>
      <c r="C53" s="2"/>
      <c r="D53" s="2"/>
      <c r="E53" s="2"/>
      <c r="F53" s="2"/>
      <c r="G53" s="2"/>
      <c r="H53" s="2"/>
      <c r="I53" s="2"/>
    </row>
    <row r="54" spans="1:9" x14ac:dyDescent="0.25">
      <c r="A54" s="2">
        <v>54</v>
      </c>
      <c r="B54" s="2" t="s">
        <v>123</v>
      </c>
      <c r="C54" s="2"/>
      <c r="D54" s="2"/>
      <c r="E54" s="2"/>
      <c r="F54" s="2"/>
      <c r="G54" s="2"/>
      <c r="H54" s="2"/>
      <c r="I54" s="2"/>
    </row>
    <row r="55" spans="1:9" x14ac:dyDescent="0.25">
      <c r="A55" s="2">
        <v>55</v>
      </c>
      <c r="B55" s="2" t="s">
        <v>124</v>
      </c>
      <c r="C55" s="2"/>
      <c r="D55" s="2"/>
      <c r="E55" s="2"/>
      <c r="F55" s="2"/>
      <c r="G55" s="2"/>
      <c r="H55" s="2"/>
      <c r="I55" s="2"/>
    </row>
    <row r="56" spans="1:9" x14ac:dyDescent="0.25">
      <c r="A56" s="2">
        <v>56</v>
      </c>
      <c r="B56" s="2" t="s">
        <v>125</v>
      </c>
      <c r="C56" s="2"/>
      <c r="D56" s="2"/>
      <c r="E56" s="2"/>
      <c r="F56" s="2"/>
      <c r="G56" s="2"/>
      <c r="H56" s="2"/>
      <c r="I56" s="2"/>
    </row>
    <row r="57" spans="1:9" x14ac:dyDescent="0.25">
      <c r="A57" s="2">
        <v>57</v>
      </c>
      <c r="B57" s="2" t="s">
        <v>126</v>
      </c>
      <c r="C57" s="2"/>
      <c r="D57" s="2"/>
      <c r="E57" s="2"/>
      <c r="F57" s="2"/>
      <c r="G57" s="2"/>
      <c r="H57" s="2"/>
      <c r="I57" s="2"/>
    </row>
    <row r="58" spans="1:9" x14ac:dyDescent="0.25">
      <c r="A58" s="2">
        <v>58</v>
      </c>
      <c r="B58" s="2" t="s">
        <v>127</v>
      </c>
      <c r="C58" s="2"/>
      <c r="D58" s="2"/>
      <c r="E58" s="2"/>
      <c r="F58" s="2"/>
      <c r="G58" s="2"/>
      <c r="H58" s="2"/>
      <c r="I58" s="2"/>
    </row>
    <row r="59" spans="1:9" x14ac:dyDescent="0.25">
      <c r="A59" s="2">
        <v>59</v>
      </c>
      <c r="B59" s="2" t="s">
        <v>128</v>
      </c>
      <c r="C59" s="2"/>
      <c r="D59" s="2"/>
      <c r="E59" s="2"/>
      <c r="F59" s="2"/>
      <c r="G59" s="2"/>
      <c r="H59" s="2"/>
      <c r="I59" s="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CA6C-FB10-40A6-8479-5C961093735E}">
  <dimension ref="A1:U60"/>
  <sheetViews>
    <sheetView topLeftCell="A46" workbookViewId="0">
      <selection activeCell="V4" sqref="V4"/>
    </sheetView>
  </sheetViews>
  <sheetFormatPr defaultRowHeight="15" x14ac:dyDescent="0.25"/>
  <cols>
    <col min="1" max="1" width="5.7109375" style="6" bestFit="1" customWidth="1"/>
    <col min="2" max="2" width="40.140625" style="6" bestFit="1" customWidth="1"/>
    <col min="3" max="3" width="37.28515625" style="7" bestFit="1" customWidth="1"/>
    <col min="4" max="4" width="9.7109375" style="7" bestFit="1" customWidth="1"/>
    <col min="5" max="5" width="12.28515625" style="7" bestFit="1" customWidth="1"/>
    <col min="6" max="6" width="12.28515625" style="7" customWidth="1"/>
    <col min="7" max="7" width="19.85546875" style="6" bestFit="1" customWidth="1"/>
    <col min="8" max="8" width="15" style="6" bestFit="1" customWidth="1"/>
    <col min="9" max="9" width="13.85546875" style="6" bestFit="1" customWidth="1"/>
    <col min="10" max="10" width="14.28515625" style="6" bestFit="1" customWidth="1"/>
    <col min="11" max="11" width="26.7109375" style="6" bestFit="1" customWidth="1"/>
    <col min="12" max="12" width="24.7109375" style="6" bestFit="1" customWidth="1"/>
    <col min="13" max="13" width="10.28515625" style="6" bestFit="1" customWidth="1"/>
    <col min="14" max="14" width="20.85546875" style="6" bestFit="1" customWidth="1"/>
    <col min="15" max="15" width="12.140625" style="6" bestFit="1" customWidth="1"/>
    <col min="16" max="16" width="23.140625" style="6" bestFit="1" customWidth="1"/>
    <col min="17" max="17" width="10.5703125" style="6" bestFit="1" customWidth="1"/>
    <col min="18" max="18" width="34.85546875" style="6" bestFit="1" customWidth="1"/>
    <col min="19" max="19" width="30.85546875" style="6" bestFit="1" customWidth="1"/>
    <col min="20" max="20" width="25" style="6" bestFit="1" customWidth="1"/>
    <col min="21" max="21" width="10.5703125" style="6" bestFit="1" customWidth="1"/>
    <col min="22" max="16384" width="9.140625" style="6"/>
  </cols>
  <sheetData>
    <row r="1" spans="1:21" ht="75" x14ac:dyDescent="0.25">
      <c r="A1" s="1" t="s">
        <v>0</v>
      </c>
      <c r="B1" s="1" t="s">
        <v>1</v>
      </c>
      <c r="C1" s="4" t="s">
        <v>37</v>
      </c>
      <c r="D1" s="4" t="s">
        <v>194</v>
      </c>
      <c r="E1" s="4" t="s">
        <v>182</v>
      </c>
      <c r="F1" s="4" t="s">
        <v>184</v>
      </c>
      <c r="G1" s="1" t="s">
        <v>170</v>
      </c>
      <c r="H1" s="1" t="s">
        <v>181</v>
      </c>
      <c r="I1" s="1" t="s">
        <v>38</v>
      </c>
      <c r="J1" s="1" t="s">
        <v>171</v>
      </c>
      <c r="K1" s="1" t="s">
        <v>172</v>
      </c>
      <c r="L1" s="1" t="s">
        <v>173</v>
      </c>
      <c r="M1" s="1" t="s">
        <v>174</v>
      </c>
      <c r="N1" s="1" t="s">
        <v>186</v>
      </c>
      <c r="O1" s="1" t="s">
        <v>175</v>
      </c>
      <c r="P1" s="1" t="s">
        <v>187</v>
      </c>
      <c r="Q1" s="1" t="s">
        <v>177</v>
      </c>
      <c r="R1" s="1" t="s">
        <v>176</v>
      </c>
      <c r="S1" s="1" t="s">
        <v>178</v>
      </c>
      <c r="T1" s="1" t="s">
        <v>180</v>
      </c>
      <c r="U1" s="1" t="s">
        <v>33</v>
      </c>
    </row>
    <row r="2" spans="1:21" ht="45" x14ac:dyDescent="0.25">
      <c r="A2" s="1"/>
      <c r="B2" s="1"/>
      <c r="C2" s="4"/>
      <c r="D2" s="4"/>
      <c r="E2" s="4" t="s">
        <v>183</v>
      </c>
      <c r="F2" s="4" t="s">
        <v>185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4" t="s">
        <v>179</v>
      </c>
      <c r="T2" s="4"/>
      <c r="U2" s="1"/>
    </row>
    <row r="3" spans="1:21" ht="30" x14ac:dyDescent="0.25">
      <c r="A3" s="2">
        <v>1</v>
      </c>
      <c r="B3" s="2" t="s">
        <v>6</v>
      </c>
      <c r="C3" s="5" t="s">
        <v>167</v>
      </c>
      <c r="D3" s="5"/>
      <c r="E3" s="5"/>
      <c r="F3" s="5"/>
      <c r="G3" s="2"/>
      <c r="H3" s="2"/>
      <c r="I3" s="2" t="s">
        <v>39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 s="2">
        <v>2</v>
      </c>
      <c r="B4" s="2" t="s">
        <v>7</v>
      </c>
      <c r="C4" s="5"/>
      <c r="D4" s="5"/>
      <c r="E4" s="5"/>
      <c r="F4" s="5"/>
      <c r="G4" s="2"/>
      <c r="H4" s="2"/>
      <c r="I4" s="2" t="s">
        <v>39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2">
        <v>3</v>
      </c>
      <c r="B5" s="2" t="s">
        <v>8</v>
      </c>
      <c r="C5" s="5"/>
      <c r="D5" s="5"/>
      <c r="E5" s="5"/>
      <c r="F5" s="5"/>
      <c r="G5" s="2"/>
      <c r="H5" s="2"/>
      <c r="I5" s="2" t="s">
        <v>40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2">
        <v>4</v>
      </c>
      <c r="B6" s="2" t="s">
        <v>9</v>
      </c>
      <c r="C6" s="5"/>
      <c r="D6" s="5"/>
      <c r="E6" s="5"/>
      <c r="F6" s="5"/>
      <c r="G6" s="2"/>
      <c r="H6" s="2"/>
      <c r="I6" s="2" t="s">
        <v>40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2">
        <v>5</v>
      </c>
      <c r="B7" s="2" t="s">
        <v>10</v>
      </c>
      <c r="C7" s="5"/>
      <c r="D7" s="5"/>
      <c r="E7" s="5"/>
      <c r="F7" s="5"/>
      <c r="G7" s="2"/>
      <c r="H7" s="2"/>
      <c r="I7" s="2" t="s">
        <v>39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2">
        <v>6</v>
      </c>
      <c r="B8" s="2" t="s">
        <v>17</v>
      </c>
      <c r="C8" s="5"/>
      <c r="D8" s="5"/>
      <c r="E8" s="5"/>
      <c r="F8" s="5"/>
      <c r="G8" s="2"/>
      <c r="H8" s="2"/>
      <c r="I8" s="2" t="s">
        <v>39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2">
        <v>7</v>
      </c>
      <c r="B9" s="2" t="s">
        <v>11</v>
      </c>
      <c r="C9" s="5"/>
      <c r="D9" s="5"/>
      <c r="E9" s="5"/>
      <c r="F9" s="5"/>
      <c r="G9" s="2"/>
      <c r="H9" s="2"/>
      <c r="I9" s="2" t="s">
        <v>39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2">
        <v>8</v>
      </c>
      <c r="B10" s="2" t="s">
        <v>12</v>
      </c>
      <c r="C10" s="5"/>
      <c r="D10" s="5"/>
      <c r="E10" s="5"/>
      <c r="F10" s="5"/>
      <c r="G10" s="2"/>
      <c r="H10" s="2"/>
      <c r="I10" s="2" t="s">
        <v>39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2">
        <v>9</v>
      </c>
      <c r="B11" s="2" t="s">
        <v>18</v>
      </c>
      <c r="C11" s="5"/>
      <c r="D11" s="5"/>
      <c r="E11" s="5"/>
      <c r="F11" s="5"/>
      <c r="G11" s="2"/>
      <c r="H11" s="2"/>
      <c r="I11" s="2" t="s">
        <v>39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2">
        <v>10</v>
      </c>
      <c r="B12" s="2" t="s">
        <v>19</v>
      </c>
      <c r="C12" s="5"/>
      <c r="D12" s="5"/>
      <c r="E12" s="5"/>
      <c r="F12" s="5"/>
      <c r="G12" s="2"/>
      <c r="H12" s="2"/>
      <c r="I12" s="2" t="s">
        <v>39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2">
        <v>11</v>
      </c>
      <c r="B13" s="2" t="s">
        <v>13</v>
      </c>
      <c r="C13" s="5"/>
      <c r="D13" s="5"/>
      <c r="E13" s="5"/>
      <c r="F13" s="5"/>
      <c r="G13" s="2"/>
      <c r="H13" s="2"/>
      <c r="I13" s="2" t="s">
        <v>39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2">
        <v>12</v>
      </c>
      <c r="B14" s="2" t="s">
        <v>14</v>
      </c>
      <c r="C14" s="5"/>
      <c r="D14" s="5"/>
      <c r="E14" s="5"/>
      <c r="F14" s="5"/>
      <c r="G14" s="2"/>
      <c r="H14" s="2"/>
      <c r="I14" s="2" t="s">
        <v>39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2">
        <v>13</v>
      </c>
      <c r="B15" s="2" t="s">
        <v>15</v>
      </c>
      <c r="C15" s="5"/>
      <c r="D15" s="5"/>
      <c r="E15" s="5"/>
      <c r="F15" s="5"/>
      <c r="G15" s="2"/>
      <c r="H15" s="2"/>
      <c r="I15" s="2" t="s">
        <v>39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2">
        <v>14</v>
      </c>
      <c r="B16" s="2" t="s">
        <v>16</v>
      </c>
      <c r="C16" s="5"/>
      <c r="D16" s="5"/>
      <c r="E16" s="5"/>
      <c r="F16" s="5"/>
      <c r="G16" s="2"/>
      <c r="H16" s="2"/>
      <c r="I16" s="2" t="s">
        <v>39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>
        <v>15</v>
      </c>
      <c r="B17" s="2" t="s">
        <v>20</v>
      </c>
      <c r="C17" s="5"/>
      <c r="D17" s="5"/>
      <c r="E17" s="5"/>
      <c r="F17" s="5"/>
      <c r="G17" s="2"/>
      <c r="H17" s="2"/>
      <c r="I17" s="2" t="s">
        <v>39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>
        <v>16</v>
      </c>
      <c r="B18" s="2" t="s">
        <v>21</v>
      </c>
      <c r="C18" s="5"/>
      <c r="D18" s="5"/>
      <c r="E18" s="5"/>
      <c r="F18" s="5"/>
      <c r="G18" s="2"/>
      <c r="H18" s="2"/>
      <c r="I18" s="2" t="s">
        <v>39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>
        <v>17</v>
      </c>
      <c r="B19" s="2" t="s">
        <v>22</v>
      </c>
      <c r="C19" s="5"/>
      <c r="D19" s="5"/>
      <c r="E19" s="5"/>
      <c r="F19" s="5"/>
      <c r="G19" s="2"/>
      <c r="H19" s="2"/>
      <c r="I19" s="2" t="s">
        <v>39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">
        <v>18</v>
      </c>
      <c r="B20" s="2" t="s">
        <v>23</v>
      </c>
      <c r="C20" s="5"/>
      <c r="D20" s="5"/>
      <c r="E20" s="5"/>
      <c r="F20" s="5"/>
      <c r="G20" s="2"/>
      <c r="H20" s="2"/>
      <c r="I20" s="2" t="s">
        <v>39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>
        <v>19</v>
      </c>
      <c r="B21" s="2" t="s">
        <v>24</v>
      </c>
      <c r="C21" s="5"/>
      <c r="D21" s="5"/>
      <c r="E21" s="5"/>
      <c r="F21" s="5"/>
      <c r="G21" s="2"/>
      <c r="H21" s="2"/>
      <c r="I21" s="2" t="s">
        <v>39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>
        <v>20</v>
      </c>
      <c r="B22" s="2" t="s">
        <v>25</v>
      </c>
      <c r="C22" s="5"/>
      <c r="D22" s="5"/>
      <c r="E22" s="5"/>
      <c r="F22" s="5"/>
      <c r="G22" s="2"/>
      <c r="H22" s="2"/>
      <c r="I22" s="2" t="s">
        <v>39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>
        <v>21</v>
      </c>
      <c r="B23" s="2" t="s">
        <v>26</v>
      </c>
      <c r="C23" s="5"/>
      <c r="D23" s="5"/>
      <c r="E23" s="5"/>
      <c r="F23" s="5"/>
      <c r="G23" s="2"/>
      <c r="H23" s="2"/>
      <c r="I23" s="2" t="s">
        <v>39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>
        <v>22</v>
      </c>
      <c r="B24" s="2" t="s">
        <v>27</v>
      </c>
      <c r="C24" s="5"/>
      <c r="D24" s="5"/>
      <c r="E24" s="5"/>
      <c r="F24" s="5"/>
      <c r="G24" s="2"/>
      <c r="H24" s="2"/>
      <c r="I24" s="2" t="s">
        <v>39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2">
        <v>23</v>
      </c>
      <c r="B25" s="2" t="s">
        <v>32</v>
      </c>
      <c r="C25" s="5"/>
      <c r="D25" s="5"/>
      <c r="E25" s="5"/>
      <c r="F25" s="5"/>
      <c r="G25" s="2"/>
      <c r="H25" s="2"/>
      <c r="I25" s="2" t="s">
        <v>39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2">
        <v>24</v>
      </c>
      <c r="B26" s="2" t="s">
        <v>35</v>
      </c>
      <c r="C26" s="5"/>
      <c r="D26" s="5"/>
      <c r="E26" s="5"/>
      <c r="F26" s="5"/>
      <c r="G26" s="2"/>
      <c r="H26" s="2"/>
      <c r="I26" s="2" t="s">
        <v>39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2">
        <v>25</v>
      </c>
      <c r="B27" s="2" t="s">
        <v>36</v>
      </c>
      <c r="C27" s="5"/>
      <c r="D27" s="5"/>
      <c r="E27" s="5"/>
      <c r="F27" s="5"/>
      <c r="G27" s="2"/>
      <c r="H27" s="2"/>
      <c r="I27" s="2" t="s">
        <v>39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2">
        <v>26</v>
      </c>
      <c r="B28" s="2" t="s">
        <v>42</v>
      </c>
      <c r="C28" s="5"/>
      <c r="D28" s="5"/>
      <c r="E28" s="5"/>
      <c r="F28" s="5"/>
      <c r="G28" s="2"/>
      <c r="H28" s="2"/>
      <c r="I28" s="2" t="s">
        <v>39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2">
        <v>28</v>
      </c>
      <c r="B29" s="2" t="s">
        <v>43</v>
      </c>
      <c r="C29" s="5" t="s">
        <v>166</v>
      </c>
      <c r="D29" s="5"/>
      <c r="E29" s="5"/>
      <c r="F29" s="5"/>
      <c r="G29" s="2"/>
      <c r="H29" s="2"/>
      <c r="I29" s="2" t="s">
        <v>39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2">
        <v>29</v>
      </c>
      <c r="B30" s="2" t="s">
        <v>44</v>
      </c>
      <c r="C30" s="5" t="s">
        <v>168</v>
      </c>
      <c r="D30" s="5"/>
      <c r="E30" s="5"/>
      <c r="F30" s="5"/>
      <c r="G30" s="2"/>
      <c r="H30" s="2"/>
      <c r="I30" s="2" t="s">
        <v>39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2">
        <v>30</v>
      </c>
      <c r="B31" s="2" t="s">
        <v>47</v>
      </c>
      <c r="C31" s="5"/>
      <c r="D31" s="5"/>
      <c r="E31" s="5"/>
      <c r="F31" s="5"/>
      <c r="G31" s="2"/>
      <c r="H31" s="2"/>
      <c r="I31" s="2" t="s">
        <v>39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2">
        <v>31</v>
      </c>
      <c r="B32" s="2" t="s">
        <v>19</v>
      </c>
      <c r="C32" s="5"/>
      <c r="D32" s="5"/>
      <c r="E32" s="5"/>
      <c r="F32" s="5"/>
      <c r="G32" s="2"/>
      <c r="H32" s="2"/>
      <c r="I32" s="2" t="s">
        <v>39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2">
        <v>32</v>
      </c>
      <c r="B33" s="2" t="s">
        <v>48</v>
      </c>
      <c r="C33" s="5"/>
      <c r="D33" s="5"/>
      <c r="E33" s="5"/>
      <c r="F33" s="5"/>
      <c r="G33" s="2"/>
      <c r="H33" s="2"/>
      <c r="I33" s="2" t="s">
        <v>39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2">
        <v>33</v>
      </c>
      <c r="B34" s="2" t="s">
        <v>49</v>
      </c>
      <c r="C34" s="5"/>
      <c r="D34" s="5"/>
      <c r="E34" s="5"/>
      <c r="F34" s="5"/>
      <c r="G34" s="2"/>
      <c r="H34" s="2"/>
      <c r="I34" s="2" t="s">
        <v>39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2">
        <v>34</v>
      </c>
      <c r="B35" s="2" t="s">
        <v>50</v>
      </c>
      <c r="C35" s="5"/>
      <c r="D35" s="5"/>
      <c r="E35" s="5"/>
      <c r="F35" s="5"/>
      <c r="G35" s="2"/>
      <c r="H35" s="2"/>
      <c r="I35" s="2" t="s">
        <v>39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2">
        <v>35</v>
      </c>
      <c r="B36" s="2" t="s">
        <v>51</v>
      </c>
      <c r="C36" s="5"/>
      <c r="D36" s="5"/>
      <c r="E36" s="5"/>
      <c r="F36" s="5"/>
      <c r="G36" s="2"/>
      <c r="H36" s="2"/>
      <c r="I36" s="2" t="s">
        <v>39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2">
        <v>36</v>
      </c>
      <c r="B37" s="2" t="s">
        <v>52</v>
      </c>
      <c r="C37" s="5"/>
      <c r="D37" s="5"/>
      <c r="E37" s="5"/>
      <c r="F37" s="5"/>
      <c r="G37" s="2"/>
      <c r="H37" s="2"/>
      <c r="I37" s="2" t="s">
        <v>39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 s="2">
        <v>37</v>
      </c>
      <c r="B38" s="2" t="s">
        <v>53</v>
      </c>
      <c r="C38" s="5"/>
      <c r="D38" s="5"/>
      <c r="E38" s="5"/>
      <c r="F38" s="5"/>
      <c r="G38" s="2"/>
      <c r="H38" s="2"/>
      <c r="I38" s="2" t="s">
        <v>39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2">
        <v>38</v>
      </c>
      <c r="B39" s="2" t="s">
        <v>80</v>
      </c>
      <c r="C39" s="5"/>
      <c r="D39" s="5"/>
      <c r="E39" s="5"/>
      <c r="F39" s="5"/>
      <c r="G39" s="2"/>
      <c r="H39" s="2"/>
      <c r="I39" s="2" t="s">
        <v>39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2">
        <v>39</v>
      </c>
      <c r="B40" s="2" t="s">
        <v>108</v>
      </c>
      <c r="C40" s="5"/>
      <c r="D40" s="5"/>
      <c r="E40" s="5"/>
      <c r="F40" s="5"/>
      <c r="G40" s="2"/>
      <c r="H40" s="2"/>
      <c r="I40" s="2" t="s">
        <v>39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 s="2">
        <v>40</v>
      </c>
      <c r="B41" s="2" t="s">
        <v>109</v>
      </c>
      <c r="C41" s="5"/>
      <c r="D41" s="5"/>
      <c r="E41" s="5"/>
      <c r="F41" s="5"/>
      <c r="G41" s="2"/>
      <c r="H41" s="2"/>
      <c r="I41" s="2" t="s">
        <v>39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2">
        <v>41</v>
      </c>
      <c r="B42" s="2" t="s">
        <v>110</v>
      </c>
      <c r="C42" s="5"/>
      <c r="D42" s="5"/>
      <c r="E42" s="5"/>
      <c r="F42" s="5"/>
      <c r="G42" s="2"/>
      <c r="H42" s="2"/>
      <c r="I42" s="2" t="s">
        <v>39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2">
        <v>42</v>
      </c>
      <c r="B43" s="2" t="s">
        <v>111</v>
      </c>
      <c r="C43" s="5"/>
      <c r="D43" s="5"/>
      <c r="E43" s="5"/>
      <c r="F43" s="5"/>
      <c r="G43" s="2"/>
      <c r="H43" s="2"/>
      <c r="I43" s="2" t="s">
        <v>39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2">
        <v>43</v>
      </c>
      <c r="B44" s="2" t="s">
        <v>112</v>
      </c>
      <c r="C44" s="5"/>
      <c r="D44" s="5"/>
      <c r="E44" s="5"/>
      <c r="F44" s="5"/>
      <c r="G44" s="2"/>
      <c r="H44" s="2"/>
      <c r="I44" s="2" t="s">
        <v>39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A45" s="2">
        <v>44</v>
      </c>
      <c r="B45" s="2" t="s">
        <v>113</v>
      </c>
      <c r="C45" s="5"/>
      <c r="D45" s="5"/>
      <c r="E45" s="5"/>
      <c r="F45" s="5"/>
      <c r="G45" s="2"/>
      <c r="H45" s="2"/>
      <c r="I45" s="2" t="s">
        <v>39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2">
        <v>45</v>
      </c>
      <c r="B46" s="2" t="s">
        <v>114</v>
      </c>
      <c r="C46" s="5"/>
      <c r="D46" s="5"/>
      <c r="E46" s="5"/>
      <c r="F46" s="5"/>
      <c r="G46" s="2"/>
      <c r="H46" s="2"/>
      <c r="I46" s="2" t="s">
        <v>39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2">
        <v>46</v>
      </c>
      <c r="B47" s="2" t="s">
        <v>115</v>
      </c>
      <c r="C47" s="5"/>
      <c r="D47" s="5"/>
      <c r="E47" s="5"/>
      <c r="F47" s="5"/>
      <c r="G47" s="2"/>
      <c r="H47" s="2"/>
      <c r="I47" s="2" t="s">
        <v>39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A48" s="2">
        <v>47</v>
      </c>
      <c r="B48" s="2" t="s">
        <v>116</v>
      </c>
      <c r="C48" s="5"/>
      <c r="D48" s="5"/>
      <c r="E48" s="5"/>
      <c r="F48" s="5"/>
      <c r="G48" s="2"/>
      <c r="H48" s="2"/>
      <c r="I48" s="2" t="s">
        <v>39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5">
      <c r="A49" s="2">
        <v>48</v>
      </c>
      <c r="B49" s="2" t="s">
        <v>117</v>
      </c>
      <c r="C49" s="5"/>
      <c r="D49" s="5"/>
      <c r="E49" s="5"/>
      <c r="F49" s="5"/>
      <c r="G49" s="2"/>
      <c r="H49" s="2"/>
      <c r="I49" s="2" t="s">
        <v>39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2">
        <v>49</v>
      </c>
      <c r="B50" s="2" t="s">
        <v>118</v>
      </c>
      <c r="C50" s="5"/>
      <c r="D50" s="5"/>
      <c r="E50" s="5"/>
      <c r="F50" s="5"/>
      <c r="G50" s="2"/>
      <c r="H50" s="2"/>
      <c r="I50" s="2" t="s">
        <v>39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2">
        <v>50</v>
      </c>
      <c r="B51" s="2" t="s">
        <v>119</v>
      </c>
      <c r="C51" s="5"/>
      <c r="D51" s="5"/>
      <c r="E51" s="5"/>
      <c r="F51" s="5"/>
      <c r="G51" s="2"/>
      <c r="H51" s="2"/>
      <c r="I51" s="2" t="s">
        <v>39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2">
        <v>51</v>
      </c>
      <c r="B52" s="2" t="s">
        <v>120</v>
      </c>
      <c r="C52" s="5"/>
      <c r="D52" s="5"/>
      <c r="E52" s="5"/>
      <c r="F52" s="5"/>
      <c r="G52" s="2"/>
      <c r="H52" s="2"/>
      <c r="I52" s="2" t="s">
        <v>39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2">
        <v>52</v>
      </c>
      <c r="B53" s="2" t="s">
        <v>121</v>
      </c>
      <c r="C53" s="5"/>
      <c r="D53" s="5"/>
      <c r="E53" s="5"/>
      <c r="F53" s="5"/>
      <c r="G53" s="2"/>
      <c r="H53" s="2"/>
      <c r="I53" s="2" t="s">
        <v>39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2">
        <v>53</v>
      </c>
      <c r="B54" s="2" t="s">
        <v>122</v>
      </c>
      <c r="C54" s="5"/>
      <c r="D54" s="5"/>
      <c r="E54" s="5"/>
      <c r="F54" s="5"/>
      <c r="G54" s="2"/>
      <c r="H54" s="2"/>
      <c r="I54" s="2" t="s">
        <v>39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s="2">
        <v>54</v>
      </c>
      <c r="B55" s="2" t="s">
        <v>123</v>
      </c>
      <c r="C55" s="5"/>
      <c r="D55" s="5"/>
      <c r="E55" s="5"/>
      <c r="F55" s="5"/>
      <c r="G55" s="2"/>
      <c r="H55" s="2"/>
      <c r="I55" s="2" t="s">
        <v>39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A56" s="2">
        <v>55</v>
      </c>
      <c r="B56" s="2" t="s">
        <v>124</v>
      </c>
      <c r="C56" s="5"/>
      <c r="D56" s="5"/>
      <c r="E56" s="5"/>
      <c r="F56" s="5"/>
      <c r="G56" s="2"/>
      <c r="H56" s="2"/>
      <c r="I56" s="2" t="s">
        <v>39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 s="2">
        <v>56</v>
      </c>
      <c r="B57" s="2" t="s">
        <v>125</v>
      </c>
      <c r="C57" s="5"/>
      <c r="D57" s="5"/>
      <c r="E57" s="5"/>
      <c r="F57" s="5"/>
      <c r="G57" s="2"/>
      <c r="H57" s="2"/>
      <c r="I57" s="2" t="s">
        <v>39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 s="2">
        <v>57</v>
      </c>
      <c r="B58" s="2" t="s">
        <v>126</v>
      </c>
      <c r="C58" s="5"/>
      <c r="D58" s="5"/>
      <c r="E58" s="5"/>
      <c r="F58" s="5"/>
      <c r="G58" s="2"/>
      <c r="H58" s="2"/>
      <c r="I58" s="2" t="s">
        <v>39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A59" s="2">
        <v>58</v>
      </c>
      <c r="B59" s="2" t="s">
        <v>127</v>
      </c>
      <c r="C59" s="5"/>
      <c r="D59" s="5"/>
      <c r="E59" s="5"/>
      <c r="F59" s="5"/>
      <c r="G59" s="2"/>
      <c r="H59" s="2"/>
      <c r="I59" s="2" t="s">
        <v>39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A60" s="2">
        <v>59</v>
      </c>
      <c r="B60" s="2" t="s">
        <v>128</v>
      </c>
      <c r="C60" s="5"/>
      <c r="D60" s="5"/>
      <c r="E60" s="5"/>
      <c r="F60" s="5"/>
      <c r="G60" s="2"/>
      <c r="H60" s="2"/>
      <c r="I60" s="2" t="s">
        <v>39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Universities Selection</vt:lpstr>
      <vt:lpstr>Relevant Programs</vt:lpstr>
      <vt:lpstr>CanBeAdded</vt:lpstr>
      <vt:lpstr>Rankings_Exp</vt:lpstr>
      <vt:lpstr>Rankings</vt:lpstr>
      <vt:lpstr>CS_Ranking_Lkp</vt:lpstr>
      <vt:lpstr>Citites</vt:lpstr>
      <vt:lpstr>Application Checklist</vt:lpstr>
      <vt:lpstr>University Application</vt:lpstr>
      <vt:lpstr>AI_Rank</vt:lpstr>
      <vt:lpstr>Rankings_Exp!Back_Lkp</vt:lpstr>
      <vt:lpstr>Back_Lkp</vt:lpstr>
      <vt:lpstr>InterD_Rank</vt:lpstr>
      <vt:lpstr>Overall_Rank</vt:lpstr>
      <vt:lpstr>Systems_Rank</vt:lpstr>
      <vt:lpstr>Theory_Rank</vt:lpstr>
      <vt:lpstr>Uni_TU_Lkp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9</dc:creator>
  <cp:lastModifiedBy>Laptop 9</cp:lastModifiedBy>
  <dcterms:created xsi:type="dcterms:W3CDTF">2018-07-04T21:52:55Z</dcterms:created>
  <dcterms:modified xsi:type="dcterms:W3CDTF">2018-08-17T01:36:56Z</dcterms:modified>
</cp:coreProperties>
</file>