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github/jayant_data-sci._top/ASSIGNMENT/EXCEL/"/>
    </mc:Choice>
  </mc:AlternateContent>
  <xr:revisionPtr revIDLastSave="24" documentId="13_ncr:40009_{84C098E0-5540-43EA-BF0A-B7AB8DED8820}" xr6:coauthVersionLast="47" xr6:coauthVersionMax="47" xr10:uidLastSave="{9F0FA34D-1382-483B-9644-4519DB23CD00}"/>
  <bookViews>
    <workbookView xWindow="-108" yWindow="-108" windowWidth="23256" windowHeight="12456" xr2:uid="{00000000-000D-0000-FFFF-FFFF00000000}"/>
  </bookViews>
  <sheets>
    <sheet name="assignment 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U24" i="1"/>
  <c r="Z24" i="1"/>
  <c r="Y24" i="1"/>
  <c r="X24" i="1"/>
  <c r="W24" i="1"/>
  <c r="V24" i="1"/>
  <c r="T24" i="1"/>
  <c r="S24" i="1"/>
  <c r="R24" i="1"/>
  <c r="N3" i="3"/>
  <c r="R16" i="1"/>
  <c r="R11" i="1"/>
  <c r="S11" i="1"/>
  <c r="M8" i="3"/>
  <c r="O3" i="3"/>
  <c r="R3" i="3"/>
  <c r="Q3" i="3"/>
  <c r="P3" i="3"/>
  <c r="H4" i="3"/>
  <c r="S3" i="3" s="1"/>
  <c r="H5" i="3"/>
  <c r="H6" i="3"/>
  <c r="H7" i="3"/>
  <c r="H8" i="3"/>
  <c r="H9" i="3"/>
  <c r="H3" i="3"/>
  <c r="AA16" i="1"/>
  <c r="Z16" i="1"/>
  <c r="Y16" i="1"/>
  <c r="X16" i="1"/>
  <c r="W16" i="1"/>
  <c r="U16" i="1"/>
  <c r="V16" i="1"/>
  <c r="T16" i="1"/>
  <c r="S16" i="1"/>
  <c r="P15" i="1"/>
  <c r="X11" i="1"/>
  <c r="W12" i="1"/>
  <c r="W11" i="1"/>
  <c r="V11" i="1"/>
  <c r="U12" i="1"/>
  <c r="U11" i="1"/>
  <c r="T12" i="1"/>
  <c r="T11" i="1"/>
  <c r="N4" i="1"/>
  <c r="N5" i="1"/>
  <c r="N6" i="1"/>
  <c r="N3" i="1"/>
  <c r="N2" i="1"/>
  <c r="U2" i="1"/>
  <c r="T2" i="1"/>
  <c r="S2" i="1"/>
</calcChain>
</file>

<file path=xl/sharedStrings.xml><?xml version="1.0" encoding="utf-8"?>
<sst xmlns="http://schemas.openxmlformats.org/spreadsheetml/2006/main" count="441" uniqueCount="266">
  <si>
    <t>SR.NO</t>
  </si>
  <si>
    <t>First Name</t>
  </si>
  <si>
    <t>Last Name</t>
  </si>
  <si>
    <t>Email</t>
  </si>
  <si>
    <t>Phone Number</t>
  </si>
  <si>
    <t>Hire Date</t>
  </si>
  <si>
    <t xml:space="preserve">Job </t>
  </si>
  <si>
    <t>Salary</t>
  </si>
  <si>
    <t>PF %</t>
  </si>
  <si>
    <t>Manager</t>
  </si>
  <si>
    <t>Department</t>
  </si>
  <si>
    <t>IF</t>
  </si>
  <si>
    <t>IFS</t>
  </si>
  <si>
    <t>date</t>
  </si>
  <si>
    <t>MEAN</t>
  </si>
  <si>
    <t>MEDIAN</t>
  </si>
  <si>
    <t>MODE</t>
  </si>
  <si>
    <t>Steven</t>
  </si>
  <si>
    <t>King</t>
  </si>
  <si>
    <t>SKING</t>
  </si>
  <si>
    <t>515.123.4567</t>
  </si>
  <si>
    <t>President</t>
  </si>
  <si>
    <t>ACCOUNTING</t>
  </si>
  <si>
    <t>Neena</t>
  </si>
  <si>
    <t>Kochhar</t>
  </si>
  <si>
    <t>NKOCHHAR</t>
  </si>
  <si>
    <t>515.123.4568</t>
  </si>
  <si>
    <t>1/15/2012</t>
  </si>
  <si>
    <t>Administration Vice President</t>
  </si>
  <si>
    <t>RESEARCH</t>
  </si>
  <si>
    <t>Lex</t>
  </si>
  <si>
    <t>De Haan</t>
  </si>
  <si>
    <t>LDEHAAN</t>
  </si>
  <si>
    <t>515.123.4569</t>
  </si>
  <si>
    <t>SALES</t>
  </si>
  <si>
    <t>Alexander</t>
  </si>
  <si>
    <t>Hunold</t>
  </si>
  <si>
    <t>AHUNOLD</t>
  </si>
  <si>
    <t>590.423.4567</t>
  </si>
  <si>
    <t>4/28/2012</t>
  </si>
  <si>
    <t>Programmer</t>
  </si>
  <si>
    <t>Bruce</t>
  </si>
  <si>
    <t>Ernst</t>
  </si>
  <si>
    <t>BERNST</t>
  </si>
  <si>
    <t>590.423.4568</t>
  </si>
  <si>
    <t>9/13/2013</t>
  </si>
  <si>
    <t>David</t>
  </si>
  <si>
    <t>Austin</t>
  </si>
  <si>
    <t>DAUSTIN</t>
  </si>
  <si>
    <t>590.423.4569</t>
  </si>
  <si>
    <t>10/19/2019</t>
  </si>
  <si>
    <t>Valli</t>
  </si>
  <si>
    <t>Pataballa</t>
  </si>
  <si>
    <t>VPATABAL</t>
  </si>
  <si>
    <t>590.423.4560</t>
  </si>
  <si>
    <t>5/31/2020</t>
  </si>
  <si>
    <t>Diana</t>
  </si>
  <si>
    <t>Lorentz</t>
  </si>
  <si>
    <t>DLORENTZ</t>
  </si>
  <si>
    <t>590.423.5567</t>
  </si>
  <si>
    <t>COUNT</t>
  </si>
  <si>
    <t>COUNTIF</t>
  </si>
  <si>
    <t>COUNTIFS</t>
  </si>
  <si>
    <t>SUM</t>
  </si>
  <si>
    <t>SUMIF</t>
  </si>
  <si>
    <t>SUMIFS</t>
  </si>
  <si>
    <t>Nancy</t>
  </si>
  <si>
    <t>Greenberg</t>
  </si>
  <si>
    <t>NGREENBE</t>
  </si>
  <si>
    <t>515.124.4569</t>
  </si>
  <si>
    <t>Finance Manager</t>
  </si>
  <si>
    <t>Daniel</t>
  </si>
  <si>
    <t>Faviet</t>
  </si>
  <si>
    <t>DFAVIET</t>
  </si>
  <si>
    <t>515.124.4169</t>
  </si>
  <si>
    <t>Accountant</t>
  </si>
  <si>
    <t>John</t>
  </si>
  <si>
    <t>Chen</t>
  </si>
  <si>
    <t>JCHEN</t>
  </si>
  <si>
    <t>515.124.4269</t>
  </si>
  <si>
    <t>1/22/2020</t>
  </si>
  <si>
    <t>Ismael</t>
  </si>
  <si>
    <t>Sciarra</t>
  </si>
  <si>
    <t>ISCIARRA</t>
  </si>
  <si>
    <t>515.124.4369</t>
  </si>
  <si>
    <t>1/24/2020</t>
  </si>
  <si>
    <t>Jose Manuel</t>
  </si>
  <si>
    <t>Urman</t>
  </si>
  <si>
    <t>JMURMAN</t>
  </si>
  <si>
    <t>515.124.4469</t>
  </si>
  <si>
    <t>6/30/2020</t>
  </si>
  <si>
    <t>Luis</t>
  </si>
  <si>
    <t>Popp</t>
  </si>
  <si>
    <t>LPOPP</t>
  </si>
  <si>
    <t>515.124.4567</t>
  </si>
  <si>
    <t>SR. NO</t>
  </si>
  <si>
    <t>Den</t>
  </si>
  <si>
    <t>Raphaely</t>
  </si>
  <si>
    <t>DRAPHEAL</t>
  </si>
  <si>
    <t>515.127.4561</t>
  </si>
  <si>
    <t>Purchasing Manager</t>
  </si>
  <si>
    <t>Eleni</t>
  </si>
  <si>
    <t>Zlotkey</t>
  </si>
  <si>
    <t>EZLOTKEY</t>
  </si>
  <si>
    <t>011.44.1344.429018</t>
  </si>
  <si>
    <t>5/24/2022</t>
  </si>
  <si>
    <t>Sales Manager</t>
  </si>
  <si>
    <t>Khoo</t>
  </si>
  <si>
    <t>AKHOO</t>
  </si>
  <si>
    <t>515.127.4562</t>
  </si>
  <si>
    <t>Purchasing Clerk</t>
  </si>
  <si>
    <t>Shelli</t>
  </si>
  <si>
    <t>Baida</t>
  </si>
  <si>
    <t>SBAIDA</t>
  </si>
  <si>
    <t>515.127.4563</t>
  </si>
  <si>
    <t>4/18/2020</t>
  </si>
  <si>
    <t>Sigal</t>
  </si>
  <si>
    <t>Tobias</t>
  </si>
  <si>
    <t>STOBIAS</t>
  </si>
  <si>
    <t>515.127.4564</t>
  </si>
  <si>
    <t>11/17/2019</t>
  </si>
  <si>
    <t>Guy</t>
  </si>
  <si>
    <t>Himuro</t>
  </si>
  <si>
    <t>GHIMURO</t>
  </si>
  <si>
    <t>515.127.4565</t>
  </si>
  <si>
    <t>Karen</t>
  </si>
  <si>
    <t>Colmenares</t>
  </si>
  <si>
    <t>KCOLMENA</t>
  </si>
  <si>
    <t>515.127.4566</t>
  </si>
  <si>
    <t>Matthew</t>
  </si>
  <si>
    <t>Weiss</t>
  </si>
  <si>
    <t>MWEISS</t>
  </si>
  <si>
    <t>650.123.1234</t>
  </si>
  <si>
    <t>Stock Manager</t>
  </si>
  <si>
    <t>Adam</t>
  </si>
  <si>
    <t>Fripp</t>
  </si>
  <si>
    <t>AFRIPP</t>
  </si>
  <si>
    <t>650.123.2234</t>
  </si>
  <si>
    <t>Payam</t>
  </si>
  <si>
    <t>Kaufling</t>
  </si>
  <si>
    <t>PKAUFLIN</t>
  </si>
  <si>
    <t>650.123.3234</t>
  </si>
  <si>
    <t>8/24/2017</t>
  </si>
  <si>
    <t>Shanta</t>
  </si>
  <si>
    <t>Vollman</t>
  </si>
  <si>
    <t>SVOLLMAN</t>
  </si>
  <si>
    <t>650.123.4234</t>
  </si>
  <si>
    <t>Kevin</t>
  </si>
  <si>
    <t>Mourgos</t>
  </si>
  <si>
    <t>KMOURGOS</t>
  </si>
  <si>
    <t>650.123.5234</t>
  </si>
  <si>
    <t>Julia</t>
  </si>
  <si>
    <t>Nayer</t>
  </si>
  <si>
    <t>JNAYER</t>
  </si>
  <si>
    <t>650.124.1214</t>
  </si>
  <si>
    <t>Stock Clerk</t>
  </si>
  <si>
    <t>Irene</t>
  </si>
  <si>
    <t>Mikkilineni</t>
  </si>
  <si>
    <t>IMIKKILI</t>
  </si>
  <si>
    <t>650.124.1224</t>
  </si>
  <si>
    <t>1/21/2021</t>
  </si>
  <si>
    <t>James</t>
  </si>
  <si>
    <t>Landry</t>
  </si>
  <si>
    <t>JLANDRY</t>
  </si>
  <si>
    <t>650.124.1334</t>
  </si>
  <si>
    <t>Markle</t>
  </si>
  <si>
    <t>SMARKLE</t>
  </si>
  <si>
    <t>650.124.1434</t>
  </si>
  <si>
    <t>Laura</t>
  </si>
  <si>
    <t>Bissot</t>
  </si>
  <si>
    <t>LBISSOT</t>
  </si>
  <si>
    <t>650.124.5234</t>
  </si>
  <si>
    <t>12/14/2019</t>
  </si>
  <si>
    <t>Mozhe</t>
  </si>
  <si>
    <t>Atkinson</t>
  </si>
  <si>
    <t>MATKINSO</t>
  </si>
  <si>
    <t>650.124.6234</t>
  </si>
  <si>
    <t>2/23/2020</t>
  </si>
  <si>
    <t>Marlow</t>
  </si>
  <si>
    <t>JAMRLOW</t>
  </si>
  <si>
    <t>650.124.7234</t>
  </si>
  <si>
    <t>TJ</t>
  </si>
  <si>
    <t>Olson</t>
  </si>
  <si>
    <t>TJOLSON</t>
  </si>
  <si>
    <t>650.124.8234</t>
  </si>
  <si>
    <t>Jason</t>
  </si>
  <si>
    <t>Mallin</t>
  </si>
  <si>
    <t>JMALLIN</t>
  </si>
  <si>
    <t>650.127.1934</t>
  </si>
  <si>
    <t>Michael</t>
  </si>
  <si>
    <t>Rogers</t>
  </si>
  <si>
    <t>MROGERS</t>
  </si>
  <si>
    <t>650.127.1834</t>
  </si>
  <si>
    <t>12/19/2020</t>
  </si>
  <si>
    <t>Ki</t>
  </si>
  <si>
    <t>Gee</t>
  </si>
  <si>
    <t>KGEE</t>
  </si>
  <si>
    <t>650.127.1734</t>
  </si>
  <si>
    <t>Hazel</t>
  </si>
  <si>
    <t>Philtanker</t>
  </si>
  <si>
    <t>HPHILTAN</t>
  </si>
  <si>
    <t>650.127.1634</t>
  </si>
  <si>
    <t>Renske</t>
  </si>
  <si>
    <t>Ladwig</t>
  </si>
  <si>
    <t>RLADWIG</t>
  </si>
  <si>
    <t>650.121.1234</t>
  </si>
  <si>
    <t>Stephen</t>
  </si>
  <si>
    <t>Stiles</t>
  </si>
  <si>
    <t>SSTILES</t>
  </si>
  <si>
    <t>650.121.2034</t>
  </si>
  <si>
    <t>2/19/2020</t>
  </si>
  <si>
    <t>Seo</t>
  </si>
  <si>
    <t>JSEO</t>
  </si>
  <si>
    <t>650.121.2019</t>
  </si>
  <si>
    <t>Joshua</t>
  </si>
  <si>
    <t>Patel</t>
  </si>
  <si>
    <t>JPATEL</t>
  </si>
  <si>
    <t>650.121.1834</t>
  </si>
  <si>
    <t>7/30/2020</t>
  </si>
  <si>
    <t>Trenna</t>
  </si>
  <si>
    <t>Rajs</t>
  </si>
  <si>
    <t>TRAJS</t>
  </si>
  <si>
    <t>650.121.8009</t>
  </si>
  <si>
    <t>Curtis</t>
  </si>
  <si>
    <t>Davies</t>
  </si>
  <si>
    <t>CDAVIES</t>
  </si>
  <si>
    <t>650.121.2994</t>
  </si>
  <si>
    <t>5/25/2019</t>
  </si>
  <si>
    <t>Randall</t>
  </si>
  <si>
    <t>Matos</t>
  </si>
  <si>
    <t>RMATOS</t>
  </si>
  <si>
    <t>650.121.2874</t>
  </si>
  <si>
    <t>Peter</t>
  </si>
  <si>
    <t>Vargas</t>
  </si>
  <si>
    <t>PVARGAS</t>
  </si>
  <si>
    <t>650.121.2004</t>
  </si>
  <si>
    <t>Russell</t>
  </si>
  <si>
    <t>JRUSSEL</t>
  </si>
  <si>
    <t>011.44.1344.429268</t>
  </si>
  <si>
    <t>1/25/2019</t>
  </si>
  <si>
    <t>Partners</t>
  </si>
  <si>
    <t>KPARTNER</t>
  </si>
  <si>
    <t>011.44.1344.467268</t>
  </si>
  <si>
    <t>Alberto</t>
  </si>
  <si>
    <t>Errazuriz</t>
  </si>
  <si>
    <t>AERRAZUR</t>
  </si>
  <si>
    <t>011.44.1344.429278</t>
  </si>
  <si>
    <t>Gerald</t>
  </si>
  <si>
    <t>Cambrault</t>
  </si>
  <si>
    <t>GCAMBRAU</t>
  </si>
  <si>
    <t>011.44.1344.619268</t>
  </si>
  <si>
    <t>COUNTA</t>
  </si>
  <si>
    <t>NAME</t>
  </si>
  <si>
    <t>CLASS</t>
  </si>
  <si>
    <t>PHYSICS</t>
  </si>
  <si>
    <t>CHEMISTRY</t>
  </si>
  <si>
    <t>MATH</t>
  </si>
  <si>
    <t>ENGLISH</t>
  </si>
  <si>
    <t>TOTAL</t>
  </si>
  <si>
    <t>OM</t>
  </si>
  <si>
    <t>JAY</t>
  </si>
  <si>
    <t>LOCHAN</t>
  </si>
  <si>
    <t>KRITI</t>
  </si>
  <si>
    <t>PRATIK</t>
  </si>
  <si>
    <t>YUVRAJ</t>
  </si>
  <si>
    <t>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</si>
</sst>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7" fillId="33" borderId="10" xfId="0" applyFont="1" applyFill="1" applyBorder="1"/>
    <xf numFmtId="3" fontId="0" fillId="34" borderId="10" xfId="0" applyNumberFormat="1" applyFill="1" applyBorder="1"/>
    <xf numFmtId="0" fontId="0" fillId="34" borderId="10" xfId="0" applyFill="1" applyBorder="1"/>
    <xf numFmtId="0" fontId="0" fillId="34" borderId="0" xfId="0" applyFill="1"/>
    <xf numFmtId="14" fontId="0" fillId="34" borderId="10" xfId="0" applyNumberFormat="1" applyFill="1" applyBorder="1"/>
    <xf numFmtId="0" fontId="0" fillId="34" borderId="11" xfId="0" applyFill="1" applyBorder="1"/>
    <xf numFmtId="14" fontId="0" fillId="34" borderId="11" xfId="0" applyNumberFormat="1" applyFill="1" applyBorder="1"/>
    <xf numFmtId="3" fontId="0" fillId="34" borderId="11" xfId="0" applyNumberFormat="1" applyFill="1" applyBorder="1"/>
    <xf numFmtId="14" fontId="0" fillId="0" borderId="0" xfId="0" applyNumberFormat="1"/>
    <xf numFmtId="0" fontId="17" fillId="33" borderId="10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33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tabSelected="1" topLeftCell="K1" workbookViewId="0">
      <selection activeCell="Q25" sqref="Q25"/>
    </sheetView>
  </sheetViews>
  <sheetFormatPr defaultRowHeight="14.4" x14ac:dyDescent="0.3"/>
  <cols>
    <col min="2" max="2" width="11.109375" bestFit="1" customWidth="1"/>
    <col min="3" max="3" width="10.6640625" bestFit="1" customWidth="1"/>
    <col min="4" max="4" width="10.88671875" bestFit="1" customWidth="1"/>
    <col min="5" max="5" width="17.88671875" bestFit="1" customWidth="1"/>
    <col min="6" max="6" width="10.5546875" bestFit="1" customWidth="1"/>
    <col min="7" max="7" width="25.109375" bestFit="1" customWidth="1"/>
    <col min="8" max="8" width="9.88671875" customWidth="1"/>
    <col min="9" max="9" width="10.21875" customWidth="1"/>
    <col min="10" max="10" width="9.109375" bestFit="1" customWidth="1"/>
    <col min="11" max="11" width="12.44140625" bestFit="1" customWidth="1"/>
    <col min="13" max="13" width="7" bestFit="1" customWidth="1"/>
    <col min="14" max="14" width="10.33203125" bestFit="1" customWidth="1"/>
    <col min="19" max="19" width="10.44140625" bestFit="1" customWidth="1"/>
    <col min="20" max="20" width="13.21875" bestFit="1" customWidth="1"/>
    <col min="21" max="21" width="14.6640625" bestFit="1" customWidth="1"/>
    <col min="22" max="22" width="25.109375" bestFit="1" customWidth="1"/>
    <col min="23" max="23" width="8.5546875" bestFit="1" customWidth="1"/>
    <col min="26" max="27" width="12.441406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S1" s="1" t="s">
        <v>14</v>
      </c>
      <c r="T1" s="1" t="s">
        <v>15</v>
      </c>
      <c r="U1" s="1" t="s">
        <v>16</v>
      </c>
    </row>
    <row r="2" spans="1:27" x14ac:dyDescent="0.3">
      <c r="A2" s="6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7">
        <v>40096</v>
      </c>
      <c r="G2" s="6" t="s">
        <v>21</v>
      </c>
      <c r="H2" s="8">
        <v>240000</v>
      </c>
      <c r="I2" s="6">
        <v>20</v>
      </c>
      <c r="J2" s="6" t="s">
        <v>17</v>
      </c>
      <c r="K2" s="6" t="s">
        <v>22</v>
      </c>
      <c r="L2" s="6"/>
      <c r="M2" s="6">
        <v>240000</v>
      </c>
      <c r="N2" s="5">
        <f>DATE(2009,10,10)</f>
        <v>40096</v>
      </c>
      <c r="S2" s="2">
        <f>AVERAGE(H2:H51)</f>
        <v>52990</v>
      </c>
      <c r="T2" s="2">
        <f>MEDIAN(H2:H51)</f>
        <v>32500</v>
      </c>
      <c r="U2" s="3">
        <f>MODE(H2:H51)</f>
        <v>25000</v>
      </c>
    </row>
    <row r="3" spans="1:27" x14ac:dyDescent="0.3">
      <c r="A3" s="3">
        <v>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2">
        <v>170000</v>
      </c>
      <c r="I3" s="3">
        <v>20</v>
      </c>
      <c r="J3" s="3" t="s">
        <v>17</v>
      </c>
      <c r="K3" s="3" t="s">
        <v>29</v>
      </c>
      <c r="L3" s="3"/>
      <c r="M3" s="3">
        <v>170000</v>
      </c>
      <c r="N3" s="5">
        <f>DATE(G22009,10,10)</f>
        <v>284</v>
      </c>
    </row>
    <row r="4" spans="1:27" x14ac:dyDescent="0.3">
      <c r="A4" s="3">
        <v>3</v>
      </c>
      <c r="B4" s="3" t="s">
        <v>30</v>
      </c>
      <c r="C4" s="3" t="s">
        <v>31</v>
      </c>
      <c r="D4" s="3" t="s">
        <v>32</v>
      </c>
      <c r="E4" s="3" t="s">
        <v>33</v>
      </c>
      <c r="F4" s="5">
        <v>42252</v>
      </c>
      <c r="G4" s="3" t="s">
        <v>28</v>
      </c>
      <c r="H4" s="2">
        <v>170000</v>
      </c>
      <c r="I4" s="3">
        <v>20</v>
      </c>
      <c r="J4" s="3" t="s">
        <v>17</v>
      </c>
      <c r="K4" s="3" t="s">
        <v>34</v>
      </c>
      <c r="L4" s="3"/>
      <c r="M4" s="3">
        <v>170000</v>
      </c>
      <c r="N4" s="5">
        <f t="shared" ref="N4:N6" si="0">DATE(G22010,10,10)</f>
        <v>284</v>
      </c>
    </row>
    <row r="5" spans="1:27" x14ac:dyDescent="0.3">
      <c r="A5" s="3">
        <v>4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3" t="s">
        <v>40</v>
      </c>
      <c r="H5" s="2">
        <v>90000</v>
      </c>
      <c r="I5" s="3">
        <v>20</v>
      </c>
      <c r="J5" s="3" t="s">
        <v>30</v>
      </c>
      <c r="K5" s="3" t="s">
        <v>34</v>
      </c>
      <c r="L5" s="3"/>
      <c r="M5" s="3" t="e">
        <v>#N/A</v>
      </c>
      <c r="N5" s="5">
        <f t="shared" si="0"/>
        <v>284</v>
      </c>
    </row>
    <row r="6" spans="1:27" x14ac:dyDescent="0.3">
      <c r="A6" s="3">
        <v>5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40</v>
      </c>
      <c r="H6" s="2">
        <v>60000</v>
      </c>
      <c r="I6" s="3">
        <v>20</v>
      </c>
      <c r="J6" s="3" t="s">
        <v>35</v>
      </c>
      <c r="K6" s="3" t="s">
        <v>34</v>
      </c>
      <c r="L6" s="3"/>
      <c r="M6" s="3" t="e">
        <v>#N/A</v>
      </c>
      <c r="N6" s="5">
        <f t="shared" si="0"/>
        <v>284</v>
      </c>
    </row>
    <row r="7" spans="1:27" x14ac:dyDescent="0.3">
      <c r="A7" s="3">
        <v>6</v>
      </c>
      <c r="B7" s="3" t="s">
        <v>46</v>
      </c>
      <c r="C7" s="3" t="s">
        <v>47</v>
      </c>
      <c r="D7" s="3" t="s">
        <v>48</v>
      </c>
      <c r="E7" s="3" t="s">
        <v>49</v>
      </c>
      <c r="F7" s="3" t="s">
        <v>50</v>
      </c>
      <c r="G7" s="3" t="s">
        <v>40</v>
      </c>
      <c r="H7" s="2">
        <v>48000</v>
      </c>
      <c r="I7" s="3">
        <v>10</v>
      </c>
      <c r="J7" s="3" t="s">
        <v>35</v>
      </c>
      <c r="K7" s="3" t="s">
        <v>34</v>
      </c>
      <c r="L7" s="3"/>
      <c r="M7" s="3" t="e">
        <v>#N/A</v>
      </c>
    </row>
    <row r="8" spans="1:27" x14ac:dyDescent="0.3">
      <c r="A8" s="3">
        <v>7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55</v>
      </c>
      <c r="G8" s="3" t="s">
        <v>40</v>
      </c>
      <c r="H8" s="2">
        <v>48000</v>
      </c>
      <c r="I8" s="3">
        <v>10</v>
      </c>
      <c r="J8" s="3" t="s">
        <v>35</v>
      </c>
      <c r="K8" s="3" t="s">
        <v>34</v>
      </c>
      <c r="L8" s="3"/>
      <c r="M8" s="3" t="e">
        <v>#N/A</v>
      </c>
    </row>
    <row r="9" spans="1:27" x14ac:dyDescent="0.3">
      <c r="A9" s="3">
        <v>8</v>
      </c>
      <c r="B9" s="3" t="s">
        <v>56</v>
      </c>
      <c r="C9" s="3" t="s">
        <v>57</v>
      </c>
      <c r="D9" s="3" t="s">
        <v>58</v>
      </c>
      <c r="E9" s="3" t="s">
        <v>59</v>
      </c>
      <c r="F9" s="5">
        <v>44233</v>
      </c>
      <c r="G9" s="3" t="s">
        <v>40</v>
      </c>
      <c r="H9" s="2">
        <v>42000</v>
      </c>
      <c r="I9" s="3">
        <v>10</v>
      </c>
      <c r="J9" s="3" t="s">
        <v>35</v>
      </c>
      <c r="K9" s="3" t="s">
        <v>34</v>
      </c>
      <c r="L9" s="3"/>
      <c r="M9" s="3" t="e">
        <v>#N/A</v>
      </c>
      <c r="R9" s="10" t="s">
        <v>251</v>
      </c>
      <c r="S9" s="10" t="s">
        <v>60</v>
      </c>
      <c r="T9" s="10" t="s">
        <v>61</v>
      </c>
      <c r="U9" s="10" t="s">
        <v>62</v>
      </c>
      <c r="V9" s="10" t="s">
        <v>63</v>
      </c>
      <c r="W9" s="10" t="s">
        <v>64</v>
      </c>
      <c r="X9" s="10" t="s">
        <v>65</v>
      </c>
    </row>
    <row r="10" spans="1:27" x14ac:dyDescent="0.3">
      <c r="A10" s="3">
        <v>9</v>
      </c>
      <c r="B10" s="3" t="s">
        <v>66</v>
      </c>
      <c r="C10" s="3" t="s">
        <v>67</v>
      </c>
      <c r="D10" s="3" t="s">
        <v>68</v>
      </c>
      <c r="E10" s="3" t="s">
        <v>69</v>
      </c>
      <c r="F10" s="5">
        <v>42655</v>
      </c>
      <c r="G10" s="3" t="s">
        <v>70</v>
      </c>
      <c r="H10" s="2">
        <v>120000</v>
      </c>
      <c r="I10" s="3">
        <v>20</v>
      </c>
      <c r="J10" s="3" t="s">
        <v>23</v>
      </c>
      <c r="K10" s="3" t="s">
        <v>22</v>
      </c>
      <c r="L10" s="3">
        <v>120000</v>
      </c>
      <c r="M10" s="3">
        <v>120000</v>
      </c>
      <c r="R10" s="10"/>
      <c r="S10" s="10"/>
      <c r="T10" s="10"/>
      <c r="U10" s="10"/>
      <c r="V10" s="10"/>
      <c r="W10" s="10"/>
      <c r="X10" s="10"/>
    </row>
    <row r="11" spans="1:27" x14ac:dyDescent="0.3">
      <c r="A11" s="3">
        <v>10</v>
      </c>
      <c r="B11" s="3" t="s">
        <v>71</v>
      </c>
      <c r="C11" s="3" t="s">
        <v>72</v>
      </c>
      <c r="D11" s="3" t="s">
        <v>73</v>
      </c>
      <c r="E11" s="3" t="s">
        <v>74</v>
      </c>
      <c r="F11" s="5">
        <v>42625</v>
      </c>
      <c r="G11" s="3" t="s">
        <v>75</v>
      </c>
      <c r="H11" s="2">
        <v>90000</v>
      </c>
      <c r="I11" s="3">
        <v>20</v>
      </c>
      <c r="J11" s="3" t="s">
        <v>66</v>
      </c>
      <c r="K11" s="3" t="s">
        <v>29</v>
      </c>
      <c r="L11" s="3"/>
      <c r="M11" s="3" t="e">
        <v>#N/A</v>
      </c>
      <c r="R11" s="3">
        <f>COUNTA(M2:M51)</f>
        <v>50</v>
      </c>
      <c r="S11" s="3">
        <f>COUNT(H2:H51)</f>
        <v>50</v>
      </c>
      <c r="T11" s="3">
        <f>COUNTIF(H2:H51,"&gt;50000")</f>
        <v>17</v>
      </c>
      <c r="U11" s="3">
        <f>COUNTIFS(H2:H51,"&lt;50000",K2:K51,"SALES")</f>
        <v>19</v>
      </c>
      <c r="V11" s="2">
        <f>SUM(H2:H51)</f>
        <v>2649500</v>
      </c>
      <c r="W11" s="3">
        <f>SUMIF(H2:H51,"&gt;50000")</f>
        <v>1720000</v>
      </c>
      <c r="X11" s="3">
        <f>SUMIFS(H2:H51,K2:K51,"SALES",G2:G51,"programmer")</f>
        <v>288000</v>
      </c>
    </row>
    <row r="12" spans="1:27" x14ac:dyDescent="0.3">
      <c r="A12" s="3">
        <v>11</v>
      </c>
      <c r="B12" s="3" t="s">
        <v>76</v>
      </c>
      <c r="C12" s="3" t="s">
        <v>77</v>
      </c>
      <c r="D12" s="3" t="s">
        <v>78</v>
      </c>
      <c r="E12" s="3" t="s">
        <v>79</v>
      </c>
      <c r="F12" s="3" t="s">
        <v>80</v>
      </c>
      <c r="G12" s="3" t="s">
        <v>75</v>
      </c>
      <c r="H12" s="2">
        <v>82000</v>
      </c>
      <c r="I12" s="3">
        <v>20</v>
      </c>
      <c r="J12" s="3" t="s">
        <v>66</v>
      </c>
      <c r="K12" s="3" t="s">
        <v>29</v>
      </c>
      <c r="L12" s="3"/>
      <c r="M12" s="3" t="e">
        <v>#N/A</v>
      </c>
      <c r="R12" s="3"/>
      <c r="S12" s="3"/>
      <c r="T12" s="3">
        <f>COUNTIF(H2:H51,"&lt;50000")</f>
        <v>33</v>
      </c>
      <c r="U12" s="3">
        <f>COUNTIFS(H2:H51,"&gt;50000",K2:K51,"ACCOUNTING")</f>
        <v>5</v>
      </c>
      <c r="V12" s="3"/>
      <c r="W12" s="3">
        <f>SUMIF(H2:H51,"&lt;50000")</f>
        <v>929500</v>
      </c>
      <c r="X12" s="3"/>
    </row>
    <row r="13" spans="1:27" x14ac:dyDescent="0.3">
      <c r="A13" s="3">
        <v>12</v>
      </c>
      <c r="B13" s="3" t="s">
        <v>81</v>
      </c>
      <c r="C13" s="3" t="s">
        <v>82</v>
      </c>
      <c r="D13" s="3" t="s">
        <v>83</v>
      </c>
      <c r="E13" s="3" t="s">
        <v>84</v>
      </c>
      <c r="F13" s="3" t="s">
        <v>85</v>
      </c>
      <c r="G13" s="3" t="s">
        <v>75</v>
      </c>
      <c r="H13" s="2">
        <v>77000</v>
      </c>
      <c r="I13" s="3">
        <v>20</v>
      </c>
      <c r="J13" s="3" t="s">
        <v>66</v>
      </c>
      <c r="K13" s="3" t="s">
        <v>29</v>
      </c>
      <c r="L13" s="3"/>
      <c r="M13" s="3" t="e">
        <v>#N/A</v>
      </c>
    </row>
    <row r="14" spans="1:27" x14ac:dyDescent="0.3">
      <c r="A14" s="3">
        <v>13</v>
      </c>
      <c r="B14" s="3" t="s">
        <v>86</v>
      </c>
      <c r="C14" s="3" t="s">
        <v>87</v>
      </c>
      <c r="D14" s="3" t="s">
        <v>88</v>
      </c>
      <c r="E14" s="3" t="s">
        <v>89</v>
      </c>
      <c r="F14" s="3" t="s">
        <v>90</v>
      </c>
      <c r="G14" s="3" t="s">
        <v>75</v>
      </c>
      <c r="H14" s="2">
        <v>78000</v>
      </c>
      <c r="I14" s="3">
        <v>20</v>
      </c>
      <c r="J14" s="3" t="s">
        <v>66</v>
      </c>
      <c r="K14" s="3" t="s">
        <v>29</v>
      </c>
      <c r="L14" s="3"/>
      <c r="M14" s="3" t="e">
        <v>#N/A</v>
      </c>
    </row>
    <row r="15" spans="1:27" x14ac:dyDescent="0.3">
      <c r="A15" s="3">
        <v>14</v>
      </c>
      <c r="B15" s="3" t="s">
        <v>91</v>
      </c>
      <c r="C15" s="3" t="s">
        <v>92</v>
      </c>
      <c r="D15" s="3" t="s">
        <v>93</v>
      </c>
      <c r="E15" s="3" t="s">
        <v>94</v>
      </c>
      <c r="F15" s="5">
        <v>44565</v>
      </c>
      <c r="G15" s="3" t="s">
        <v>75</v>
      </c>
      <c r="H15" s="2">
        <v>69000</v>
      </c>
      <c r="I15" s="3">
        <v>20</v>
      </c>
      <c r="J15" s="3" t="s">
        <v>66</v>
      </c>
      <c r="K15" s="3" t="s">
        <v>22</v>
      </c>
      <c r="L15" s="3">
        <v>69000</v>
      </c>
      <c r="M15" s="3">
        <v>69000</v>
      </c>
      <c r="P15" s="3">
        <f>VLOOKUP(Q16,A1:M51,1,0)</f>
        <v>1</v>
      </c>
      <c r="Q15" s="1" t="s">
        <v>95</v>
      </c>
      <c r="R15" s="1" t="s">
        <v>1</v>
      </c>
      <c r="S15" s="1" t="s">
        <v>2</v>
      </c>
      <c r="T15" s="1" t="s">
        <v>3</v>
      </c>
      <c r="U15" s="1" t="s">
        <v>4</v>
      </c>
      <c r="V15" s="1" t="s">
        <v>5</v>
      </c>
      <c r="W15" s="1" t="s">
        <v>6</v>
      </c>
      <c r="X15" s="1" t="s">
        <v>7</v>
      </c>
      <c r="Y15" s="1" t="s">
        <v>8</v>
      </c>
      <c r="Z15" s="1" t="s">
        <v>9</v>
      </c>
      <c r="AA15" s="1" t="s">
        <v>10</v>
      </c>
    </row>
    <row r="16" spans="1:27" x14ac:dyDescent="0.3">
      <c r="A16" s="3">
        <v>15</v>
      </c>
      <c r="B16" s="3" t="s">
        <v>96</v>
      </c>
      <c r="C16" s="3" t="s">
        <v>97</v>
      </c>
      <c r="D16" s="3" t="s">
        <v>98</v>
      </c>
      <c r="E16" s="3" t="s">
        <v>99</v>
      </c>
      <c r="F16" s="5">
        <v>42739</v>
      </c>
      <c r="G16" s="3" t="s">
        <v>100</v>
      </c>
      <c r="H16" s="2">
        <v>110000</v>
      </c>
      <c r="I16" s="3">
        <v>20</v>
      </c>
      <c r="J16" s="3" t="s">
        <v>17</v>
      </c>
      <c r="K16" s="3" t="s">
        <v>22</v>
      </c>
      <c r="L16" s="3">
        <v>110000</v>
      </c>
      <c r="M16" s="3">
        <v>110000</v>
      </c>
      <c r="P16" s="3"/>
      <c r="Q16" s="4">
        <v>1</v>
      </c>
      <c r="R16" s="3" t="str">
        <f>VLOOKUP(Q16,A1:M51,2,0)</f>
        <v>Steven</v>
      </c>
      <c r="S16" s="3" t="str">
        <f>VLOOKUP(Q16,A1:M51,3,0)</f>
        <v>King</v>
      </c>
      <c r="T16" s="3" t="str">
        <f>VLOOKUP(Q16,A1:M51,4,0)</f>
        <v>SKING</v>
      </c>
      <c r="U16" s="3" t="str">
        <f>VLOOKUP(Q16,A1:M51,5,0)</f>
        <v>515.123.4567</v>
      </c>
      <c r="V16" s="3">
        <f>VLOOKUP(Q16,A1:M51,6,0)</f>
        <v>40096</v>
      </c>
      <c r="W16" s="3" t="str">
        <f>VLOOKUP(Q16,A1:M51,7,0)</f>
        <v>President</v>
      </c>
      <c r="X16" s="3">
        <f>VLOOKUP(Q16,A1:M51,8,0)</f>
        <v>240000</v>
      </c>
      <c r="Y16" s="3">
        <f>VLOOKUP(Q16,A1:M51,9,0)</f>
        <v>20</v>
      </c>
      <c r="Z16" s="3" t="str">
        <f>VLOOKUP(Q16,A1:M51,10,0)</f>
        <v>Steven</v>
      </c>
      <c r="AA16" s="3" t="str">
        <f>VLOOKUP(Q16,A1:M51,11,0)</f>
        <v>ACCOUNTING</v>
      </c>
    </row>
    <row r="17" spans="1:26" x14ac:dyDescent="0.3">
      <c r="A17" s="3">
        <v>16</v>
      </c>
      <c r="B17" s="3" t="s">
        <v>35</v>
      </c>
      <c r="C17" s="3" t="s">
        <v>107</v>
      </c>
      <c r="D17" s="3" t="s">
        <v>108</v>
      </c>
      <c r="E17" s="3" t="s">
        <v>109</v>
      </c>
      <c r="F17" s="5">
        <v>43017</v>
      </c>
      <c r="G17" s="3" t="s">
        <v>110</v>
      </c>
      <c r="H17" s="2">
        <v>31000</v>
      </c>
      <c r="I17" s="3">
        <v>10</v>
      </c>
      <c r="J17" s="3" t="s">
        <v>96</v>
      </c>
      <c r="K17" s="3" t="s">
        <v>29</v>
      </c>
      <c r="L17" s="3"/>
      <c r="M17" s="3" t="e">
        <v>#N/A</v>
      </c>
    </row>
    <row r="18" spans="1:26" x14ac:dyDescent="0.3">
      <c r="A18" s="3">
        <v>17</v>
      </c>
      <c r="B18" s="3" t="s">
        <v>111</v>
      </c>
      <c r="C18" s="3" t="s">
        <v>112</v>
      </c>
      <c r="D18" s="3" t="s">
        <v>113</v>
      </c>
      <c r="E18" s="3" t="s">
        <v>114</v>
      </c>
      <c r="F18" s="3" t="s">
        <v>115</v>
      </c>
      <c r="G18" s="3" t="s">
        <v>110</v>
      </c>
      <c r="H18" s="2">
        <v>29000</v>
      </c>
      <c r="I18" s="3">
        <v>10</v>
      </c>
      <c r="J18" s="3" t="s">
        <v>96</v>
      </c>
      <c r="K18" s="3" t="s">
        <v>34</v>
      </c>
      <c r="L18" s="3"/>
      <c r="M18" s="3" t="e">
        <v>#N/A</v>
      </c>
    </row>
    <row r="19" spans="1:26" x14ac:dyDescent="0.3">
      <c r="A19" s="3">
        <v>18</v>
      </c>
      <c r="B19" s="3" t="s">
        <v>116</v>
      </c>
      <c r="C19" s="3" t="s">
        <v>117</v>
      </c>
      <c r="D19" s="3" t="s">
        <v>118</v>
      </c>
      <c r="E19" s="3" t="s">
        <v>119</v>
      </c>
      <c r="F19" s="3" t="s">
        <v>120</v>
      </c>
      <c r="G19" s="3" t="s">
        <v>110</v>
      </c>
      <c r="H19" s="2">
        <v>28000</v>
      </c>
      <c r="I19" s="3">
        <v>10</v>
      </c>
      <c r="J19" s="3" t="s">
        <v>96</v>
      </c>
      <c r="K19" s="3" t="s">
        <v>34</v>
      </c>
      <c r="L19" s="3"/>
      <c r="M19" s="3" t="e">
        <v>#N/A</v>
      </c>
    </row>
    <row r="20" spans="1:26" x14ac:dyDescent="0.3">
      <c r="A20" s="3">
        <v>19</v>
      </c>
      <c r="B20" s="3" t="s">
        <v>121</v>
      </c>
      <c r="C20" s="3" t="s">
        <v>122</v>
      </c>
      <c r="D20" s="3" t="s">
        <v>123</v>
      </c>
      <c r="E20" s="3" t="s">
        <v>124</v>
      </c>
      <c r="F20" s="5">
        <v>44472</v>
      </c>
      <c r="G20" s="3" t="s">
        <v>110</v>
      </c>
      <c r="H20" s="2">
        <v>26000</v>
      </c>
      <c r="I20" s="3">
        <v>10</v>
      </c>
      <c r="J20" s="3" t="s">
        <v>96</v>
      </c>
      <c r="K20" s="3" t="s">
        <v>34</v>
      </c>
      <c r="L20" s="3"/>
      <c r="M20" s="3" t="e">
        <v>#N/A</v>
      </c>
    </row>
    <row r="21" spans="1:26" x14ac:dyDescent="0.3">
      <c r="A21" s="3">
        <v>20</v>
      </c>
      <c r="B21" s="3" t="s">
        <v>125</v>
      </c>
      <c r="C21" s="3" t="s">
        <v>126</v>
      </c>
      <c r="D21" s="3" t="s">
        <v>127</v>
      </c>
      <c r="E21" s="3" t="s">
        <v>128</v>
      </c>
      <c r="F21" s="5">
        <v>44267</v>
      </c>
      <c r="G21" s="3" t="s">
        <v>110</v>
      </c>
      <c r="H21" s="2">
        <v>25000</v>
      </c>
      <c r="I21" s="3">
        <v>10</v>
      </c>
      <c r="J21" s="3" t="s">
        <v>96</v>
      </c>
      <c r="K21" s="3" t="s">
        <v>34</v>
      </c>
      <c r="L21" s="3"/>
      <c r="M21" s="3" t="e">
        <v>#N/A</v>
      </c>
    </row>
    <row r="22" spans="1:26" x14ac:dyDescent="0.3">
      <c r="A22" s="3">
        <v>21</v>
      </c>
      <c r="B22" s="3" t="s">
        <v>129</v>
      </c>
      <c r="C22" s="3" t="s">
        <v>130</v>
      </c>
      <c r="D22" s="3" t="s">
        <v>131</v>
      </c>
      <c r="E22" s="3" t="s">
        <v>132</v>
      </c>
      <c r="F22" s="5">
        <v>43415</v>
      </c>
      <c r="G22" s="3" t="s">
        <v>133</v>
      </c>
      <c r="H22" s="2">
        <v>80000</v>
      </c>
      <c r="I22" s="3">
        <v>20</v>
      </c>
      <c r="J22" s="3" t="s">
        <v>17</v>
      </c>
      <c r="K22" s="3" t="s">
        <v>34</v>
      </c>
      <c r="L22" s="3"/>
      <c r="M22" s="3">
        <v>80000</v>
      </c>
    </row>
    <row r="23" spans="1:26" x14ac:dyDescent="0.3">
      <c r="A23" s="3">
        <v>22</v>
      </c>
      <c r="B23" s="3" t="s">
        <v>134</v>
      </c>
      <c r="C23" s="3" t="s">
        <v>135</v>
      </c>
      <c r="D23" s="3" t="s">
        <v>136</v>
      </c>
      <c r="E23" s="3" t="s">
        <v>137</v>
      </c>
      <c r="F23" s="5">
        <v>43563</v>
      </c>
      <c r="G23" s="3" t="s">
        <v>133</v>
      </c>
      <c r="H23" s="2">
        <v>82000</v>
      </c>
      <c r="I23" s="3">
        <v>20</v>
      </c>
      <c r="J23" s="3" t="s">
        <v>17</v>
      </c>
      <c r="K23" s="3" t="s">
        <v>34</v>
      </c>
      <c r="L23" s="3"/>
      <c r="M23" s="3">
        <v>82000</v>
      </c>
      <c r="P23" s="1" t="s">
        <v>0</v>
      </c>
      <c r="Q23" s="1" t="s">
        <v>1</v>
      </c>
      <c r="R23" s="1" t="s">
        <v>2</v>
      </c>
      <c r="S23" s="1" t="s">
        <v>3</v>
      </c>
      <c r="T23" s="1" t="s">
        <v>4</v>
      </c>
      <c r="U23" s="1" t="s">
        <v>5</v>
      </c>
      <c r="V23" s="1" t="s">
        <v>6</v>
      </c>
      <c r="W23" s="1" t="s">
        <v>7</v>
      </c>
      <c r="X23" s="1" t="s">
        <v>8</v>
      </c>
      <c r="Y23" s="1" t="s">
        <v>9</v>
      </c>
      <c r="Z23" s="1" t="s">
        <v>10</v>
      </c>
    </row>
    <row r="24" spans="1:26" x14ac:dyDescent="0.3">
      <c r="A24" s="3">
        <v>23</v>
      </c>
      <c r="B24" s="3" t="s">
        <v>138</v>
      </c>
      <c r="C24" s="3" t="s">
        <v>139</v>
      </c>
      <c r="D24" s="3" t="s">
        <v>140</v>
      </c>
      <c r="E24" s="3" t="s">
        <v>141</v>
      </c>
      <c r="F24" s="3" t="s">
        <v>142</v>
      </c>
      <c r="G24" s="3" t="s">
        <v>133</v>
      </c>
      <c r="H24" s="2">
        <v>79000</v>
      </c>
      <c r="I24" s="3">
        <v>20</v>
      </c>
      <c r="J24" s="3" t="s">
        <v>17</v>
      </c>
      <c r="K24" s="3" t="s">
        <v>22</v>
      </c>
      <c r="L24" s="3">
        <v>79000</v>
      </c>
      <c r="M24" s="3">
        <v>79000</v>
      </c>
      <c r="P24">
        <v>5</v>
      </c>
      <c r="Q24" t="str">
        <f>_xlfn.XLOOKUP(P24,A2:A51,B2:B51,0,1,1)</f>
        <v>Bruce</v>
      </c>
      <c r="R24" t="str">
        <f>_xlfn.XLOOKUP(P24,A2:A51,C2:C51,0,1,1)</f>
        <v>Ernst</v>
      </c>
      <c r="S24" t="str">
        <f>_xlfn.XLOOKUP(P24,A2:A51,D2:D51,0,1,1)</f>
        <v>BERNST</v>
      </c>
      <c r="T24" t="str">
        <f>_xlfn.XLOOKUP(P24,A2:A51,E2:E51,0,1,1)</f>
        <v>590.423.4568</v>
      </c>
      <c r="U24" s="9" t="str">
        <f>_xlfn.XLOOKUP(P24,A2:A51,F2:F51,0,1,1)</f>
        <v>9/13/2013</v>
      </c>
      <c r="V24" t="str">
        <f>_xlfn.XLOOKUP(P24,A2:A51,G2:G51,0,1,1)</f>
        <v>Programmer</v>
      </c>
      <c r="W24">
        <f>_xlfn.XLOOKUP(P24,A2:A51,H2:H51,0,1,1)</f>
        <v>60000</v>
      </c>
      <c r="X24">
        <f>_xlfn.XLOOKUP(P24,A2:A51,I2:I51,0,1,1)</f>
        <v>20</v>
      </c>
      <c r="Y24" t="str">
        <f>_xlfn.XLOOKUP(P24,A2:A51,J2:J51,0,1,1)</f>
        <v>Alexander</v>
      </c>
      <c r="Z24" t="str">
        <f>_xlfn.XLOOKUP(P24,A2:A51,K2:K51,0,1,1)</f>
        <v>SALES</v>
      </c>
    </row>
    <row r="25" spans="1:26" x14ac:dyDescent="0.3">
      <c r="A25" s="3">
        <v>24</v>
      </c>
      <c r="B25" s="3" t="s">
        <v>143</v>
      </c>
      <c r="C25" s="3" t="s">
        <v>144</v>
      </c>
      <c r="D25" s="3" t="s">
        <v>145</v>
      </c>
      <c r="E25" s="3" t="s">
        <v>146</v>
      </c>
      <c r="F25" s="5">
        <v>43892</v>
      </c>
      <c r="G25" s="3" t="s">
        <v>133</v>
      </c>
      <c r="H25" s="2">
        <v>65000</v>
      </c>
      <c r="I25" s="3">
        <v>20</v>
      </c>
      <c r="J25" s="3" t="s">
        <v>17</v>
      </c>
      <c r="K25" s="3" t="s">
        <v>29</v>
      </c>
      <c r="L25" s="3"/>
      <c r="M25" s="3">
        <v>65000</v>
      </c>
    </row>
    <row r="26" spans="1:26" x14ac:dyDescent="0.3">
      <c r="A26" s="3">
        <v>25</v>
      </c>
      <c r="B26" s="3" t="s">
        <v>147</v>
      </c>
      <c r="C26" s="3" t="s">
        <v>148</v>
      </c>
      <c r="D26" s="3" t="s">
        <v>149</v>
      </c>
      <c r="E26" s="3" t="s">
        <v>150</v>
      </c>
      <c r="F26" s="5">
        <v>44868</v>
      </c>
      <c r="G26" s="3" t="s">
        <v>133</v>
      </c>
      <c r="H26" s="2">
        <v>58000</v>
      </c>
      <c r="I26" s="3">
        <v>20</v>
      </c>
      <c r="J26" s="3" t="s">
        <v>17</v>
      </c>
      <c r="K26" s="3" t="s">
        <v>29</v>
      </c>
      <c r="L26" s="3"/>
      <c r="M26" s="3">
        <v>58000</v>
      </c>
    </row>
    <row r="27" spans="1:26" x14ac:dyDescent="0.3">
      <c r="A27" s="3">
        <v>26</v>
      </c>
      <c r="B27" s="3" t="s">
        <v>151</v>
      </c>
      <c r="C27" s="3" t="s">
        <v>152</v>
      </c>
      <c r="D27" s="3" t="s">
        <v>153</v>
      </c>
      <c r="E27" s="3" t="s">
        <v>154</v>
      </c>
      <c r="F27" s="5">
        <v>43719</v>
      </c>
      <c r="G27" s="3" t="s">
        <v>155</v>
      </c>
      <c r="H27" s="2">
        <v>32000</v>
      </c>
      <c r="I27" s="3">
        <v>10</v>
      </c>
      <c r="J27" s="3" t="s">
        <v>129</v>
      </c>
      <c r="K27" s="3" t="s">
        <v>29</v>
      </c>
      <c r="L27" s="3"/>
      <c r="M27" s="3" t="e">
        <v>#N/A</v>
      </c>
    </row>
    <row r="28" spans="1:26" x14ac:dyDescent="0.3">
      <c r="A28" s="3">
        <v>27</v>
      </c>
      <c r="B28" s="3" t="s">
        <v>156</v>
      </c>
      <c r="C28" s="3" t="s">
        <v>157</v>
      </c>
      <c r="D28" s="3" t="s">
        <v>158</v>
      </c>
      <c r="E28" s="3" t="s">
        <v>159</v>
      </c>
      <c r="F28" s="3" t="s">
        <v>160</v>
      </c>
      <c r="G28" s="3" t="s">
        <v>155</v>
      </c>
      <c r="H28" s="2">
        <v>27000</v>
      </c>
      <c r="I28" s="3">
        <v>10</v>
      </c>
      <c r="J28" s="3" t="s">
        <v>129</v>
      </c>
      <c r="K28" s="3" t="s">
        <v>29</v>
      </c>
      <c r="L28" s="3"/>
      <c r="M28" s="3" t="e">
        <v>#N/A</v>
      </c>
    </row>
    <row r="29" spans="1:26" x14ac:dyDescent="0.3">
      <c r="A29" s="3">
        <v>28</v>
      </c>
      <c r="B29" s="3" t="s">
        <v>161</v>
      </c>
      <c r="C29" s="3" t="s">
        <v>162</v>
      </c>
      <c r="D29" s="3" t="s">
        <v>163</v>
      </c>
      <c r="E29" s="3" t="s">
        <v>164</v>
      </c>
      <c r="F29" s="5">
        <v>44444</v>
      </c>
      <c r="G29" s="3" t="s">
        <v>155</v>
      </c>
      <c r="H29" s="2">
        <v>24000</v>
      </c>
      <c r="I29" s="3">
        <v>10</v>
      </c>
      <c r="J29" s="3" t="s">
        <v>129</v>
      </c>
      <c r="K29" s="3" t="s">
        <v>22</v>
      </c>
      <c r="L29" s="3">
        <v>24000</v>
      </c>
      <c r="M29" s="3">
        <v>24000</v>
      </c>
    </row>
    <row r="30" spans="1:26" x14ac:dyDescent="0.3">
      <c r="A30" s="3">
        <v>29</v>
      </c>
      <c r="B30" s="3" t="s">
        <v>17</v>
      </c>
      <c r="C30" s="3" t="s">
        <v>165</v>
      </c>
      <c r="D30" s="3" t="s">
        <v>166</v>
      </c>
      <c r="E30" s="3" t="s">
        <v>167</v>
      </c>
      <c r="F30" s="5">
        <v>44599</v>
      </c>
      <c r="G30" s="3" t="s">
        <v>155</v>
      </c>
      <c r="H30" s="2">
        <v>22000</v>
      </c>
      <c r="I30" s="3">
        <v>10</v>
      </c>
      <c r="J30" s="3" t="s">
        <v>129</v>
      </c>
      <c r="K30" s="3" t="s">
        <v>22</v>
      </c>
      <c r="L30" s="3">
        <v>22000</v>
      </c>
      <c r="M30" s="3">
        <v>22000</v>
      </c>
    </row>
    <row r="31" spans="1:26" x14ac:dyDescent="0.3">
      <c r="A31" s="3">
        <v>30</v>
      </c>
      <c r="B31" s="3" t="s">
        <v>168</v>
      </c>
      <c r="C31" s="3" t="s">
        <v>169</v>
      </c>
      <c r="D31" s="3" t="s">
        <v>170</v>
      </c>
      <c r="E31" s="3" t="s">
        <v>171</v>
      </c>
      <c r="F31" s="3" t="s">
        <v>172</v>
      </c>
      <c r="G31" s="3" t="s">
        <v>155</v>
      </c>
      <c r="H31" s="2">
        <v>33000</v>
      </c>
      <c r="I31" s="3">
        <v>10</v>
      </c>
      <c r="J31" s="3" t="s">
        <v>134</v>
      </c>
      <c r="K31" s="3" t="s">
        <v>29</v>
      </c>
      <c r="L31" s="3"/>
      <c r="M31" s="3" t="e">
        <v>#N/A</v>
      </c>
    </row>
    <row r="32" spans="1:26" x14ac:dyDescent="0.3">
      <c r="A32" s="3">
        <v>31</v>
      </c>
      <c r="B32" s="3" t="s">
        <v>173</v>
      </c>
      <c r="C32" s="3" t="s">
        <v>174</v>
      </c>
      <c r="D32" s="3" t="s">
        <v>175</v>
      </c>
      <c r="E32" s="3" t="s">
        <v>176</v>
      </c>
      <c r="F32" s="3" t="s">
        <v>177</v>
      </c>
      <c r="G32" s="3" t="s">
        <v>155</v>
      </c>
      <c r="H32" s="2">
        <v>28000</v>
      </c>
      <c r="I32" s="3">
        <v>10</v>
      </c>
      <c r="J32" s="3" t="s">
        <v>134</v>
      </c>
      <c r="K32" s="3" t="s">
        <v>34</v>
      </c>
      <c r="L32" s="3"/>
      <c r="M32" s="3" t="e">
        <v>#N/A</v>
      </c>
    </row>
    <row r="33" spans="1:13" x14ac:dyDescent="0.3">
      <c r="A33" s="3">
        <v>32</v>
      </c>
      <c r="B33" s="3" t="s">
        <v>161</v>
      </c>
      <c r="C33" s="3" t="s">
        <v>178</v>
      </c>
      <c r="D33" s="3" t="s">
        <v>179</v>
      </c>
      <c r="E33" s="3" t="s">
        <v>180</v>
      </c>
      <c r="F33" s="5">
        <v>43805</v>
      </c>
      <c r="G33" s="3" t="s">
        <v>155</v>
      </c>
      <c r="H33" s="2">
        <v>25000</v>
      </c>
      <c r="I33" s="3">
        <v>10</v>
      </c>
      <c r="J33" s="3" t="s">
        <v>134</v>
      </c>
      <c r="K33" s="3" t="s">
        <v>34</v>
      </c>
      <c r="L33" s="3"/>
      <c r="M33" s="3" t="e">
        <v>#N/A</v>
      </c>
    </row>
    <row r="34" spans="1:13" x14ac:dyDescent="0.3">
      <c r="A34" s="3">
        <v>33</v>
      </c>
      <c r="B34" s="3" t="s">
        <v>181</v>
      </c>
      <c r="C34" s="3" t="s">
        <v>182</v>
      </c>
      <c r="D34" s="3" t="s">
        <v>183</v>
      </c>
      <c r="E34" s="3" t="s">
        <v>184</v>
      </c>
      <c r="F34" s="5">
        <v>44263</v>
      </c>
      <c r="G34" s="3" t="s">
        <v>155</v>
      </c>
      <c r="H34" s="2">
        <v>21000</v>
      </c>
      <c r="I34" s="3">
        <v>10</v>
      </c>
      <c r="J34" s="3" t="s">
        <v>134</v>
      </c>
      <c r="K34" s="3" t="s">
        <v>34</v>
      </c>
      <c r="L34" s="3"/>
      <c r="M34" s="3" t="e">
        <v>#N/A</v>
      </c>
    </row>
    <row r="35" spans="1:13" x14ac:dyDescent="0.3">
      <c r="A35" s="3">
        <v>34</v>
      </c>
      <c r="B35" s="3" t="s">
        <v>185</v>
      </c>
      <c r="C35" s="3" t="s">
        <v>186</v>
      </c>
      <c r="D35" s="3" t="s">
        <v>187</v>
      </c>
      <c r="E35" s="3" t="s">
        <v>188</v>
      </c>
      <c r="F35" s="5">
        <v>43322</v>
      </c>
      <c r="G35" s="3" t="s">
        <v>155</v>
      </c>
      <c r="H35" s="2">
        <v>33000</v>
      </c>
      <c r="I35" s="3">
        <v>10</v>
      </c>
      <c r="J35" s="3" t="s">
        <v>138</v>
      </c>
      <c r="K35" s="3" t="s">
        <v>34</v>
      </c>
      <c r="L35" s="3"/>
      <c r="M35" s="3" t="e">
        <v>#N/A</v>
      </c>
    </row>
    <row r="36" spans="1:13" x14ac:dyDescent="0.3">
      <c r="A36" s="3">
        <v>35</v>
      </c>
      <c r="B36" s="3" t="s">
        <v>189</v>
      </c>
      <c r="C36" s="3" t="s">
        <v>190</v>
      </c>
      <c r="D36" s="3" t="s">
        <v>191</v>
      </c>
      <c r="E36" s="3" t="s">
        <v>192</v>
      </c>
      <c r="F36" s="3" t="s">
        <v>193</v>
      </c>
      <c r="G36" s="3" t="s">
        <v>155</v>
      </c>
      <c r="H36" s="2">
        <v>29000</v>
      </c>
      <c r="I36" s="3">
        <v>10</v>
      </c>
      <c r="J36" s="3" t="s">
        <v>138</v>
      </c>
      <c r="K36" s="3" t="s">
        <v>34</v>
      </c>
      <c r="L36" s="3"/>
      <c r="M36" s="3" t="e">
        <v>#N/A</v>
      </c>
    </row>
    <row r="37" spans="1:13" x14ac:dyDescent="0.3">
      <c r="A37" s="3">
        <v>36</v>
      </c>
      <c r="B37" s="3" t="s">
        <v>194</v>
      </c>
      <c r="C37" s="3" t="s">
        <v>195</v>
      </c>
      <c r="D37" s="3" t="s">
        <v>196</v>
      </c>
      <c r="E37" s="3" t="s">
        <v>197</v>
      </c>
      <c r="F37" s="5">
        <v>44716</v>
      </c>
      <c r="G37" s="3" t="s">
        <v>155</v>
      </c>
      <c r="H37" s="2">
        <v>24000</v>
      </c>
      <c r="I37" s="3">
        <v>10</v>
      </c>
      <c r="J37" s="3" t="s">
        <v>138</v>
      </c>
      <c r="K37" s="3" t="s">
        <v>34</v>
      </c>
      <c r="L37" s="3"/>
      <c r="M37" s="3" t="e">
        <v>#N/A</v>
      </c>
    </row>
    <row r="38" spans="1:13" x14ac:dyDescent="0.3">
      <c r="A38" s="3">
        <v>37</v>
      </c>
      <c r="B38" s="3" t="s">
        <v>198</v>
      </c>
      <c r="C38" s="3" t="s">
        <v>199</v>
      </c>
      <c r="D38" s="3" t="s">
        <v>200</v>
      </c>
      <c r="E38" s="3" t="s">
        <v>201</v>
      </c>
      <c r="F38" s="5">
        <v>44567</v>
      </c>
      <c r="G38" s="3" t="s">
        <v>155</v>
      </c>
      <c r="H38" s="2">
        <v>22000</v>
      </c>
      <c r="I38" s="3">
        <v>10</v>
      </c>
      <c r="J38" s="3" t="s">
        <v>138</v>
      </c>
      <c r="K38" s="3" t="s">
        <v>22</v>
      </c>
      <c r="L38" s="3">
        <v>22000</v>
      </c>
      <c r="M38" s="3">
        <v>22000</v>
      </c>
    </row>
    <row r="39" spans="1:13" x14ac:dyDescent="0.3">
      <c r="A39" s="3">
        <v>38</v>
      </c>
      <c r="B39" s="3" t="s">
        <v>202</v>
      </c>
      <c r="C39" s="3" t="s">
        <v>203</v>
      </c>
      <c r="D39" s="3" t="s">
        <v>204</v>
      </c>
      <c r="E39" s="3" t="s">
        <v>205</v>
      </c>
      <c r="F39" s="5">
        <v>42897</v>
      </c>
      <c r="G39" s="3" t="s">
        <v>155</v>
      </c>
      <c r="H39" s="2">
        <v>36000</v>
      </c>
      <c r="I39" s="3">
        <v>10</v>
      </c>
      <c r="J39" s="3" t="s">
        <v>143</v>
      </c>
      <c r="K39" s="3" t="s">
        <v>29</v>
      </c>
      <c r="L39" s="3"/>
      <c r="M39" s="3" t="e">
        <v>#N/A</v>
      </c>
    </row>
    <row r="40" spans="1:13" x14ac:dyDescent="0.3">
      <c r="A40" s="3">
        <v>39</v>
      </c>
      <c r="B40" s="3" t="s">
        <v>206</v>
      </c>
      <c r="C40" s="3" t="s">
        <v>207</v>
      </c>
      <c r="D40" s="3" t="s">
        <v>208</v>
      </c>
      <c r="E40" s="3" t="s">
        <v>209</v>
      </c>
      <c r="F40" s="3" t="s">
        <v>210</v>
      </c>
      <c r="G40" s="3" t="s">
        <v>155</v>
      </c>
      <c r="H40" s="2">
        <v>32000</v>
      </c>
      <c r="I40" s="3">
        <v>10</v>
      </c>
      <c r="J40" s="3" t="s">
        <v>143</v>
      </c>
      <c r="K40" s="3" t="s">
        <v>29</v>
      </c>
      <c r="L40" s="3"/>
      <c r="M40" s="3" t="e">
        <v>#N/A</v>
      </c>
    </row>
    <row r="41" spans="1:13" x14ac:dyDescent="0.3">
      <c r="A41" s="3">
        <v>40</v>
      </c>
      <c r="B41" s="3" t="s">
        <v>76</v>
      </c>
      <c r="C41" s="3" t="s">
        <v>211</v>
      </c>
      <c r="D41" s="3" t="s">
        <v>212</v>
      </c>
      <c r="E41" s="3" t="s">
        <v>213</v>
      </c>
      <c r="F41" s="5">
        <v>44018</v>
      </c>
      <c r="G41" s="3" t="s">
        <v>155</v>
      </c>
      <c r="H41" s="2">
        <v>27000</v>
      </c>
      <c r="I41" s="3">
        <v>10</v>
      </c>
      <c r="J41" s="3" t="s">
        <v>143</v>
      </c>
      <c r="K41" s="3" t="s">
        <v>29</v>
      </c>
      <c r="L41" s="3"/>
      <c r="M41" s="3" t="e">
        <v>#N/A</v>
      </c>
    </row>
    <row r="42" spans="1:13" x14ac:dyDescent="0.3">
      <c r="A42" s="3">
        <v>41</v>
      </c>
      <c r="B42" s="3" t="s">
        <v>214</v>
      </c>
      <c r="C42" s="3" t="s">
        <v>215</v>
      </c>
      <c r="D42" s="3" t="s">
        <v>216</v>
      </c>
      <c r="E42" s="3" t="s">
        <v>217</v>
      </c>
      <c r="F42" s="3" t="s">
        <v>218</v>
      </c>
      <c r="G42" s="3" t="s">
        <v>155</v>
      </c>
      <c r="H42" s="2">
        <v>25000</v>
      </c>
      <c r="I42" s="3">
        <v>10</v>
      </c>
      <c r="J42" s="3" t="s">
        <v>143</v>
      </c>
      <c r="K42" s="3" t="s">
        <v>29</v>
      </c>
      <c r="L42" s="3"/>
      <c r="M42" s="3" t="e">
        <v>#N/A</v>
      </c>
    </row>
    <row r="43" spans="1:13" x14ac:dyDescent="0.3">
      <c r="A43" s="3">
        <v>42</v>
      </c>
      <c r="B43" s="3" t="s">
        <v>219</v>
      </c>
      <c r="C43" s="3" t="s">
        <v>220</v>
      </c>
      <c r="D43" s="3" t="s">
        <v>221</v>
      </c>
      <c r="E43" s="3" t="s">
        <v>222</v>
      </c>
      <c r="F43" s="5">
        <v>43345</v>
      </c>
      <c r="G43" s="3" t="s">
        <v>155</v>
      </c>
      <c r="H43" s="2">
        <v>35000</v>
      </c>
      <c r="I43" s="3">
        <v>10</v>
      </c>
      <c r="J43" s="3" t="s">
        <v>147</v>
      </c>
      <c r="K43" s="3" t="s">
        <v>22</v>
      </c>
      <c r="L43" s="3">
        <v>35000</v>
      </c>
      <c r="M43" s="3">
        <v>35000</v>
      </c>
    </row>
    <row r="44" spans="1:13" x14ac:dyDescent="0.3">
      <c r="A44" s="3">
        <v>43</v>
      </c>
      <c r="B44" s="3" t="s">
        <v>223</v>
      </c>
      <c r="C44" s="3" t="s">
        <v>224</v>
      </c>
      <c r="D44" s="3" t="s">
        <v>225</v>
      </c>
      <c r="E44" s="3" t="s">
        <v>226</v>
      </c>
      <c r="F44" s="3" t="s">
        <v>227</v>
      </c>
      <c r="G44" s="3" t="s">
        <v>155</v>
      </c>
      <c r="H44" s="2">
        <v>31000</v>
      </c>
      <c r="I44" s="3">
        <v>10</v>
      </c>
      <c r="J44" s="3" t="s">
        <v>147</v>
      </c>
      <c r="K44" s="3" t="s">
        <v>22</v>
      </c>
      <c r="L44" s="3">
        <v>31000</v>
      </c>
      <c r="M44" s="3">
        <v>31000</v>
      </c>
    </row>
    <row r="45" spans="1:13" x14ac:dyDescent="0.3">
      <c r="A45" s="3">
        <v>44</v>
      </c>
      <c r="B45" s="3" t="s">
        <v>228</v>
      </c>
      <c r="C45" s="3" t="s">
        <v>229</v>
      </c>
      <c r="D45" s="3" t="s">
        <v>230</v>
      </c>
      <c r="E45" s="3" t="s">
        <v>231</v>
      </c>
      <c r="F45" s="5">
        <v>44050</v>
      </c>
      <c r="G45" s="3" t="s">
        <v>155</v>
      </c>
      <c r="H45" s="2">
        <v>26000</v>
      </c>
      <c r="I45" s="3">
        <v>10</v>
      </c>
      <c r="J45" s="3" t="s">
        <v>147</v>
      </c>
      <c r="K45" s="3" t="s">
        <v>29</v>
      </c>
      <c r="L45" s="3"/>
      <c r="M45" s="3" t="e">
        <v>#N/A</v>
      </c>
    </row>
    <row r="46" spans="1:13" x14ac:dyDescent="0.3">
      <c r="A46" s="3">
        <v>45</v>
      </c>
      <c r="B46" s="3" t="s">
        <v>232</v>
      </c>
      <c r="C46" s="3" t="s">
        <v>233</v>
      </c>
      <c r="D46" s="3" t="s">
        <v>234</v>
      </c>
      <c r="E46" s="3" t="s">
        <v>235</v>
      </c>
      <c r="F46" s="5">
        <v>43841</v>
      </c>
      <c r="G46" s="3" t="s">
        <v>155</v>
      </c>
      <c r="H46" s="2">
        <v>25000</v>
      </c>
      <c r="I46" s="3">
        <v>10</v>
      </c>
      <c r="J46" s="3" t="s">
        <v>147</v>
      </c>
      <c r="K46" s="3" t="s">
        <v>34</v>
      </c>
      <c r="L46" s="3"/>
      <c r="M46" s="3" t="e">
        <v>#N/A</v>
      </c>
    </row>
    <row r="47" spans="1:13" x14ac:dyDescent="0.3">
      <c r="A47" s="3">
        <v>46</v>
      </c>
      <c r="B47" s="3" t="s">
        <v>76</v>
      </c>
      <c r="C47" s="3" t="s">
        <v>236</v>
      </c>
      <c r="D47" s="3" t="s">
        <v>237</v>
      </c>
      <c r="E47" s="3" t="s">
        <v>238</v>
      </c>
      <c r="F47" s="3" t="s">
        <v>239</v>
      </c>
      <c r="G47" s="3" t="s">
        <v>106</v>
      </c>
      <c r="H47" s="2">
        <v>14000</v>
      </c>
      <c r="I47" s="3">
        <v>10</v>
      </c>
      <c r="J47" s="3" t="s">
        <v>17</v>
      </c>
      <c r="K47" s="3" t="s">
        <v>34</v>
      </c>
      <c r="L47" s="3"/>
      <c r="M47" s="3">
        <v>14000</v>
      </c>
    </row>
    <row r="48" spans="1:13" x14ac:dyDescent="0.3">
      <c r="A48" s="3">
        <v>47</v>
      </c>
      <c r="B48" s="3" t="s">
        <v>125</v>
      </c>
      <c r="C48" s="3" t="s">
        <v>240</v>
      </c>
      <c r="D48" s="3" t="s">
        <v>241</v>
      </c>
      <c r="E48" s="3" t="s">
        <v>242</v>
      </c>
      <c r="F48" s="5">
        <v>43470</v>
      </c>
      <c r="G48" s="3" t="s">
        <v>106</v>
      </c>
      <c r="H48" s="2">
        <v>13500</v>
      </c>
      <c r="I48" s="3">
        <v>10</v>
      </c>
      <c r="J48" s="3" t="s">
        <v>17</v>
      </c>
      <c r="K48" s="3" t="s">
        <v>34</v>
      </c>
      <c r="L48" s="3"/>
      <c r="M48" s="3">
        <v>13500</v>
      </c>
    </row>
    <row r="49" spans="1:13" x14ac:dyDescent="0.3">
      <c r="A49" s="3">
        <v>48</v>
      </c>
      <c r="B49" s="3" t="s">
        <v>243</v>
      </c>
      <c r="C49" s="3" t="s">
        <v>244</v>
      </c>
      <c r="D49" s="3" t="s">
        <v>245</v>
      </c>
      <c r="E49" s="3" t="s">
        <v>246</v>
      </c>
      <c r="F49" s="5">
        <v>43562</v>
      </c>
      <c r="G49" s="3" t="s">
        <v>106</v>
      </c>
      <c r="H49" s="2">
        <v>12000</v>
      </c>
      <c r="I49" s="3">
        <v>10</v>
      </c>
      <c r="J49" s="3" t="s">
        <v>17</v>
      </c>
      <c r="K49" s="3" t="s">
        <v>34</v>
      </c>
      <c r="L49" s="3"/>
      <c r="M49" s="3">
        <v>12000</v>
      </c>
    </row>
    <row r="50" spans="1:13" x14ac:dyDescent="0.3">
      <c r="A50" s="3">
        <v>49</v>
      </c>
      <c r="B50" s="3" t="s">
        <v>247</v>
      </c>
      <c r="C50" s="3" t="s">
        <v>248</v>
      </c>
      <c r="D50" s="3" t="s">
        <v>249</v>
      </c>
      <c r="E50" s="3" t="s">
        <v>250</v>
      </c>
      <c r="F50" s="5">
        <v>44744</v>
      </c>
      <c r="G50" s="3" t="s">
        <v>106</v>
      </c>
      <c r="H50" s="2">
        <v>11000</v>
      </c>
      <c r="I50" s="3">
        <v>10</v>
      </c>
      <c r="J50" s="3" t="s">
        <v>17</v>
      </c>
      <c r="K50" s="3" t="s">
        <v>34</v>
      </c>
      <c r="L50" s="3"/>
      <c r="M50" s="3">
        <v>11000</v>
      </c>
    </row>
    <row r="51" spans="1:13" x14ac:dyDescent="0.3">
      <c r="A51" s="3">
        <v>50</v>
      </c>
      <c r="B51" s="3" t="s">
        <v>101</v>
      </c>
      <c r="C51" s="3" t="s">
        <v>102</v>
      </c>
      <c r="D51" s="3" t="s">
        <v>103</v>
      </c>
      <c r="E51" s="3" t="s">
        <v>104</v>
      </c>
      <c r="F51" s="3" t="s">
        <v>105</v>
      </c>
      <c r="G51" s="3" t="s">
        <v>106</v>
      </c>
      <c r="H51" s="2">
        <v>45000</v>
      </c>
      <c r="I51" s="3">
        <v>10</v>
      </c>
      <c r="J51" s="3" t="s">
        <v>17</v>
      </c>
      <c r="K51" s="3" t="s">
        <v>34</v>
      </c>
      <c r="L51" s="3"/>
      <c r="M51" s="3">
        <v>45000</v>
      </c>
    </row>
  </sheetData>
  <mergeCells count="7">
    <mergeCell ref="R9:R10"/>
    <mergeCell ref="X9:X10"/>
    <mergeCell ref="W9:W10"/>
    <mergeCell ref="V9:V10"/>
    <mergeCell ref="U9:U10"/>
    <mergeCell ref="T9:T10"/>
    <mergeCell ref="S9:S10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>
      <selection activeCell="L9" sqref="L9"/>
    </sheetView>
  </sheetViews>
  <sheetFormatPr defaultRowHeight="14.4" x14ac:dyDescent="0.3"/>
  <cols>
    <col min="5" max="5" width="10.5546875" bestFit="1" customWidth="1"/>
  </cols>
  <sheetData>
    <row r="1" spans="1:19" x14ac:dyDescent="0.3">
      <c r="A1" s="13" t="s">
        <v>95</v>
      </c>
      <c r="B1" s="11" t="s">
        <v>252</v>
      </c>
      <c r="C1" s="11" t="s">
        <v>253</v>
      </c>
      <c r="D1" s="11" t="s">
        <v>254</v>
      </c>
      <c r="E1" s="11" t="s">
        <v>255</v>
      </c>
      <c r="F1" s="11" t="s">
        <v>256</v>
      </c>
      <c r="G1" s="11" t="s">
        <v>257</v>
      </c>
      <c r="H1" s="11" t="s">
        <v>258</v>
      </c>
      <c r="L1" s="13" t="s">
        <v>95</v>
      </c>
      <c r="M1" s="11" t="s">
        <v>252</v>
      </c>
      <c r="N1" s="11" t="s">
        <v>253</v>
      </c>
      <c r="O1" s="11" t="s">
        <v>254</v>
      </c>
      <c r="P1" s="11" t="s">
        <v>255</v>
      </c>
      <c r="Q1" s="11" t="s">
        <v>256</v>
      </c>
      <c r="R1" s="11" t="s">
        <v>257</v>
      </c>
      <c r="S1" s="11" t="s">
        <v>258</v>
      </c>
    </row>
    <row r="2" spans="1:19" x14ac:dyDescent="0.3">
      <c r="A2" s="14"/>
      <c r="B2" s="12"/>
      <c r="C2" s="12"/>
      <c r="D2" s="12"/>
      <c r="E2" s="12"/>
      <c r="F2" s="12"/>
      <c r="G2" s="12"/>
      <c r="H2" s="12"/>
      <c r="L2" s="14"/>
      <c r="M2" s="12"/>
      <c r="N2" s="12"/>
      <c r="O2" s="12"/>
      <c r="P2" s="12"/>
      <c r="Q2" s="12"/>
      <c r="R2" s="12"/>
      <c r="S2" s="12"/>
    </row>
    <row r="3" spans="1:19" x14ac:dyDescent="0.3">
      <c r="A3" s="3">
        <v>1</v>
      </c>
      <c r="B3" s="3" t="s">
        <v>259</v>
      </c>
      <c r="C3" s="3">
        <v>11</v>
      </c>
      <c r="D3" s="3">
        <v>54</v>
      </c>
      <c r="E3" s="3">
        <v>65</v>
      </c>
      <c r="F3" s="3">
        <v>88</v>
      </c>
      <c r="G3" s="3">
        <v>98</v>
      </c>
      <c r="H3" s="3">
        <f>SUM(D3:G3)</f>
        <v>305</v>
      </c>
      <c r="L3">
        <v>4</v>
      </c>
      <c r="M3" t="s">
        <v>260</v>
      </c>
      <c r="N3">
        <f>HLOOKUP(N1,A1:H9,4,0)</f>
        <v>11</v>
      </c>
      <c r="O3">
        <f>HLOOKUP(O1,A1:H9,4,0)</f>
        <v>45</v>
      </c>
      <c r="P3">
        <f>HLOOKUP(P1,A1:H9,4,0)</f>
        <v>76</v>
      </c>
      <c r="Q3">
        <f>HLOOKUP(Q1,A1:H9,4,0)</f>
        <v>84</v>
      </c>
      <c r="R3">
        <f>HLOOKUP(R1,A1:H9,4,0)</f>
        <v>55</v>
      </c>
      <c r="S3">
        <f>HLOOKUP(S1,A1:H9,4,0)</f>
        <v>260</v>
      </c>
    </row>
    <row r="4" spans="1:19" x14ac:dyDescent="0.3">
      <c r="A4" s="3">
        <v>2</v>
      </c>
      <c r="B4" s="3" t="s">
        <v>260</v>
      </c>
      <c r="C4" s="3">
        <v>11</v>
      </c>
      <c r="D4" s="3">
        <v>45</v>
      </c>
      <c r="E4" s="3">
        <v>76</v>
      </c>
      <c r="F4" s="3">
        <v>84</v>
      </c>
      <c r="G4" s="3">
        <v>55</v>
      </c>
      <c r="H4" s="3">
        <f t="shared" ref="H4:H9" si="0">SUM(D4:G4)</f>
        <v>260</v>
      </c>
    </row>
    <row r="5" spans="1:19" x14ac:dyDescent="0.3">
      <c r="A5" s="3">
        <v>3</v>
      </c>
      <c r="B5" s="3" t="s">
        <v>261</v>
      </c>
      <c r="C5" s="3">
        <v>11</v>
      </c>
      <c r="D5" s="3">
        <v>51</v>
      </c>
      <c r="E5" s="3">
        <v>65</v>
      </c>
      <c r="F5" s="3">
        <v>44</v>
      </c>
      <c r="G5" s="3">
        <v>78</v>
      </c>
      <c r="H5" s="3">
        <f t="shared" si="0"/>
        <v>238</v>
      </c>
    </row>
    <row r="6" spans="1:19" x14ac:dyDescent="0.3">
      <c r="A6" s="3">
        <v>4</v>
      </c>
      <c r="B6" s="3" t="s">
        <v>262</v>
      </c>
      <c r="C6" s="3">
        <v>11</v>
      </c>
      <c r="D6" s="3">
        <v>32</v>
      </c>
      <c r="E6" s="3">
        <v>52</v>
      </c>
      <c r="F6" s="3">
        <v>87</v>
      </c>
      <c r="G6" s="3">
        <v>91</v>
      </c>
      <c r="H6" s="3">
        <f t="shared" si="0"/>
        <v>262</v>
      </c>
    </row>
    <row r="7" spans="1:19" x14ac:dyDescent="0.3">
      <c r="A7" s="3">
        <v>5</v>
      </c>
      <c r="B7" s="3" t="s">
        <v>263</v>
      </c>
      <c r="C7" s="3">
        <v>11</v>
      </c>
      <c r="D7" s="3">
        <v>67</v>
      </c>
      <c r="E7" s="3">
        <v>58</v>
      </c>
      <c r="F7" s="3">
        <v>85</v>
      </c>
      <c r="G7" s="3">
        <v>76</v>
      </c>
      <c r="H7" s="3">
        <f t="shared" si="0"/>
        <v>286</v>
      </c>
    </row>
    <row r="8" spans="1:19" x14ac:dyDescent="0.3">
      <c r="A8" s="3">
        <v>6</v>
      </c>
      <c r="B8" s="3" t="s">
        <v>264</v>
      </c>
      <c r="C8" s="3">
        <v>11</v>
      </c>
      <c r="D8" s="3">
        <v>97</v>
      </c>
      <c r="E8" s="3">
        <v>79</v>
      </c>
      <c r="F8" s="3">
        <v>76</v>
      </c>
      <c r="G8" s="3">
        <v>67</v>
      </c>
      <c r="H8" s="3">
        <f t="shared" si="0"/>
        <v>319</v>
      </c>
      <c r="L8" t="s">
        <v>255</v>
      </c>
      <c r="M8">
        <f>HLOOKUP(L8,A1:H9,4,0)</f>
        <v>76</v>
      </c>
    </row>
    <row r="9" spans="1:19" x14ac:dyDescent="0.3">
      <c r="A9" s="3">
        <v>7</v>
      </c>
      <c r="B9" s="3" t="s">
        <v>265</v>
      </c>
      <c r="C9" s="3">
        <v>11</v>
      </c>
      <c r="D9" s="3">
        <v>49</v>
      </c>
      <c r="E9" s="3">
        <v>88</v>
      </c>
      <c r="F9" s="3">
        <v>97</v>
      </c>
      <c r="G9" s="3">
        <v>68</v>
      </c>
      <c r="H9" s="3">
        <f t="shared" si="0"/>
        <v>302</v>
      </c>
    </row>
  </sheetData>
  <mergeCells count="16">
    <mergeCell ref="R1:R2"/>
    <mergeCell ref="S1:S2"/>
    <mergeCell ref="L1:L2"/>
    <mergeCell ref="M1:M2"/>
    <mergeCell ref="N1:N2"/>
    <mergeCell ref="O1:O2"/>
    <mergeCell ref="P1:P2"/>
    <mergeCell ref="Q1:Q2"/>
    <mergeCell ref="B1:B2"/>
    <mergeCell ref="A1:A2"/>
    <mergeCell ref="H1:H2"/>
    <mergeCell ref="G1:G2"/>
    <mergeCell ref="F1:F2"/>
    <mergeCell ref="E1:E2"/>
    <mergeCell ref="D1:D2"/>
    <mergeCell ref="C1:C2"/>
  </mergeCells>
  <dataValidations count="1">
    <dataValidation type="list" allowBlank="1" showInputMessage="1" showErrorMessage="1" sqref="L3" xr:uid="{00000000-0002-0000-0100-000000000000}">
      <formula1>$A$1:$A$9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gamot</dc:creator>
  <cp:lastModifiedBy>jayant gamot</cp:lastModifiedBy>
  <cp:lastPrinted>2023-04-13T13:15:06Z</cp:lastPrinted>
  <dcterms:created xsi:type="dcterms:W3CDTF">2023-04-13T13:16:43Z</dcterms:created>
  <dcterms:modified xsi:type="dcterms:W3CDTF">2023-04-23T05:39:30Z</dcterms:modified>
</cp:coreProperties>
</file>