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034cb091abe5016/Desktop/"/>
    </mc:Choice>
  </mc:AlternateContent>
  <xr:revisionPtr revIDLastSave="973" documentId="13_ncr:1_{743B6FC7-4204-4208-AE8B-A21260694FA7}" xr6:coauthVersionLast="47" xr6:coauthVersionMax="47" xr10:uidLastSave="{D215E6FE-6F2C-4550-82CA-89373628C89E}"/>
  <bookViews>
    <workbookView xWindow="-108" yWindow="-108" windowWidth="23256" windowHeight="12456" firstSheet="9" activeTab="12" xr2:uid="{00000000-000D-0000-FFFF-FFFF00000000}"/>
  </bookViews>
  <sheets>
    <sheet name="Orginal Data Set" sheetId="15" r:id="rId1"/>
    <sheet name="Basic Math D2" sheetId="1" r:id="rId2"/>
    <sheet name="Basics D1" sheetId="5" r:id="rId3"/>
    <sheet name="Fill Series" sheetId="2" r:id="rId4"/>
    <sheet name="Text D3" sheetId="3" r:id="rId5"/>
    <sheet name="Data Time Functions" sheetId="4" r:id="rId6"/>
    <sheet name="Flash Fill D4" sheetId="6" r:id="rId7"/>
    <sheet name="Paste special" sheetId="7" r:id="rId8"/>
    <sheet name="Call Refrencing" sheetId="8" r:id="rId9"/>
    <sheet name="D5 Cell Refrencing" sheetId="10" r:id="rId10"/>
    <sheet name="Logastic Functions" sheetId="11" r:id="rId11"/>
    <sheet name="Sorting D6" sheetId="12" r:id="rId12"/>
    <sheet name="Conditional Formating D7" sheetId="13" r:id="rId13"/>
    <sheet name="Sheet1" sheetId="14" r:id="rId14"/>
  </sheets>
  <definedNames>
    <definedName name="_xlnm._FilterDatabase" localSheetId="13" hidden="1">Sheet1!$A$1:$H$101</definedName>
    <definedName name="_xlnm._FilterDatabase" localSheetId="11" hidden="1">'Sorting D6'!$A$55:$I$75</definedName>
    <definedName name="_xlnm.Criteria" localSheetId="11">'Sorting D6'!$L$97:$M$100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" i="15" l="1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  <c r="T4" i="15"/>
  <c r="T3" i="15"/>
  <c r="T2" i="15"/>
  <c r="S1" i="13"/>
  <c r="S2" i="13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L1" i="13"/>
  <c r="L2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Q1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I21" i="13"/>
  <c r="I20" i="13"/>
  <c r="I19" i="13"/>
  <c r="I18" i="13"/>
  <c r="I17" i="13"/>
  <c r="I16" i="13"/>
  <c r="I15" i="13"/>
  <c r="I14" i="13"/>
  <c r="I13" i="13"/>
  <c r="I12" i="13"/>
  <c r="I11" i="13"/>
  <c r="I10" i="13"/>
  <c r="I9" i="13"/>
  <c r="I8" i="13"/>
  <c r="I7" i="13"/>
  <c r="I6" i="13"/>
  <c r="I5" i="13"/>
  <c r="I4" i="13"/>
  <c r="I3" i="13"/>
  <c r="I2" i="13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J41" i="12"/>
  <c r="J40" i="12"/>
  <c r="J47" i="12"/>
  <c r="J33" i="12"/>
  <c r="J34" i="12"/>
  <c r="J29" i="12"/>
  <c r="J32" i="12"/>
  <c r="J42" i="12"/>
  <c r="J44" i="12"/>
  <c r="J36" i="12"/>
  <c r="J39" i="12"/>
  <c r="J35" i="12"/>
  <c r="J28" i="12"/>
  <c r="J30" i="12"/>
  <c r="J31" i="12"/>
  <c r="J37" i="12"/>
  <c r="J38" i="12"/>
  <c r="J46" i="12"/>
  <c r="J45" i="12"/>
  <c r="J43" i="12"/>
  <c r="W21" i="12"/>
  <c r="W20" i="12"/>
  <c r="W14" i="12"/>
  <c r="W13" i="12"/>
  <c r="W5" i="12"/>
  <c r="W4" i="12"/>
  <c r="W2" i="12"/>
  <c r="W10" i="12"/>
  <c r="W12" i="12"/>
  <c r="W9" i="12"/>
  <c r="W19" i="12"/>
  <c r="W17" i="12"/>
  <c r="W8" i="12"/>
  <c r="W3" i="12"/>
  <c r="W7" i="12"/>
  <c r="W6" i="12"/>
  <c r="W18" i="12"/>
  <c r="W11" i="12"/>
  <c r="W16" i="12"/>
  <c r="W15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I2" i="12"/>
  <c r="S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" i="11"/>
  <c r="U2" i="11" s="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" i="11"/>
  <c r="E42" i="10"/>
  <c r="F42" i="10"/>
  <c r="G42" i="10"/>
  <c r="H42" i="10"/>
  <c r="I42" i="10"/>
  <c r="J42" i="10"/>
  <c r="K42" i="10"/>
  <c r="L42" i="10"/>
  <c r="M42" i="10"/>
  <c r="E43" i="10"/>
  <c r="F43" i="10"/>
  <c r="G43" i="10"/>
  <c r="H43" i="10"/>
  <c r="I43" i="10"/>
  <c r="J43" i="10"/>
  <c r="K43" i="10"/>
  <c r="L43" i="10"/>
  <c r="M43" i="10"/>
  <c r="E44" i="10"/>
  <c r="F44" i="10"/>
  <c r="G44" i="10"/>
  <c r="H44" i="10"/>
  <c r="I44" i="10"/>
  <c r="J44" i="10"/>
  <c r="K44" i="10"/>
  <c r="L44" i="10"/>
  <c r="M44" i="10"/>
  <c r="E45" i="10"/>
  <c r="F45" i="10"/>
  <c r="G45" i="10"/>
  <c r="H45" i="10"/>
  <c r="I45" i="10"/>
  <c r="J45" i="10"/>
  <c r="K45" i="10"/>
  <c r="L45" i="10"/>
  <c r="M45" i="10"/>
  <c r="E46" i="10"/>
  <c r="F46" i="10"/>
  <c r="G46" i="10"/>
  <c r="H46" i="10"/>
  <c r="I46" i="10"/>
  <c r="J46" i="10"/>
  <c r="K46" i="10"/>
  <c r="L46" i="10"/>
  <c r="M46" i="10"/>
  <c r="E47" i="10"/>
  <c r="F47" i="10"/>
  <c r="G47" i="10"/>
  <c r="H47" i="10"/>
  <c r="I47" i="10"/>
  <c r="J47" i="10"/>
  <c r="K47" i="10"/>
  <c r="L47" i="10"/>
  <c r="M47" i="10"/>
  <c r="E48" i="10"/>
  <c r="F48" i="10"/>
  <c r="G48" i="10"/>
  <c r="H48" i="10"/>
  <c r="I48" i="10"/>
  <c r="J48" i="10"/>
  <c r="K48" i="10"/>
  <c r="L48" i="10"/>
  <c r="M48" i="10"/>
  <c r="E49" i="10"/>
  <c r="F49" i="10"/>
  <c r="G49" i="10"/>
  <c r="H49" i="10"/>
  <c r="I49" i="10"/>
  <c r="J49" i="10"/>
  <c r="K49" i="10"/>
  <c r="L49" i="10"/>
  <c r="M49" i="10"/>
  <c r="F41" i="10"/>
  <c r="G41" i="10"/>
  <c r="H41" i="10"/>
  <c r="I41" i="10"/>
  <c r="J41" i="10"/>
  <c r="K41" i="10"/>
  <c r="L41" i="10"/>
  <c r="M41" i="10"/>
  <c r="E41" i="10"/>
  <c r="W26" i="10"/>
  <c r="L26" i="10"/>
  <c r="M26" i="10"/>
  <c r="N26" i="10"/>
  <c r="O26" i="10"/>
  <c r="P26" i="10"/>
  <c r="Q26" i="10"/>
  <c r="R26" i="10"/>
  <c r="S26" i="10"/>
  <c r="T26" i="10"/>
  <c r="U26" i="10"/>
  <c r="V26" i="10"/>
  <c r="X26" i="10"/>
  <c r="Y26" i="10"/>
  <c r="Z26" i="10"/>
  <c r="AA26" i="10"/>
  <c r="AB26" i="10"/>
  <c r="AC26" i="10"/>
  <c r="AD26" i="10"/>
  <c r="K26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" i="10"/>
  <c r="E2" i="8"/>
  <c r="H5" i="8"/>
  <c r="H2" i="8"/>
  <c r="H8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G9" i="8"/>
  <c r="H4" i="8"/>
  <c r="A1" i="8"/>
  <c r="B1" i="8"/>
  <c r="C1" i="8"/>
  <c r="D1" i="8"/>
  <c r="E1" i="8"/>
  <c r="F1" i="8"/>
  <c r="G1" i="8"/>
  <c r="H1" i="8"/>
  <c r="A2" i="8"/>
  <c r="B2" i="8"/>
  <c r="C2" i="8"/>
  <c r="D2" i="8"/>
  <c r="F2" i="8"/>
  <c r="G2" i="8"/>
  <c r="A3" i="8"/>
  <c r="B3" i="8"/>
  <c r="C3" i="8"/>
  <c r="D3" i="8"/>
  <c r="E3" i="8"/>
  <c r="F3" i="8"/>
  <c r="G3" i="8"/>
  <c r="H3" i="8"/>
  <c r="A4" i="8"/>
  <c r="B4" i="8"/>
  <c r="C4" i="8"/>
  <c r="D4" i="8"/>
  <c r="E4" i="8"/>
  <c r="F4" i="8"/>
  <c r="G4" i="8"/>
  <c r="A5" i="8"/>
  <c r="B5" i="8"/>
  <c r="C5" i="8"/>
  <c r="D5" i="8"/>
  <c r="E5" i="8"/>
  <c r="F5" i="8"/>
  <c r="G5" i="8"/>
  <c r="A6" i="8"/>
  <c r="B6" i="8"/>
  <c r="C6" i="8"/>
  <c r="D6" i="8"/>
  <c r="E6" i="8"/>
  <c r="F6" i="8"/>
  <c r="G6" i="8"/>
  <c r="H6" i="8"/>
  <c r="A7" i="8"/>
  <c r="B7" i="8"/>
  <c r="C7" i="8"/>
  <c r="D7" i="8"/>
  <c r="E7" i="8"/>
  <c r="F7" i="8"/>
  <c r="G7" i="8"/>
  <c r="H7" i="8"/>
  <c r="A8" i="8"/>
  <c r="B8" i="8"/>
  <c r="C8" i="8"/>
  <c r="D8" i="8"/>
  <c r="E8" i="8"/>
  <c r="F8" i="8"/>
  <c r="G8" i="8"/>
  <c r="A9" i="8"/>
  <c r="B9" i="8"/>
  <c r="C9" i="8"/>
  <c r="D9" i="8"/>
  <c r="E9" i="8"/>
  <c r="F9" i="8"/>
  <c r="H9" i="8"/>
  <c r="A10" i="8"/>
  <c r="B10" i="8"/>
  <c r="C10" i="8"/>
  <c r="D10" i="8"/>
  <c r="E10" i="8"/>
  <c r="F10" i="8"/>
  <c r="G10" i="8"/>
  <c r="H10" i="8"/>
  <c r="A11" i="8"/>
  <c r="B11" i="8"/>
  <c r="C11" i="8"/>
  <c r="D11" i="8"/>
  <c r="E11" i="8"/>
  <c r="F11" i="8"/>
  <c r="G11" i="8"/>
  <c r="H11" i="8"/>
  <c r="A12" i="8"/>
  <c r="B12" i="8"/>
  <c r="C12" i="8"/>
  <c r="D12" i="8"/>
  <c r="E12" i="8"/>
  <c r="F12" i="8"/>
  <c r="G12" i="8"/>
  <c r="H12" i="8"/>
  <c r="A13" i="8"/>
  <c r="B13" i="8"/>
  <c r="C13" i="8"/>
  <c r="D13" i="8"/>
  <c r="E13" i="8"/>
  <c r="F13" i="8"/>
  <c r="G13" i="8"/>
  <c r="H13" i="8"/>
  <c r="A14" i="8"/>
  <c r="B14" i="8"/>
  <c r="C14" i="8"/>
  <c r="D14" i="8"/>
  <c r="E14" i="8"/>
  <c r="F14" i="8"/>
  <c r="G14" i="8"/>
  <c r="H14" i="8"/>
  <c r="A15" i="8"/>
  <c r="B15" i="8"/>
  <c r="C15" i="8"/>
  <c r="D15" i="8"/>
  <c r="E15" i="8"/>
  <c r="F15" i="8"/>
  <c r="G15" i="8"/>
  <c r="H15" i="8"/>
  <c r="A16" i="8"/>
  <c r="B16" i="8"/>
  <c r="C16" i="8"/>
  <c r="D16" i="8"/>
  <c r="E16" i="8"/>
  <c r="F16" i="8"/>
  <c r="G16" i="8"/>
  <c r="H16" i="8"/>
  <c r="A17" i="8"/>
  <c r="B17" i="8"/>
  <c r="C17" i="8"/>
  <c r="D17" i="8"/>
  <c r="E17" i="8"/>
  <c r="F17" i="8"/>
  <c r="G17" i="8"/>
  <c r="H17" i="8"/>
  <c r="A18" i="8"/>
  <c r="B18" i="8"/>
  <c r="C18" i="8"/>
  <c r="D18" i="8"/>
  <c r="E18" i="8"/>
  <c r="F18" i="8"/>
  <c r="G18" i="8"/>
  <c r="H18" i="8"/>
  <c r="A19" i="8"/>
  <c r="B19" i="8"/>
  <c r="C19" i="8"/>
  <c r="D19" i="8"/>
  <c r="E19" i="8"/>
  <c r="F19" i="8"/>
  <c r="G19" i="8"/>
  <c r="H19" i="8"/>
  <c r="A20" i="8"/>
  <c r="B20" i="8"/>
  <c r="C20" i="8"/>
  <c r="D20" i="8"/>
  <c r="E20" i="8"/>
  <c r="F20" i="8"/>
  <c r="G20" i="8"/>
  <c r="H20" i="8"/>
  <c r="A21" i="8"/>
  <c r="B21" i="8"/>
  <c r="C21" i="8"/>
  <c r="D21" i="8"/>
  <c r="E21" i="8"/>
  <c r="F21" i="8"/>
  <c r="G21" i="8"/>
  <c r="H21" i="8"/>
  <c r="C61" i="4"/>
  <c r="C62" i="4"/>
  <c r="C53" i="4"/>
  <c r="C52" i="4"/>
  <c r="C60" i="4"/>
  <c r="C70" i="4"/>
  <c r="C71" i="4"/>
  <c r="C72" i="4"/>
  <c r="C73" i="4"/>
  <c r="C74" i="4"/>
  <c r="C75" i="4"/>
  <c r="C76" i="4"/>
  <c r="C77" i="4"/>
  <c r="C78" i="4"/>
  <c r="C79" i="4"/>
  <c r="C80" i="4"/>
  <c r="B70" i="4"/>
  <c r="B71" i="4"/>
  <c r="B72" i="4"/>
  <c r="B73" i="4"/>
  <c r="B74" i="4"/>
  <c r="B75" i="4"/>
  <c r="B76" i="4"/>
  <c r="B77" i="4"/>
  <c r="B78" i="4"/>
  <c r="B79" i="4"/>
  <c r="B80" i="4"/>
  <c r="C69" i="4"/>
  <c r="B69" i="4"/>
  <c r="C58" i="4"/>
  <c r="C57" i="4"/>
  <c r="C56" i="4"/>
  <c r="C55" i="4"/>
  <c r="A52" i="4"/>
  <c r="A53" i="4"/>
  <c r="A54" i="4"/>
  <c r="A55" i="4"/>
  <c r="A56" i="4"/>
  <c r="A57" i="4"/>
  <c r="A58" i="4"/>
  <c r="A59" i="4"/>
  <c r="A60" i="4"/>
  <c r="A61" i="4"/>
  <c r="A51" i="4"/>
  <c r="J14" i="4"/>
  <c r="J3" i="4"/>
  <c r="J4" i="4"/>
  <c r="J5" i="4"/>
  <c r="J6" i="4"/>
  <c r="J7" i="4"/>
  <c r="J8" i="4"/>
  <c r="J9" i="4"/>
  <c r="J10" i="4"/>
  <c r="J11" i="4"/>
  <c r="J12" i="4"/>
  <c r="J13" i="4"/>
  <c r="J2" i="4"/>
  <c r="C54" i="4"/>
  <c r="C51" i="4"/>
  <c r="E56" i="3"/>
  <c r="E51" i="3"/>
  <c r="D52" i="3"/>
  <c r="D51" i="3"/>
  <c r="C52" i="3"/>
  <c r="C53" i="3"/>
  <c r="C54" i="3"/>
  <c r="C55" i="3"/>
  <c r="C56" i="3"/>
  <c r="C51" i="3"/>
  <c r="B52" i="3"/>
  <c r="B53" i="3"/>
  <c r="B54" i="3"/>
  <c r="B55" i="3"/>
  <c r="B56" i="3"/>
  <c r="B51" i="3"/>
  <c r="I35" i="3"/>
  <c r="I36" i="3"/>
  <c r="I37" i="3"/>
  <c r="I38" i="3"/>
  <c r="I39" i="3"/>
  <c r="I40" i="3"/>
  <c r="I41" i="3"/>
  <c r="I42" i="3"/>
  <c r="I43" i="3"/>
  <c r="I44" i="3"/>
  <c r="I26" i="3"/>
  <c r="I27" i="3"/>
  <c r="I28" i="3"/>
  <c r="I29" i="3"/>
  <c r="I30" i="3"/>
  <c r="I31" i="3"/>
  <c r="I32" i="3"/>
  <c r="I33" i="3"/>
  <c r="I34" i="3"/>
  <c r="I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25" i="3"/>
  <c r="F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25" i="3"/>
  <c r="E36" i="3"/>
  <c r="E37" i="3"/>
  <c r="E38" i="3"/>
  <c r="E39" i="3"/>
  <c r="E40" i="3"/>
  <c r="E41" i="3"/>
  <c r="E42" i="3"/>
  <c r="E43" i="3"/>
  <c r="E44" i="3"/>
  <c r="E26" i="3"/>
  <c r="E27" i="3"/>
  <c r="E28" i="3"/>
  <c r="E29" i="3"/>
  <c r="E30" i="3"/>
  <c r="E31" i="3"/>
  <c r="E32" i="3"/>
  <c r="E33" i="3"/>
  <c r="E34" i="3"/>
  <c r="E35" i="3"/>
  <c r="E25" i="3"/>
  <c r="L2" i="5"/>
  <c r="I21" i="5"/>
  <c r="I20" i="5"/>
  <c r="I19" i="5"/>
  <c r="I18" i="5"/>
  <c r="I17" i="5"/>
  <c r="I16" i="5"/>
  <c r="L15" i="5" a="1"/>
  <c r="L15" i="5" s="1"/>
  <c r="I15" i="5"/>
  <c r="I14" i="5"/>
  <c r="L13" i="5"/>
  <c r="I13" i="5"/>
  <c r="L12" i="5"/>
  <c r="I12" i="5"/>
  <c r="L11" i="5"/>
  <c r="I11" i="5"/>
  <c r="L10" i="5"/>
  <c r="I10" i="5"/>
  <c r="L9" i="5"/>
  <c r="I9" i="5"/>
  <c r="L8" i="5"/>
  <c r="I8" i="5"/>
  <c r="L7" i="5"/>
  <c r="I7" i="5"/>
  <c r="L6" i="5"/>
  <c r="I6" i="5"/>
  <c r="L5" i="5"/>
  <c r="I5" i="5"/>
  <c r="I4" i="5"/>
  <c r="L3" i="5"/>
  <c r="I3" i="5"/>
  <c r="I2" i="5"/>
  <c r="C42" i="4"/>
  <c r="C41" i="4"/>
  <c r="C40" i="4"/>
  <c r="C39" i="4"/>
  <c r="C38" i="4"/>
  <c r="C37" i="4"/>
  <c r="C36" i="4"/>
  <c r="C9" i="4"/>
  <c r="C8" i="4"/>
  <c r="C3" i="4"/>
  <c r="C2" i="4"/>
  <c r="C14" i="4" s="1"/>
  <c r="B34" i="3"/>
  <c r="B35" i="3"/>
  <c r="B40" i="3"/>
  <c r="B42" i="3"/>
  <c r="B43" i="3"/>
  <c r="D26" i="3"/>
  <c r="B26" i="3" s="1"/>
  <c r="D27" i="3"/>
  <c r="B27" i="3" s="1"/>
  <c r="D28" i="3"/>
  <c r="B28" i="3" s="1"/>
  <c r="D29" i="3"/>
  <c r="B29" i="3" s="1"/>
  <c r="D30" i="3"/>
  <c r="B30" i="3" s="1"/>
  <c r="D31" i="3"/>
  <c r="B31" i="3" s="1"/>
  <c r="D32" i="3"/>
  <c r="B32" i="3" s="1"/>
  <c r="D33" i="3"/>
  <c r="B33" i="3" s="1"/>
  <c r="D34" i="3"/>
  <c r="D35" i="3"/>
  <c r="D36" i="3"/>
  <c r="B36" i="3" s="1"/>
  <c r="D37" i="3"/>
  <c r="B37" i="3" s="1"/>
  <c r="D38" i="3"/>
  <c r="B38" i="3" s="1"/>
  <c r="D39" i="3"/>
  <c r="B39" i="3" s="1"/>
  <c r="D40" i="3"/>
  <c r="D41" i="3"/>
  <c r="B41" i="3" s="1"/>
  <c r="D42" i="3"/>
  <c r="D43" i="3"/>
  <c r="D44" i="3"/>
  <c r="B44" i="3" s="1"/>
  <c r="D25" i="3"/>
  <c r="B25" i="3" s="1"/>
  <c r="J2" i="3"/>
  <c r="N2" i="3" s="1"/>
  <c r="Q21" i="3"/>
  <c r="I2" i="3"/>
  <c r="H2" i="3" s="1"/>
  <c r="M20" i="3"/>
  <c r="M2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H17" i="3"/>
  <c r="H18" i="3"/>
  <c r="H19" i="3"/>
  <c r="H20" i="3"/>
  <c r="H21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J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" i="3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" i="2"/>
  <c r="L33" i="1"/>
  <c r="L32" i="1"/>
  <c r="L3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L30" i="1"/>
  <c r="L29" i="1"/>
  <c r="L28" i="1"/>
  <c r="L27" i="1"/>
  <c r="L26" i="1"/>
  <c r="L25" i="1"/>
  <c r="L23" i="1"/>
  <c r="L24" i="1"/>
  <c r="L21" i="1"/>
  <c r="L20" i="1"/>
  <c r="L19" i="1"/>
  <c r="L18" i="1"/>
  <c r="L10" i="1"/>
  <c r="L15" i="1" a="1"/>
  <c r="L15" i="1" s="1"/>
  <c r="L13" i="1"/>
  <c r="L12" i="1"/>
  <c r="L11" i="1"/>
  <c r="E32" i="1"/>
  <c r="E33" i="1"/>
  <c r="D32" i="1"/>
  <c r="D33" i="1"/>
  <c r="E31" i="1"/>
  <c r="C32" i="1"/>
  <c r="C33" i="1"/>
  <c r="C31" i="1"/>
  <c r="D31" i="1"/>
  <c r="L9" i="1"/>
  <c r="L8" i="1"/>
  <c r="L7" i="1"/>
  <c r="L6" i="1"/>
  <c r="L5" i="1"/>
  <c r="L3" i="1"/>
  <c r="L2" i="1"/>
  <c r="M18" i="1"/>
  <c r="D15" i="4"/>
  <c r="K27" i="10"/>
  <c r="H46" i="3"/>
  <c r="D34" i="1"/>
  <c r="E2" i="10"/>
  <c r="V27" i="10"/>
  <c r="C58" i="3"/>
  <c r="C46" i="3"/>
  <c r="L7" i="10"/>
  <c r="D46" i="3"/>
  <c r="C49" i="10"/>
  <c r="D39" i="4"/>
  <c r="E4" i="10"/>
  <c r="D51" i="4"/>
  <c r="M3" i="1"/>
  <c r="M2" i="1"/>
  <c r="E17" i="10"/>
  <c r="AD27" i="10"/>
  <c r="L2" i="10"/>
  <c r="Y27" i="10"/>
  <c r="M21" i="1"/>
  <c r="L38" i="10"/>
  <c r="M7" i="1"/>
  <c r="M5" i="5"/>
  <c r="J24" i="11"/>
  <c r="M6" i="5"/>
  <c r="D23" i="4"/>
  <c r="D60" i="4"/>
  <c r="D37" i="4"/>
  <c r="D30" i="4"/>
  <c r="O24" i="11"/>
  <c r="M2" i="5"/>
  <c r="M10" i="5"/>
  <c r="D58" i="4"/>
  <c r="L18" i="10"/>
  <c r="B46" i="3"/>
  <c r="L11" i="10"/>
  <c r="E5" i="10"/>
  <c r="D41" i="4"/>
  <c r="D56" i="4"/>
  <c r="L12" i="10"/>
  <c r="L13" i="10"/>
  <c r="AC27" i="10"/>
  <c r="M27" i="10"/>
  <c r="L27" i="10"/>
  <c r="C43" i="10"/>
  <c r="D25" i="4"/>
  <c r="D42" i="4"/>
  <c r="AA27" i="10"/>
  <c r="D22" i="4"/>
  <c r="C42" i="10"/>
  <c r="E14" i="10"/>
  <c r="D52" i="4"/>
  <c r="D2" i="4"/>
  <c r="D28" i="4"/>
  <c r="U24" i="11"/>
  <c r="C41" i="10"/>
  <c r="M8" i="1"/>
  <c r="T27" i="10"/>
  <c r="L4" i="10"/>
  <c r="E10" i="10"/>
  <c r="M30" i="1"/>
  <c r="K38" i="10"/>
  <c r="E21" i="10"/>
  <c r="D53" i="4"/>
  <c r="L14" i="10"/>
  <c r="E34" i="1"/>
  <c r="L19" i="10"/>
  <c r="S27" i="10"/>
  <c r="M8" i="5"/>
  <c r="E20" i="10"/>
  <c r="C82" i="4"/>
  <c r="M33" i="1"/>
  <c r="J46" i="3"/>
  <c r="D26" i="4"/>
  <c r="D40" i="4"/>
  <c r="M3" i="5"/>
  <c r="E16" i="10"/>
  <c r="D57" i="4"/>
  <c r="M13" i="1"/>
  <c r="D61" i="4"/>
  <c r="M24" i="11"/>
  <c r="E46" i="3"/>
  <c r="M9" i="1"/>
  <c r="L8" i="10"/>
  <c r="M15" i="5"/>
  <c r="M10" i="1"/>
  <c r="X27" i="10"/>
  <c r="M29" i="1"/>
  <c r="K24" i="11"/>
  <c r="D55" i="4"/>
  <c r="E15" i="10"/>
  <c r="F38" i="10"/>
  <c r="D3" i="4"/>
  <c r="N24" i="11"/>
  <c r="Q24" i="11"/>
  <c r="D58" i="3"/>
  <c r="R24" i="11"/>
  <c r="E3" i="10"/>
  <c r="M12" i="5"/>
  <c r="M31" i="1"/>
  <c r="M20" i="1"/>
  <c r="C34" i="1"/>
  <c r="Q27" i="10"/>
  <c r="L24" i="11"/>
  <c r="L16" i="10"/>
  <c r="D16" i="4"/>
  <c r="L10" i="10"/>
  <c r="M11" i="1"/>
  <c r="D21" i="4"/>
  <c r="C45" i="10"/>
  <c r="F46" i="3"/>
  <c r="E18" i="10"/>
  <c r="AB27" i="10"/>
  <c r="D9" i="4"/>
  <c r="D27" i="4"/>
  <c r="J38" i="10"/>
  <c r="D19" i="4"/>
  <c r="E9" i="10"/>
  <c r="T24" i="11"/>
  <c r="M12" i="1"/>
  <c r="D20" i="4"/>
  <c r="M26" i="1"/>
  <c r="M28" i="1"/>
  <c r="D62" i="4"/>
  <c r="P27" i="10"/>
  <c r="C44" i="10"/>
  <c r="M9" i="5"/>
  <c r="M15" i="1"/>
  <c r="N27" i="10"/>
  <c r="C47" i="10"/>
  <c r="L9" i="10"/>
  <c r="D8" i="4"/>
  <c r="E12" i="10"/>
  <c r="P24" i="11"/>
  <c r="D36" i="4"/>
  <c r="H38" i="10"/>
  <c r="O27" i="10"/>
  <c r="L6" i="10"/>
  <c r="S24" i="11"/>
  <c r="L17" i="10"/>
  <c r="M32" i="1"/>
  <c r="E8" i="10"/>
  <c r="E13" i="10"/>
  <c r="E58" i="3"/>
  <c r="L20" i="10"/>
  <c r="M5" i="1"/>
  <c r="L15" i="10"/>
  <c r="M13" i="5"/>
  <c r="C48" i="10"/>
  <c r="L3" i="10"/>
  <c r="W27" i="10"/>
  <c r="Z27" i="10"/>
  <c r="M38" i="10"/>
  <c r="D29" i="4"/>
  <c r="E19" i="10"/>
  <c r="V2" i="2"/>
  <c r="B58" i="3"/>
  <c r="E11" i="10"/>
  <c r="D38" i="4"/>
  <c r="L5" i="10"/>
  <c r="L21" i="10"/>
  <c r="M6" i="1"/>
  <c r="G38" i="10"/>
  <c r="E6" i="10"/>
  <c r="E38" i="10"/>
  <c r="I46" i="3"/>
  <c r="M19" i="1"/>
  <c r="M7" i="5"/>
  <c r="B82" i="4"/>
  <c r="E7" i="10"/>
  <c r="M27" i="1"/>
  <c r="U27" i="10"/>
  <c r="M23" i="1"/>
  <c r="D24" i="4"/>
  <c r="M11" i="5"/>
  <c r="D54" i="4"/>
  <c r="D17" i="4"/>
  <c r="D18" i="4"/>
  <c r="M24" i="1"/>
  <c r="I38" i="10"/>
  <c r="D14" i="4"/>
  <c r="G46" i="3"/>
  <c r="C46" i="10"/>
  <c r="R27" i="10"/>
  <c r="M25" i="1"/>
  <c r="C16" i="4" l="1"/>
  <c r="C15" i="4"/>
  <c r="L2" i="3"/>
  <c r="C17" i="4" l="1"/>
  <c r="C30" i="4" s="1"/>
  <c r="C18" i="4"/>
  <c r="C28" i="4" l="1"/>
  <c r="C29" i="4"/>
  <c r="C27" i="4"/>
  <c r="C26" i="4"/>
  <c r="C24" i="4"/>
  <c r="C25" i="4"/>
  <c r="C23" i="4"/>
  <c r="C21" i="4"/>
  <c r="C22" i="4"/>
  <c r="C19" i="4"/>
  <c r="C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<sst xmlns="http://schemas.openxmlformats.org/spreadsheetml/2006/main" count="2929" uniqueCount="524">
  <si>
    <t>SNO</t>
  </si>
  <si>
    <t>First name</t>
  </si>
  <si>
    <t>Last name</t>
  </si>
  <si>
    <t>Department</t>
  </si>
  <si>
    <t>Region</t>
  </si>
  <si>
    <t>Branches</t>
  </si>
  <si>
    <t>Date Hire</t>
  </si>
  <si>
    <t>Salary</t>
  </si>
  <si>
    <t>Raja</t>
  </si>
  <si>
    <t>Raymondekar</t>
  </si>
  <si>
    <t>Sales</t>
  </si>
  <si>
    <t>north</t>
  </si>
  <si>
    <t>Ferozepur</t>
  </si>
  <si>
    <t>Suman</t>
  </si>
  <si>
    <t>Shinde</t>
  </si>
  <si>
    <t>east</t>
  </si>
  <si>
    <t>Cuttack</t>
  </si>
  <si>
    <t>Kuldeep</t>
  </si>
  <si>
    <t>Sharma</t>
  </si>
  <si>
    <t>Admin</t>
  </si>
  <si>
    <t>south</t>
  </si>
  <si>
    <t>Hydrabad</t>
  </si>
  <si>
    <t>Beena</t>
  </si>
  <si>
    <t>Mavadia</t>
  </si>
  <si>
    <t>Mktg</t>
  </si>
  <si>
    <t>Delhi</t>
  </si>
  <si>
    <t>Seema</t>
  </si>
  <si>
    <t>Ranganathan</t>
  </si>
  <si>
    <t>R&amp;D</t>
  </si>
  <si>
    <t>Kanpur</t>
  </si>
  <si>
    <t>Julie</t>
  </si>
  <si>
    <t>D'Souza</t>
  </si>
  <si>
    <t>Mathura</t>
  </si>
  <si>
    <t>Deepak</t>
  </si>
  <si>
    <t>Jain</t>
  </si>
  <si>
    <t>Personnel</t>
  </si>
  <si>
    <t>west</t>
  </si>
  <si>
    <t>Pune</t>
  </si>
  <si>
    <t>Neena</t>
  </si>
  <si>
    <t>Mukherjee</t>
  </si>
  <si>
    <t>Agra</t>
  </si>
  <si>
    <t>Pankaj</t>
  </si>
  <si>
    <t>Sutradhar</t>
  </si>
  <si>
    <t>Ambala</t>
  </si>
  <si>
    <t>Andre</t>
  </si>
  <si>
    <t>Fernendes</t>
  </si>
  <si>
    <t>Darjeeling</t>
  </si>
  <si>
    <t>Sujay</t>
  </si>
  <si>
    <t>Madhrani</t>
  </si>
  <si>
    <t>Finance</t>
  </si>
  <si>
    <t>Shilpa</t>
  </si>
  <si>
    <t>Lele</t>
  </si>
  <si>
    <t>Jammu</t>
  </si>
  <si>
    <t>Meera</t>
  </si>
  <si>
    <t>Lalwani</t>
  </si>
  <si>
    <t>Calcutta</t>
  </si>
  <si>
    <t>Sheetal</t>
  </si>
  <si>
    <t>Desai</t>
  </si>
  <si>
    <t>Director</t>
  </si>
  <si>
    <t>cochin</t>
  </si>
  <si>
    <t>K. Sita</t>
  </si>
  <si>
    <t>Narayanan</t>
  </si>
  <si>
    <t>Priya</t>
  </si>
  <si>
    <t>Shirodkar</t>
  </si>
  <si>
    <t>Jaipur</t>
  </si>
  <si>
    <t>Aalok</t>
  </si>
  <si>
    <t>Trivedi</t>
  </si>
  <si>
    <t>Aakash</t>
  </si>
  <si>
    <t>Dixit</t>
  </si>
  <si>
    <t>Nasik</t>
  </si>
  <si>
    <t>Parvati</t>
  </si>
  <si>
    <t>Khanna</t>
  </si>
  <si>
    <t>Farhan</t>
  </si>
  <si>
    <t>Sadiq</t>
  </si>
  <si>
    <t>SUM</t>
  </si>
  <si>
    <t>Average</t>
  </si>
  <si>
    <t>Median</t>
  </si>
  <si>
    <t>Min</t>
  </si>
  <si>
    <t>Max</t>
  </si>
  <si>
    <t>sum some row</t>
  </si>
  <si>
    <t>Rank</t>
  </si>
  <si>
    <t>Round</t>
  </si>
  <si>
    <t>Roundup</t>
  </si>
  <si>
    <t>Rounddown</t>
  </si>
  <si>
    <t>Small</t>
  </si>
  <si>
    <t>Small 3rd</t>
  </si>
  <si>
    <t>Large</t>
  </si>
  <si>
    <t>Mode</t>
  </si>
  <si>
    <t>Mul mode</t>
  </si>
  <si>
    <t>Count</t>
  </si>
  <si>
    <t>Arthmatic Functions</t>
  </si>
  <si>
    <t>Counta</t>
  </si>
  <si>
    <t>Count Blank</t>
  </si>
  <si>
    <t>AF Values</t>
  </si>
  <si>
    <t>AF Formulas</t>
  </si>
  <si>
    <t>Sum</t>
  </si>
  <si>
    <t>sumif</t>
  </si>
  <si>
    <t>averageif</t>
  </si>
  <si>
    <t>countif</t>
  </si>
  <si>
    <t>sumifs</t>
  </si>
  <si>
    <t>averageifs</t>
  </si>
  <si>
    <t>minif</t>
  </si>
  <si>
    <t>minifs</t>
  </si>
  <si>
    <t>maxif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</si>
  <si>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</si>
  <si>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</si>
  <si>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</si>
  <si>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</si>
  <si>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</si>
  <si>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</si>
  <si>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</si>
  <si>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</si>
  <si>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</si>
  <si>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</si>
  <si>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</si>
  <si>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</si>
  <si>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</si>
  <si>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</si>
  <si>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</si>
  <si>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</si>
  <si>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</si>
  <si>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</si>
  <si>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</si>
  <si>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</si>
  <si>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</si>
  <si>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</si>
  <si>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</si>
  <si>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</si>
  <si>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</si>
  <si>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</si>
  <si>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</si>
  <si>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</si>
  <si>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</si>
  <si>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</si>
  <si>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</si>
  <si>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</si>
  <si>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</si>
  <si>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</si>
  <si>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</si>
  <si>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</si>
  <si>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</si>
  <si>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Series growth</t>
  </si>
  <si>
    <t xml:space="preserve"> Series Linear</t>
  </si>
  <si>
    <t>Series TREND</t>
  </si>
  <si>
    <t>Series date</t>
  </si>
  <si>
    <t>Series month</t>
  </si>
  <si>
    <t>Series Quarter</t>
  </si>
  <si>
    <t xml:space="preserve">Series Year </t>
  </si>
  <si>
    <t>UPPER</t>
  </si>
  <si>
    <t>lower</t>
  </si>
  <si>
    <t>PROPER</t>
  </si>
  <si>
    <t>LEN</t>
  </si>
  <si>
    <t>CONCAT</t>
  </si>
  <si>
    <t>CONCATENATE</t>
  </si>
  <si>
    <t>&amp;Operator</t>
  </si>
  <si>
    <t>Left</t>
  </si>
  <si>
    <t>Right</t>
  </si>
  <si>
    <t>Middle</t>
  </si>
  <si>
    <t>Raja Raymondekar</t>
  </si>
  <si>
    <t>Suman Shinde</t>
  </si>
  <si>
    <t>Kuldeep Sharma</t>
  </si>
  <si>
    <t>Beena Mavadia</t>
  </si>
  <si>
    <t>Seema Ranganathan</t>
  </si>
  <si>
    <t>Julie D'Souza</t>
  </si>
  <si>
    <t>Deepak Jain</t>
  </si>
  <si>
    <t>Neena Mukherjee</t>
  </si>
  <si>
    <t>Pankaj Sutradhar</t>
  </si>
  <si>
    <t>Andre Fernendes</t>
  </si>
  <si>
    <t>Sujay Madhrani</t>
  </si>
  <si>
    <t>Shilpa Lele</t>
  </si>
  <si>
    <t>Meera Lalwani</t>
  </si>
  <si>
    <t>Sheetal Desai</t>
  </si>
  <si>
    <t>K. Sita Narayanan</t>
  </si>
  <si>
    <t>Priya Shirodkar</t>
  </si>
  <si>
    <t>Aalok Trivedi</t>
  </si>
  <si>
    <t>Aakash Dixit</t>
  </si>
  <si>
    <t>Parvati Khanna</t>
  </si>
  <si>
    <t>Farhan Sadiq</t>
  </si>
  <si>
    <t>Name</t>
  </si>
  <si>
    <t>First Name</t>
  </si>
  <si>
    <t>Space position</t>
  </si>
  <si>
    <t>Last Name</t>
  </si>
  <si>
    <t>CTRL+;</t>
  </si>
  <si>
    <t>CTRL+shift+;</t>
  </si>
  <si>
    <t>Paste</t>
  </si>
  <si>
    <t>Formulas</t>
  </si>
  <si>
    <t>dd-mm-yyyy</t>
  </si>
  <si>
    <t>mm-dd-yyyy</t>
  </si>
  <si>
    <t>Format</t>
  </si>
  <si>
    <t>Ending</t>
  </si>
  <si>
    <t>Starting</t>
  </si>
  <si>
    <t>Data</t>
  </si>
  <si>
    <t>length</t>
  </si>
  <si>
    <t>Firstname (nestedif)</t>
  </si>
  <si>
    <t>Last name (nestedif)</t>
  </si>
  <si>
    <t>FIND(Case senstive)</t>
  </si>
  <si>
    <t>SEARCH(Not case sentive)</t>
  </si>
  <si>
    <r>
      <t xml:space="preserve">Exact </t>
    </r>
    <r>
      <rPr>
        <sz val="11"/>
        <color theme="1"/>
        <rFont val="Calibri"/>
        <family val="2"/>
        <scheme val="minor"/>
      </rPr>
      <t>(case sentive)</t>
    </r>
  </si>
  <si>
    <r>
      <t xml:space="preserve">Operation </t>
    </r>
    <r>
      <rPr>
        <sz val="11"/>
        <color theme="1"/>
        <rFont val="Calibri"/>
        <family val="2"/>
        <scheme val="minor"/>
      </rPr>
      <t>(Not cs)</t>
    </r>
  </si>
  <si>
    <t>Jaya     Prakash</t>
  </si>
  <si>
    <t>NaraYana       Rao</t>
  </si>
  <si>
    <t>Raja      Raymondekar</t>
  </si>
  <si>
    <t>Naga    Raju</t>
  </si>
  <si>
    <t>Text</t>
  </si>
  <si>
    <t>trim</t>
  </si>
  <si>
    <t>Clean</t>
  </si>
  <si>
    <t>Replace</t>
  </si>
  <si>
    <t>Substitute</t>
  </si>
  <si>
    <t>Russia</t>
  </si>
  <si>
    <t>Suman "$hinde"</t>
  </si>
  <si>
    <t>Formula</t>
  </si>
  <si>
    <t>Holiday List</t>
  </si>
  <si>
    <t>Working Days</t>
  </si>
  <si>
    <t>Day</t>
  </si>
  <si>
    <r>
      <t>Day(</t>
    </r>
    <r>
      <rPr>
        <sz val="11"/>
        <color theme="1"/>
        <rFont val="Calibri"/>
        <family val="2"/>
        <scheme val="minor"/>
      </rPr>
      <t>1sun)</t>
    </r>
  </si>
  <si>
    <t>CALANDER</t>
  </si>
  <si>
    <t>WEEKNUM</t>
  </si>
  <si>
    <t>WeekDAY</t>
  </si>
  <si>
    <t xml:space="preserve">Person resign a company 0 months </t>
  </si>
  <si>
    <t>Enddate a person resign a company after 12  months  (Use Hr)</t>
  </si>
  <si>
    <t>Gary Miller</t>
  </si>
  <si>
    <t>Gary</t>
  </si>
  <si>
    <t>Miller</t>
  </si>
  <si>
    <t>James Willard</t>
  </si>
  <si>
    <t>James</t>
  </si>
  <si>
    <t>Willard</t>
  </si>
  <si>
    <t>Richard Elliot</t>
  </si>
  <si>
    <t>Richard</t>
  </si>
  <si>
    <t>Elliot</t>
  </si>
  <si>
    <t>Robert Spear</t>
  </si>
  <si>
    <t>Robert</t>
  </si>
  <si>
    <t>Spear</t>
  </si>
  <si>
    <t>Roger Mun</t>
  </si>
  <si>
    <t>Roger</t>
  </si>
  <si>
    <t>Mun</t>
  </si>
  <si>
    <t>Paul Garza</t>
  </si>
  <si>
    <t>Paul</t>
  </si>
  <si>
    <t>Garza</t>
  </si>
  <si>
    <t>Robert Marquez</t>
  </si>
  <si>
    <t>Marquez</t>
  </si>
  <si>
    <t>Natalie Porter</t>
  </si>
  <si>
    <t>Natalie</t>
  </si>
  <si>
    <t>Porter</t>
  </si>
  <si>
    <t>Kim West</t>
  </si>
  <si>
    <t>Kim</t>
  </si>
  <si>
    <t>West</t>
  </si>
  <si>
    <t>Email</t>
  </si>
  <si>
    <t>Proper Case</t>
  </si>
  <si>
    <t>Initials</t>
  </si>
  <si>
    <t>Robert Junior Spear</t>
  </si>
  <si>
    <t>Kim Sophie West</t>
  </si>
  <si>
    <t>Product</t>
  </si>
  <si>
    <t>Woman / Man</t>
  </si>
  <si>
    <t>Date</t>
  </si>
  <si>
    <t>Month</t>
  </si>
  <si>
    <t>Year</t>
  </si>
  <si>
    <t>Watch-W</t>
  </si>
  <si>
    <t>W</t>
  </si>
  <si>
    <t>M</t>
  </si>
  <si>
    <t>Shirt-M</t>
  </si>
  <si>
    <t>Scarf-W</t>
  </si>
  <si>
    <t>Watch-M</t>
  </si>
  <si>
    <t>Shirt-W</t>
  </si>
  <si>
    <t>CTRL+E</t>
  </si>
  <si>
    <t>Shortcut</t>
  </si>
  <si>
    <t>miller</t>
  </si>
  <si>
    <t>willard</t>
  </si>
  <si>
    <t>elliot</t>
  </si>
  <si>
    <t>spear</t>
  </si>
  <si>
    <t>mun</t>
  </si>
  <si>
    <t>garza</t>
  </si>
  <si>
    <t>marquez</t>
  </si>
  <si>
    <t>porter</t>
  </si>
  <si>
    <t>gary.m@gmail.com</t>
  </si>
  <si>
    <t>James.w@gmail.com</t>
  </si>
  <si>
    <t>Richard.e@gmail.com</t>
  </si>
  <si>
    <t>Robert.s@gmail.com</t>
  </si>
  <si>
    <t>Roger.m@gmail.com</t>
  </si>
  <si>
    <t>Paul.g@gmail.com</t>
  </si>
  <si>
    <t>Robert.m@gmail.com</t>
  </si>
  <si>
    <t>Natalie.p@gmail.com</t>
  </si>
  <si>
    <t>Kim.w@gmail.com</t>
  </si>
  <si>
    <t>GaryMiller</t>
  </si>
  <si>
    <t>JamesWillard</t>
  </si>
  <si>
    <t>RichardElliot</t>
  </si>
  <si>
    <t>RobertSpear</t>
  </si>
  <si>
    <t>RogerMun</t>
  </si>
  <si>
    <t>PaulGarza</t>
  </si>
  <si>
    <t>RobertMarquez</t>
  </si>
  <si>
    <t>NataliePorter</t>
  </si>
  <si>
    <t>KimWest</t>
  </si>
  <si>
    <t>GM.</t>
  </si>
  <si>
    <t>RE.</t>
  </si>
  <si>
    <t>RS.</t>
  </si>
  <si>
    <t>RM.</t>
  </si>
  <si>
    <t>PG.</t>
  </si>
  <si>
    <t>NP.</t>
  </si>
  <si>
    <t>KW.</t>
  </si>
  <si>
    <t>JW.</t>
  </si>
  <si>
    <t>Mask-M</t>
  </si>
  <si>
    <t>Wallet-W</t>
  </si>
  <si>
    <t>S</t>
  </si>
  <si>
    <t>The date of bith is 23-02-2019</t>
  </si>
  <si>
    <t>The date of bith is 12-04-2019</t>
  </si>
  <si>
    <t>The date of bith is 12-04-2020</t>
  </si>
  <si>
    <t>The date of bith is 12-04-2021</t>
  </si>
  <si>
    <t>The date of bith is 12-04-2022</t>
  </si>
  <si>
    <t>The date of bith is 12-04-2023</t>
  </si>
  <si>
    <t>The date of bith is 12-04-2024</t>
  </si>
  <si>
    <t>The date of bith is 12-04-2025</t>
  </si>
  <si>
    <t>The date of bith is 12-04-2026</t>
  </si>
  <si>
    <t>CTRL+C</t>
  </si>
  <si>
    <t>Copy</t>
  </si>
  <si>
    <t>Cut</t>
  </si>
  <si>
    <t>Paste Special</t>
  </si>
  <si>
    <t>CTRL+X</t>
  </si>
  <si>
    <t>CTRL+V</t>
  </si>
  <si>
    <t>CTRL+Alt+V</t>
  </si>
  <si>
    <t>Transpose</t>
  </si>
  <si>
    <t>East</t>
  </si>
  <si>
    <t>North</t>
  </si>
  <si>
    <t>South</t>
  </si>
  <si>
    <t>Northwest</t>
  </si>
  <si>
    <t>Southeast</t>
  </si>
  <si>
    <t>Southwest</t>
  </si>
  <si>
    <t>NorthEast</t>
  </si>
  <si>
    <r>
      <rPr>
        <b/>
        <sz val="11"/>
        <color theme="1"/>
        <rFont val="Calibri"/>
        <family val="2"/>
        <scheme val="minor"/>
      </rPr>
      <t>CTRL+ALT+V</t>
    </r>
    <r>
      <rPr>
        <sz val="11"/>
        <color theme="1"/>
        <rFont val="Calibri"/>
        <family val="2"/>
        <scheme val="minor"/>
      </rPr>
      <t>(skip Blank)</t>
    </r>
  </si>
  <si>
    <t>A</t>
  </si>
  <si>
    <t>B</t>
  </si>
  <si>
    <t>CTRL+Alt+v</t>
  </si>
  <si>
    <t>A+B</t>
  </si>
  <si>
    <t>CTRL+ALT+V (ADD)</t>
  </si>
  <si>
    <r>
      <t xml:space="preserve">B </t>
    </r>
    <r>
      <rPr>
        <sz val="11"/>
        <color theme="1"/>
        <rFont val="Calibri"/>
        <family val="2"/>
        <scheme val="minor"/>
      </rPr>
      <t>Copy</t>
    </r>
  </si>
  <si>
    <t>CTRL+ALT+V (mul)</t>
  </si>
  <si>
    <t>CTRL+ALT+V (Div)</t>
  </si>
  <si>
    <t>Salary(Cell Ref)</t>
  </si>
  <si>
    <t>TAX(Relative Reference)</t>
  </si>
  <si>
    <t>TAX(ActualReference)</t>
  </si>
  <si>
    <t xml:space="preserve">Mixed Reference) Formula </t>
  </si>
  <si>
    <t>Mixed Reference) Formula -&gt;</t>
  </si>
  <si>
    <t>DA</t>
  </si>
  <si>
    <t>HRA</t>
  </si>
  <si>
    <t>PF</t>
  </si>
  <si>
    <t>Bonus</t>
  </si>
  <si>
    <t>CCA</t>
  </si>
  <si>
    <t>Over Time</t>
  </si>
  <si>
    <t>Gross Salary Net</t>
  </si>
  <si>
    <t>NET SALARY</t>
  </si>
  <si>
    <t>Annual Salary</t>
  </si>
  <si>
    <t>&lt;5000</t>
  </si>
  <si>
    <t>&lt;10000</t>
  </si>
  <si>
    <t>&lt;15000</t>
  </si>
  <si>
    <t>&lt;20000</t>
  </si>
  <si>
    <t>&gt;=20000</t>
  </si>
  <si>
    <t>sales</t>
  </si>
  <si>
    <t>Special Allowance</t>
  </si>
  <si>
    <t>TA (Travel Alivences)</t>
  </si>
  <si>
    <t>Proficien TAX</t>
  </si>
  <si>
    <t>NAME</t>
  </si>
  <si>
    <t>JaYa</t>
  </si>
  <si>
    <t>JAYA</t>
  </si>
  <si>
    <t>jaya</t>
  </si>
  <si>
    <t>jaYA</t>
  </si>
  <si>
    <t>CUSTOM SORT</t>
  </si>
  <si>
    <t>SORT</t>
  </si>
  <si>
    <t>Remove Duplicates</t>
  </si>
  <si>
    <t>FILE add Custom sort</t>
  </si>
  <si>
    <t>MULTIPLE LEVEL SORTING</t>
  </si>
  <si>
    <r>
      <t xml:space="preserve">MULTIPLE </t>
    </r>
    <r>
      <rPr>
        <sz val="11"/>
        <color theme="1" tint="0.14999847407452621"/>
        <rFont val="Calibri"/>
        <family val="2"/>
        <scheme val="minor"/>
      </rPr>
      <t>OR</t>
    </r>
  </si>
  <si>
    <t>&gt;01-01-1976</t>
  </si>
  <si>
    <t>ADAVCED AND</t>
  </si>
  <si>
    <t>ADAVCED OR</t>
  </si>
  <si>
    <t>mktg</t>
  </si>
  <si>
    <t>Colour Adding A column</t>
  </si>
  <si>
    <t>Satinder Kaur</t>
  </si>
  <si>
    <t>Sasan</t>
  </si>
  <si>
    <t>Patna</t>
  </si>
  <si>
    <t>Suchita</t>
  </si>
  <si>
    <t>Panchal</t>
  </si>
  <si>
    <t>Shazia</t>
  </si>
  <si>
    <t>Sheikh</t>
  </si>
  <si>
    <t>Pooja</t>
  </si>
  <si>
    <t>Nimkar</t>
  </si>
  <si>
    <t>Jasbinder</t>
  </si>
  <si>
    <t>Khurana</t>
  </si>
  <si>
    <t>Manglore</t>
  </si>
  <si>
    <t>Bharat</t>
  </si>
  <si>
    <t>Shetty</t>
  </si>
  <si>
    <t>Rishi</t>
  </si>
  <si>
    <t>Malik</t>
  </si>
  <si>
    <t>Banglore</t>
  </si>
  <si>
    <t>Mala</t>
  </si>
  <si>
    <t>Bhaduri</t>
  </si>
  <si>
    <t>Mumbai</t>
  </si>
  <si>
    <t>Hajra</t>
  </si>
  <si>
    <t>Hoonjan</t>
  </si>
  <si>
    <t>Aalam</t>
  </si>
  <si>
    <t>Qureshi</t>
  </si>
  <si>
    <t>Giriraj</t>
  </si>
  <si>
    <t>Gupta</t>
  </si>
  <si>
    <t>Ankur</t>
  </si>
  <si>
    <t>Joshi</t>
  </si>
  <si>
    <t>CCD</t>
  </si>
  <si>
    <t>Tapan</t>
  </si>
  <si>
    <t>Ghoshal</t>
  </si>
  <si>
    <t>Zarina</t>
  </si>
  <si>
    <t>Vora</t>
  </si>
  <si>
    <t>Lucknow</t>
  </si>
  <si>
    <t>Arun</t>
  </si>
  <si>
    <t>Khetan</t>
  </si>
  <si>
    <t>Surat</t>
  </si>
  <si>
    <t>Parikh</t>
  </si>
  <si>
    <t>Mysore</t>
  </si>
  <si>
    <t>Chitra</t>
  </si>
  <si>
    <t>Pednekar</t>
  </si>
  <si>
    <t>Aligarh</t>
  </si>
  <si>
    <t>Dodhia</t>
  </si>
  <si>
    <t>delhi</t>
  </si>
  <si>
    <t>Richa</t>
  </si>
  <si>
    <t>Raje</t>
  </si>
  <si>
    <t>Kirtikar</t>
  </si>
  <si>
    <t>Sardesai</t>
  </si>
  <si>
    <t>Gokhale</t>
  </si>
  <si>
    <t>Piyush</t>
  </si>
  <si>
    <t>Surti</t>
  </si>
  <si>
    <t>Shaheen</t>
  </si>
  <si>
    <t>Khan</t>
  </si>
  <si>
    <t>Kinnari</t>
  </si>
  <si>
    <t>Mehta</t>
  </si>
  <si>
    <t>Jeena</t>
  </si>
  <si>
    <t>Baig</t>
  </si>
  <si>
    <t>Vicky</t>
  </si>
  <si>
    <t>Neha</t>
  </si>
  <si>
    <t>Baroda</t>
  </si>
  <si>
    <t>Rakesh</t>
  </si>
  <si>
    <t>Kumar</t>
  </si>
  <si>
    <t>Ruheal</t>
  </si>
  <si>
    <t>Mario</t>
  </si>
  <si>
    <t>Fernandes</t>
  </si>
  <si>
    <t>Heena</t>
  </si>
  <si>
    <t>Godbole</t>
  </si>
  <si>
    <t>Mehul</t>
  </si>
  <si>
    <t>Sheth</t>
  </si>
  <si>
    <t>Nagpur</t>
  </si>
  <si>
    <t>Vishal</t>
  </si>
  <si>
    <t>Virsinghani</t>
  </si>
  <si>
    <t>Gangtok</t>
  </si>
  <si>
    <t>Lalita</t>
  </si>
  <si>
    <t>Rao</t>
  </si>
  <si>
    <t>Guwahati</t>
  </si>
  <si>
    <t>Kajal</t>
  </si>
  <si>
    <t>Joglekar</t>
  </si>
  <si>
    <t>Katti</t>
  </si>
  <si>
    <t>chennai</t>
  </si>
  <si>
    <t>Maya</t>
  </si>
  <si>
    <t>Disha</t>
  </si>
  <si>
    <t>Parmar</t>
  </si>
  <si>
    <t>Geeta</t>
  </si>
  <si>
    <t>Darekar</t>
  </si>
  <si>
    <t>Trivanadrum</t>
  </si>
  <si>
    <t>Anuradha</t>
  </si>
  <si>
    <t>Zha</t>
  </si>
  <si>
    <t>Asha</t>
  </si>
  <si>
    <t>Waheda</t>
  </si>
  <si>
    <t>Veena</t>
  </si>
  <si>
    <t>Patil</t>
  </si>
  <si>
    <t>Timsi</t>
  </si>
  <si>
    <t>Parul</t>
  </si>
  <si>
    <t>Shah</t>
  </si>
  <si>
    <t>Uday</t>
  </si>
  <si>
    <t>Naik</t>
  </si>
  <si>
    <t>Mandakini</t>
  </si>
  <si>
    <t>Pravin</t>
  </si>
  <si>
    <t>Reeta</t>
  </si>
  <si>
    <t>Surendra</t>
  </si>
  <si>
    <t>Godse</t>
  </si>
  <si>
    <t>Panji</t>
  </si>
  <si>
    <t>Yamini</t>
  </si>
  <si>
    <t>Laveena</t>
  </si>
  <si>
    <t>Shenoy</t>
  </si>
  <si>
    <t>Nita</t>
  </si>
  <si>
    <t>Pandhya</t>
  </si>
  <si>
    <t>Suraj</t>
  </si>
  <si>
    <t>Saksena</t>
  </si>
  <si>
    <t>Nayeem</t>
  </si>
  <si>
    <t>Drishti</t>
  </si>
  <si>
    <t>Deep</t>
  </si>
  <si>
    <t>Chhaya</t>
  </si>
  <si>
    <t>Sagar</t>
  </si>
  <si>
    <t>Bidkar</t>
  </si>
  <si>
    <t>Dayanand</t>
  </si>
  <si>
    <t>Gandhi</t>
  </si>
  <si>
    <t>Tara</t>
  </si>
  <si>
    <t>Phule</t>
  </si>
  <si>
    <t>Kalpana</t>
  </si>
  <si>
    <t>Shirishkar</t>
  </si>
  <si>
    <t>Kunal</t>
  </si>
  <si>
    <t>Pinky</t>
  </si>
  <si>
    <t>Ruby</t>
  </si>
  <si>
    <t>Joseph</t>
  </si>
  <si>
    <t>Sonia</t>
  </si>
  <si>
    <t>Jignesh</t>
  </si>
  <si>
    <t>Tripathi</t>
  </si>
  <si>
    <t>Vinit</t>
  </si>
  <si>
    <t>Shrivastava</t>
  </si>
  <si>
    <t>Tejal</t>
  </si>
  <si>
    <t>Patel</t>
  </si>
  <si>
    <t>Priyanka</t>
  </si>
  <si>
    <t>Niki</t>
  </si>
  <si>
    <t>Digaria</t>
  </si>
  <si>
    <t>Payal</t>
  </si>
  <si>
    <t>Singhani</t>
  </si>
  <si>
    <t>Harsha</t>
  </si>
  <si>
    <t>Radhika</t>
  </si>
  <si>
    <t>Kulkarni</t>
  </si>
  <si>
    <t>Kabir</t>
  </si>
  <si>
    <t>Pushpa</t>
  </si>
  <si>
    <t>Raut</t>
  </si>
  <si>
    <t>Chetan</t>
  </si>
  <si>
    <t>Dalvi</t>
  </si>
  <si>
    <t>Indu</t>
  </si>
  <si>
    <t>Rupesh</t>
  </si>
  <si>
    <t>Sawant</t>
  </si>
  <si>
    <t>CUT Orginal data small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</si>
</sst>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.00"/>
    <numFmt numFmtId="165" formatCode="[$-F800]dddd\,\ mmmm\ dd\,\ yyyy"/>
    <numFmt numFmtId="166" formatCode="dd/mm/yyyy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Arial Rounded MT Bold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/>
  </cellStyleXfs>
  <cellXfs count="42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14" fontId="1" fillId="3" borderId="5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0" fillId="0" borderId="0" xfId="0" applyNumberForma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4" fontId="1" fillId="3" borderId="5" xfId="0" applyNumberFormat="1" applyFont="1" applyFill="1" applyBorder="1"/>
    <xf numFmtId="164" fontId="1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9" fontId="0" fillId="0" borderId="0" xfId="0" applyNumberFormat="1"/>
    <xf numFmtId="0" fontId="7" fillId="0" borderId="0" xfId="0" applyFont="1"/>
    <xf numFmtId="0" fontId="9" fillId="0" borderId="0" xfId="0" applyFont="1"/>
    <xf numFmtId="0" fontId="1" fillId="0" borderId="0" xfId="2" applyFont="1"/>
    <xf numFmtId="14" fontId="1" fillId="0" borderId="0" xfId="2" applyNumberFormat="1" applyFont="1"/>
    <xf numFmtId="164" fontId="1" fillId="0" borderId="0" xfId="2" applyNumberFormat="1" applyFont="1"/>
    <xf numFmtId="0" fontId="1" fillId="0" borderId="0" xfId="2" applyFont="1" applyAlignment="1">
      <alignment horizontal="center"/>
    </xf>
    <xf numFmtId="0" fontId="11" fillId="0" borderId="0" xfId="0" applyFont="1"/>
  </cellXfs>
  <cellStyles count="3">
    <cellStyle name="Hyperlink" xfId="1" builtinId="8"/>
    <cellStyle name="Normal" xfId="0" builtinId="0"/>
    <cellStyle name="Normal 2" xfId="2" xr:uid="{320E3907-2225-4089-97E4-C58EA9E19F06}"/>
  </cellStyles>
  <dxfs count="1">
    <dxf>
      <font>
        <b/>
        <i val="0"/>
        <color theme="8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e.p@gmail.com" TargetMode="External"/><Relationship Id="rId3" Type="http://schemas.openxmlformats.org/officeDocument/2006/relationships/hyperlink" Target="mailto:Richard.e@gmail.com" TargetMode="External"/><Relationship Id="rId7" Type="http://schemas.openxmlformats.org/officeDocument/2006/relationships/hyperlink" Target="mailto:Robert.m@gmail.com" TargetMode="External"/><Relationship Id="rId2" Type="http://schemas.openxmlformats.org/officeDocument/2006/relationships/hyperlink" Target="mailto:James.w@gmail.com" TargetMode="External"/><Relationship Id="rId1" Type="http://schemas.openxmlformats.org/officeDocument/2006/relationships/hyperlink" Target="mailto:gary.m@gmail.com" TargetMode="External"/><Relationship Id="rId6" Type="http://schemas.openxmlformats.org/officeDocument/2006/relationships/hyperlink" Target="mailto:Paul.g@gmail.com" TargetMode="External"/><Relationship Id="rId5" Type="http://schemas.openxmlformats.org/officeDocument/2006/relationships/hyperlink" Target="mailto:Roger.m@gmail.com" TargetMode="External"/><Relationship Id="rId4" Type="http://schemas.openxmlformats.org/officeDocument/2006/relationships/hyperlink" Target="mailto:Robert.s@gmail.com" TargetMode="External"/><Relationship Id="rId9" Type="http://schemas.openxmlformats.org/officeDocument/2006/relationships/hyperlink" Target="mailto:Kim.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1A50-AAD2-490D-A178-A793AE5C03B1}">
  <dimension ref="A1:T101"/>
  <sheetViews>
    <sheetView workbookViewId="0">
      <selection activeCell="Q8" sqref="Q8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  <col min="11" max="11" width="23.5546875" bestFit="1" customWidth="1"/>
    <col min="12" max="12" width="4.44140625" bestFit="1" customWidth="1"/>
    <col min="13" max="13" width="9.33203125" bestFit="1" customWidth="1"/>
    <col min="14" max="14" width="11.6640625" bestFit="1" customWidth="1"/>
    <col min="15" max="15" width="10.6640625" bestFit="1" customWidth="1"/>
    <col min="16" max="16" width="6.44140625" bestFit="1" customWidth="1"/>
    <col min="17" max="17" width="8.77734375" bestFit="1" customWidth="1"/>
    <col min="18" max="18" width="10.109375" bestFit="1" customWidth="1"/>
    <col min="19" max="19" width="10.33203125" bestFit="1" customWidth="1"/>
    <col min="20" max="20" width="4.88671875" bestFit="1" customWidth="1"/>
  </cols>
  <sheetData>
    <row r="1" spans="1:20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K1" s="41" t="s">
        <v>523</v>
      </c>
      <c r="L1" s="1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15" t="s">
        <v>80</v>
      </c>
    </row>
    <row r="2" spans="1:20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  <c r="L2" s="3">
        <v>1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5">
        <v>28126</v>
      </c>
      <c r="S2" s="18">
        <v>21875</v>
      </c>
      <c r="T2">
        <f>RANK(S2, $H$2:$H$21, 0)</f>
        <v>2</v>
      </c>
    </row>
    <row r="3" spans="1:20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  <c r="L3" s="6">
        <v>2</v>
      </c>
      <c r="M3" s="7" t="s">
        <v>13</v>
      </c>
      <c r="N3" s="7" t="s">
        <v>14</v>
      </c>
      <c r="O3" s="7" t="s">
        <v>10</v>
      </c>
      <c r="P3" s="7" t="s">
        <v>15</v>
      </c>
      <c r="Q3" s="7" t="s">
        <v>16</v>
      </c>
      <c r="R3" s="8">
        <v>28126</v>
      </c>
      <c r="S3" s="19">
        <v>17500</v>
      </c>
      <c r="T3">
        <f t="shared" ref="T3:T21" si="0">RANK(S3, $H$2:$H$21, 0)</f>
        <v>6</v>
      </c>
    </row>
    <row r="4" spans="1:20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  <c r="L4" s="3">
        <v>3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5">
        <v>36220</v>
      </c>
      <c r="S4" s="18">
        <v>21000</v>
      </c>
      <c r="T4">
        <f t="shared" si="0"/>
        <v>3</v>
      </c>
    </row>
    <row r="5" spans="1:20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  <c r="L5" s="6">
        <v>4</v>
      </c>
      <c r="M5" s="7" t="s">
        <v>22</v>
      </c>
      <c r="N5" s="7" t="s">
        <v>23</v>
      </c>
      <c r="O5" s="7" t="s">
        <v>24</v>
      </c>
      <c r="P5" s="7" t="s">
        <v>11</v>
      </c>
      <c r="Q5" s="7" t="s">
        <v>25</v>
      </c>
      <c r="R5" s="8">
        <v>29183</v>
      </c>
      <c r="S5" s="19">
        <v>12250</v>
      </c>
      <c r="T5">
        <f t="shared" si="0"/>
        <v>17</v>
      </c>
    </row>
    <row r="6" spans="1:20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  <c r="L6" s="3">
        <v>5</v>
      </c>
      <c r="M6" s="4" t="s">
        <v>26</v>
      </c>
      <c r="N6" s="4" t="s">
        <v>27</v>
      </c>
      <c r="O6" s="4" t="s">
        <v>28</v>
      </c>
      <c r="P6" s="4" t="s">
        <v>11</v>
      </c>
      <c r="Q6" s="4" t="s">
        <v>29</v>
      </c>
      <c r="R6" s="5">
        <v>32755</v>
      </c>
      <c r="S6" s="18">
        <v>21000</v>
      </c>
      <c r="T6">
        <f t="shared" si="0"/>
        <v>3</v>
      </c>
    </row>
    <row r="7" spans="1:20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  <c r="L7" s="6">
        <v>6</v>
      </c>
      <c r="M7" s="7" t="s">
        <v>30</v>
      </c>
      <c r="N7" s="7" t="s">
        <v>31</v>
      </c>
      <c r="O7" s="7" t="s">
        <v>28</v>
      </c>
      <c r="P7" s="7" t="s">
        <v>11</v>
      </c>
      <c r="Q7" s="7" t="s">
        <v>32</v>
      </c>
      <c r="R7" s="8">
        <v>32390</v>
      </c>
      <c r="S7" s="19">
        <v>21000</v>
      </c>
      <c r="T7">
        <f t="shared" si="0"/>
        <v>3</v>
      </c>
    </row>
    <row r="8" spans="1:20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  <c r="L8" s="3">
        <v>7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5">
        <v>33102</v>
      </c>
      <c r="S8" s="18">
        <v>13825</v>
      </c>
      <c r="T8">
        <f t="shared" si="0"/>
        <v>14</v>
      </c>
    </row>
    <row r="9" spans="1:20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  <c r="L9" s="6">
        <v>8</v>
      </c>
      <c r="M9" s="7" t="s">
        <v>38</v>
      </c>
      <c r="N9" s="7" t="s">
        <v>39</v>
      </c>
      <c r="O9" s="7" t="s">
        <v>28</v>
      </c>
      <c r="P9" s="7" t="s">
        <v>11</v>
      </c>
      <c r="Q9" s="7" t="s">
        <v>40</v>
      </c>
      <c r="R9" s="8">
        <v>32755</v>
      </c>
      <c r="S9" s="19">
        <v>12425</v>
      </c>
      <c r="T9">
        <f t="shared" si="0"/>
        <v>15</v>
      </c>
    </row>
    <row r="10" spans="1:20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  <c r="L10" s="3">
        <v>9</v>
      </c>
      <c r="M10" s="4" t="s">
        <v>41</v>
      </c>
      <c r="N10" s="4" t="s">
        <v>42</v>
      </c>
      <c r="O10" s="4" t="s">
        <v>10</v>
      </c>
      <c r="P10" s="4" t="s">
        <v>11</v>
      </c>
      <c r="Q10" s="4" t="s">
        <v>43</v>
      </c>
      <c r="R10" s="5">
        <v>36506</v>
      </c>
      <c r="S10" s="18">
        <v>14875</v>
      </c>
      <c r="T10">
        <f t="shared" si="0"/>
        <v>10</v>
      </c>
    </row>
    <row r="11" spans="1:20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  <c r="L11" s="6">
        <v>10</v>
      </c>
      <c r="M11" s="7" t="s">
        <v>44</v>
      </c>
      <c r="N11" s="7" t="s">
        <v>45</v>
      </c>
      <c r="O11" s="7" t="s">
        <v>24</v>
      </c>
      <c r="P11" s="7" t="s">
        <v>15</v>
      </c>
      <c r="Q11" s="7" t="s">
        <v>46</v>
      </c>
      <c r="R11" s="8">
        <v>28326</v>
      </c>
      <c r="S11" s="19">
        <v>15750</v>
      </c>
      <c r="T11">
        <f t="shared" si="0"/>
        <v>7</v>
      </c>
    </row>
    <row r="12" spans="1:20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  <c r="L12" s="3">
        <v>11</v>
      </c>
      <c r="M12" s="4" t="s">
        <v>47</v>
      </c>
      <c r="N12" s="4" t="s">
        <v>48</v>
      </c>
      <c r="O12" s="4" t="s">
        <v>49</v>
      </c>
      <c r="P12" s="4" t="s">
        <v>36</v>
      </c>
      <c r="Q12" s="4" t="s">
        <v>37</v>
      </c>
      <c r="R12" s="5">
        <v>31402</v>
      </c>
      <c r="S12" s="18">
        <v>14875</v>
      </c>
      <c r="T12">
        <f t="shared" si="0"/>
        <v>10</v>
      </c>
    </row>
    <row r="13" spans="1:20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  <c r="L13" s="6">
        <v>12</v>
      </c>
      <c r="M13" s="7" t="s">
        <v>50</v>
      </c>
      <c r="N13" s="7" t="s">
        <v>51</v>
      </c>
      <c r="O13" s="7" t="s">
        <v>19</v>
      </c>
      <c r="P13" s="7" t="s">
        <v>11</v>
      </c>
      <c r="Q13" s="7" t="s">
        <v>52</v>
      </c>
      <c r="R13" s="8">
        <v>30376</v>
      </c>
      <c r="S13" s="19">
        <v>21000</v>
      </c>
      <c r="T13">
        <f t="shared" si="0"/>
        <v>3</v>
      </c>
    </row>
    <row r="14" spans="1:20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  <c r="L14" s="3">
        <v>13</v>
      </c>
      <c r="M14" s="4" t="s">
        <v>53</v>
      </c>
      <c r="N14" s="4" t="s">
        <v>54</v>
      </c>
      <c r="O14" s="4" t="s">
        <v>49</v>
      </c>
      <c r="P14" s="4" t="s">
        <v>15</v>
      </c>
      <c r="Q14" s="4" t="s">
        <v>55</v>
      </c>
      <c r="R14" s="5">
        <v>31027</v>
      </c>
      <c r="S14" s="18">
        <v>19250</v>
      </c>
      <c r="T14">
        <f t="shared" si="0"/>
        <v>5</v>
      </c>
    </row>
    <row r="15" spans="1:20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  <c r="L15" s="6">
        <v>14</v>
      </c>
      <c r="M15" s="7" t="s">
        <v>56</v>
      </c>
      <c r="N15" s="7" t="s">
        <v>57</v>
      </c>
      <c r="O15" s="7" t="s">
        <v>58</v>
      </c>
      <c r="P15" s="7" t="s">
        <v>20</v>
      </c>
      <c r="Q15" s="7" t="s">
        <v>59</v>
      </c>
      <c r="R15" s="8">
        <v>31028</v>
      </c>
      <c r="S15" s="19">
        <v>49000</v>
      </c>
      <c r="T15">
        <f t="shared" si="0"/>
        <v>1</v>
      </c>
    </row>
    <row r="16" spans="1:20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  <c r="L16" s="3">
        <v>15</v>
      </c>
      <c r="M16" s="4" t="s">
        <v>60</v>
      </c>
      <c r="N16" s="4" t="s">
        <v>61</v>
      </c>
      <c r="O16" s="4" t="s">
        <v>35</v>
      </c>
      <c r="P16" s="4" t="s">
        <v>11</v>
      </c>
      <c r="Q16" s="4" t="s">
        <v>52</v>
      </c>
      <c r="R16" s="5">
        <v>31029</v>
      </c>
      <c r="S16" s="18">
        <v>14875</v>
      </c>
      <c r="T16">
        <f t="shared" si="0"/>
        <v>10</v>
      </c>
    </row>
    <row r="17" spans="1:20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  <c r="L17" s="6">
        <v>16</v>
      </c>
      <c r="M17" s="7" t="s">
        <v>62</v>
      </c>
      <c r="N17" s="7" t="s">
        <v>63</v>
      </c>
      <c r="O17" s="7" t="s">
        <v>35</v>
      </c>
      <c r="P17" s="7" t="s">
        <v>11</v>
      </c>
      <c r="Q17" s="7" t="s">
        <v>64</v>
      </c>
      <c r="R17" s="8">
        <v>31030</v>
      </c>
      <c r="S17" s="19">
        <v>14875</v>
      </c>
      <c r="T17">
        <f t="shared" si="0"/>
        <v>10</v>
      </c>
    </row>
    <row r="18" spans="1:20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  <c r="L18" s="3">
        <v>17</v>
      </c>
      <c r="M18" s="4" t="s">
        <v>65</v>
      </c>
      <c r="N18" s="4" t="s">
        <v>66</v>
      </c>
      <c r="O18" s="4" t="s">
        <v>19</v>
      </c>
      <c r="P18" s="4" t="s">
        <v>15</v>
      </c>
      <c r="Q18" s="4" t="s">
        <v>16</v>
      </c>
      <c r="R18" s="5">
        <v>30376</v>
      </c>
      <c r="S18" s="18">
        <v>15750</v>
      </c>
      <c r="T18">
        <f t="shared" si="0"/>
        <v>7</v>
      </c>
    </row>
    <row r="19" spans="1:20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  <c r="L19" s="6">
        <v>18</v>
      </c>
      <c r="M19" s="7" t="s">
        <v>67</v>
      </c>
      <c r="N19" s="7" t="s">
        <v>68</v>
      </c>
      <c r="O19" s="7" t="s">
        <v>19</v>
      </c>
      <c r="P19" s="7" t="s">
        <v>36</v>
      </c>
      <c r="Q19" s="7" t="s">
        <v>69</v>
      </c>
      <c r="R19" s="8">
        <v>30376</v>
      </c>
      <c r="S19" s="19">
        <v>15750</v>
      </c>
      <c r="T19">
        <f t="shared" si="0"/>
        <v>7</v>
      </c>
    </row>
    <row r="20" spans="1:20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  <c r="L20" s="3">
        <v>19</v>
      </c>
      <c r="M20" s="4" t="s">
        <v>70</v>
      </c>
      <c r="N20" s="4" t="s">
        <v>71</v>
      </c>
      <c r="O20" s="4" t="s">
        <v>24</v>
      </c>
      <c r="P20" s="4" t="s">
        <v>11</v>
      </c>
      <c r="Q20" s="4" t="s">
        <v>32</v>
      </c>
      <c r="R20" s="5">
        <v>31637</v>
      </c>
      <c r="S20" s="18">
        <v>10500</v>
      </c>
      <c r="T20">
        <f t="shared" si="0"/>
        <v>18</v>
      </c>
    </row>
    <row r="21" spans="1:20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  <c r="L21" s="20">
        <v>20</v>
      </c>
      <c r="M21" s="21" t="s">
        <v>72</v>
      </c>
      <c r="N21" s="21" t="s">
        <v>73</v>
      </c>
      <c r="O21" s="21" t="s">
        <v>24</v>
      </c>
      <c r="P21" s="21" t="s">
        <v>11</v>
      </c>
      <c r="Q21" s="21" t="s">
        <v>64</v>
      </c>
      <c r="R21" s="22">
        <v>36316</v>
      </c>
      <c r="S21" s="23">
        <v>5950</v>
      </c>
      <c r="T21">
        <f t="shared" si="0"/>
        <v>20</v>
      </c>
    </row>
    <row r="22" spans="1:20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</row>
    <row r="23" spans="1:20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20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20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20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20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</row>
    <row r="28" spans="1:20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</row>
    <row r="29" spans="1:20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20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20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20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zoomScale="115" zoomScaleNormal="115" workbookViewId="0">
      <selection sqref="A1:I21"/>
    </sheetView>
  </sheetViews>
  <sheetFormatPr defaultRowHeight="14.4" x14ac:dyDescent="0.3"/>
  <cols>
    <col min="2" max="2" width="11.33203125" customWidth="1"/>
    <col min="3" max="3" width="14.33203125" bestFit="1" customWidth="1"/>
    <col min="4" max="4" width="16.6640625" bestFit="1" customWidth="1"/>
    <col min="5" max="5" width="20.109375" bestFit="1" customWidth="1"/>
    <col min="6" max="6" width="11.77734375" customWidth="1"/>
    <col min="7" max="7" width="13.33203125" customWidth="1"/>
    <col min="8" max="8" width="15.44140625" customWidth="1"/>
    <col min="11" max="11" width="18.33203125" bestFit="1" customWidth="1"/>
    <col min="12" max="12" width="14.44140625" customWidth="1"/>
    <col min="13" max="13" width="61.33203125" bestFit="1" customWidth="1"/>
    <col min="16" max="16" width="13.44140625" bestFit="1" customWidth="1"/>
    <col min="17" max="17" width="15.77734375" bestFit="1" customWidth="1"/>
    <col min="18" max="18" width="19.21875" bestFit="1" customWidth="1"/>
    <col min="19" max="19" width="20" bestFit="1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1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1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  <c r="K18" t="s">
        <v>89</v>
      </c>
      <c r="L18">
        <f>COUNT(H2:H21)</f>
        <v>20</v>
      </c>
      <c r="M18" t="str">
        <f ca="1">_xlfn.FORMULATEXT(L18)</f>
        <v>=COUNT(H2:H21)</v>
      </c>
    </row>
    <row r="19" spans="1:1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  <c r="K19" t="s">
        <v>91</v>
      </c>
      <c r="L19">
        <f>COUNTA(H2:H21)</f>
        <v>20</v>
      </c>
      <c r="M19" t="str">
        <f t="shared" ref="M19:M21" ca="1" si="2">_xlfn.FORMULATEXT(L19)</f>
        <v>=COUNTA(H2:H21)</v>
      </c>
    </row>
    <row r="20" spans="1:1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  <c r="L20">
        <f>COUNTA(F2:F21)</f>
        <v>20</v>
      </c>
      <c r="M20" t="str">
        <f t="shared" ca="1" si="2"/>
        <v>=COUNTA(F2:F21)</v>
      </c>
    </row>
    <row r="21" spans="1:1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  <c r="K21" t="s">
        <v>92</v>
      </c>
      <c r="L21">
        <f>COUNTBLANK(H2:H21)</f>
        <v>0</v>
      </c>
      <c r="M21" t="str">
        <f t="shared" ca="1" si="2"/>
        <v>=COUNTBLANK(H2:H21)</v>
      </c>
    </row>
    <row r="22" spans="1:13" x14ac:dyDescent="0.3">
      <c r="A22" s="9"/>
      <c r="B22" s="10"/>
      <c r="C22" s="10"/>
      <c r="D22" s="10"/>
      <c r="E22" s="10"/>
      <c r="F22" s="10"/>
      <c r="G22" s="11"/>
      <c r="H22" s="12"/>
    </row>
    <row r="23" spans="1:13" x14ac:dyDescent="0.3">
      <c r="K23" t="s">
        <v>95</v>
      </c>
      <c r="L23" s="13">
        <f>SUM(H2:H21)</f>
        <v>353325</v>
      </c>
      <c r="M23" t="str">
        <f ca="1">_xlfn.FORMULATEXT(L23)</f>
        <v>=SUM(H2:H21)</v>
      </c>
    </row>
    <row r="24" spans="1:13" x14ac:dyDescent="0.3">
      <c r="K24" t="s">
        <v>96</v>
      </c>
      <c r="L24">
        <f>SUMIF(H3:H21,"&gt;=20000")</f>
        <v>133000</v>
      </c>
      <c r="M24" t="str">
        <f t="shared" ref="M24:M33" ca="1" si="3">_xlfn.FORMULATEXT(L24)</f>
        <v>=SUMIF(H3:H21,"&gt;=20000")</v>
      </c>
    </row>
    <row r="25" spans="1:13" x14ac:dyDescent="0.3">
      <c r="K25" t="s">
        <v>96</v>
      </c>
      <c r="L25">
        <f>SUMIF(E2:E21,"north",H2:H21)</f>
        <v>170625</v>
      </c>
      <c r="M25" t="str">
        <f t="shared" ca="1" si="3"/>
        <v>=SUMIF(E2:E21,"north",H2:H21)</v>
      </c>
    </row>
    <row r="26" spans="1:13" x14ac:dyDescent="0.3">
      <c r="K26" t="s">
        <v>97</v>
      </c>
      <c r="L26">
        <f>AVERAGEIF(H2:H21,"&gt;=20000")</f>
        <v>25812.5</v>
      </c>
      <c r="M26" t="str">
        <f t="shared" ca="1" si="3"/>
        <v>=AVERAGEIF(H2:H21,"&gt;=20000")</v>
      </c>
    </row>
    <row r="27" spans="1:13" x14ac:dyDescent="0.3">
      <c r="K27" t="s">
        <v>97</v>
      </c>
      <c r="L27">
        <f>AVERAGEIF(E2:E21,"north",H2:H21)</f>
        <v>15511.363636363636</v>
      </c>
      <c r="M27" t="str">
        <f t="shared" ca="1" si="3"/>
        <v>=AVERAGEIF(E2:E21,"north",H2:H21)</v>
      </c>
    </row>
    <row r="28" spans="1:13" x14ac:dyDescent="0.3">
      <c r="K28" t="s">
        <v>98</v>
      </c>
      <c r="L28">
        <f>COUNTIF(H2:H21,"&gt;20000")</f>
        <v>6</v>
      </c>
      <c r="M28" t="str">
        <f t="shared" ca="1" si="3"/>
        <v>=COUNTIF(H2:H21,"&gt;20000")</v>
      </c>
    </row>
    <row r="29" spans="1:13" x14ac:dyDescent="0.3">
      <c r="K29" t="s">
        <v>99</v>
      </c>
      <c r="L29">
        <f>SUMIFS(H2:H21,E2:E21,"north",D2:D21,"sales")</f>
        <v>36750</v>
      </c>
      <c r="M29" t="str">
        <f t="shared" ca="1" si="3"/>
        <v>=SUMIFS(H2:H21,E2:E21,"north",D2:D21,"sales")</v>
      </c>
    </row>
    <row r="30" spans="1:13" x14ac:dyDescent="0.3">
      <c r="C30" t="s">
        <v>81</v>
      </c>
      <c r="D30" t="s">
        <v>82</v>
      </c>
      <c r="E30" t="s">
        <v>83</v>
      </c>
      <c r="K30" t="s">
        <v>100</v>
      </c>
      <c r="L30">
        <f>AVERAGEIFS(H2:H21,E2:E21,"north",D2:D21,"R&amp;D")</f>
        <v>18141.666666666668</v>
      </c>
      <c r="M30" t="str">
        <f t="shared" ca="1" si="3"/>
        <v>=AVERAGEIFS(H2:H21,E2:E21,"north",D2:D21,"R&amp;D")</v>
      </c>
    </row>
    <row r="31" spans="1:13" x14ac:dyDescent="0.3">
      <c r="B31">
        <v>10.1</v>
      </c>
      <c r="C31">
        <f>ROUND(B31,0)</f>
        <v>10</v>
      </c>
      <c r="D31">
        <f>ROUNDUP(B31,0)</f>
        <v>11</v>
      </c>
      <c r="E31">
        <f>ROUNDDOWN(B31,0)</f>
        <v>10</v>
      </c>
      <c r="K31" t="s">
        <v>101</v>
      </c>
      <c r="L31">
        <f>_xlfn.MINIFS(H2:H21,D2:D21,"Sales",G2:G21,"&gt;01-01-1999")</f>
        <v>14875</v>
      </c>
      <c r="M31" t="str">
        <f t="shared" ca="1" si="3"/>
        <v>=MINIFS(H2:H21,D2:D21,"Sales",G2:G21,"&gt;01-01-1999")</v>
      </c>
    </row>
    <row r="32" spans="1:13" x14ac:dyDescent="0.3">
      <c r="B32">
        <v>10.4</v>
      </c>
      <c r="C32">
        <f t="shared" ref="C32:C33" si="4">ROUND(B32,0)</f>
        <v>10</v>
      </c>
      <c r="D32">
        <f t="shared" ref="D32:D33" si="5">ROUNDUP(B32,0)</f>
        <v>11</v>
      </c>
      <c r="E32">
        <f t="shared" ref="E32:E33" si="6">ROUNDDOWN(B32,0)</f>
        <v>10</v>
      </c>
      <c r="K32" t="s">
        <v>102</v>
      </c>
      <c r="L32">
        <f>_xlfn.MINIFS(H2:H21,D2:D21,"Sales",E2:E21,"east",G2:G21,"&gt;=01-01-1977")</f>
        <v>17500</v>
      </c>
      <c r="M32" t="str">
        <f t="shared" ca="1" si="3"/>
        <v>=MINIFS(H2:H21,D2:D21,"Sales",E2:E21,"east",G2:G21,"&gt;=01-01-1977")</v>
      </c>
    </row>
    <row r="33" spans="2:13" x14ac:dyDescent="0.3">
      <c r="B33">
        <v>10.8</v>
      </c>
      <c r="C33">
        <f t="shared" si="4"/>
        <v>11</v>
      </c>
      <c r="D33">
        <f t="shared" si="5"/>
        <v>11</v>
      </c>
      <c r="E33">
        <f t="shared" si="6"/>
        <v>10</v>
      </c>
      <c r="K33" t="s">
        <v>103</v>
      </c>
      <c r="L33">
        <f>_xlfn.MAXIFS(H2:H21,D2:D21,"Sales",E2:E21,"east")</f>
        <v>17500</v>
      </c>
      <c r="M33" t="str">
        <f t="shared" ca="1" si="3"/>
        <v>=MAXIFS(H2:H21,D2:D21,"Sales",E2:E21,"east")</v>
      </c>
    </row>
    <row r="34" spans="2:13" x14ac:dyDescent="0.3">
      <c r="C34" t="str">
        <f ca="1">_xlfn.FORMULATEXT(C33)</f>
        <v>=ROUND(B33,0)</v>
      </c>
      <c r="D34" t="str">
        <f ca="1">_xlfn.FORMULATEXT(D33)</f>
        <v>=ROUNDUP(B33,0)</v>
      </c>
      <c r="E34" t="str">
        <f ca="1">_xlfn.FORMULATEXT(E33)</f>
        <v>=ROUNDDOWN(B33,0)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1F44-CA2F-43FB-AF1A-DD040B8FE098}">
  <dimension ref="A1:M21"/>
  <sheetViews>
    <sheetView workbookViewId="0">
      <selection sqref="A1:I21"/>
    </sheetView>
  </sheetViews>
  <sheetFormatPr defaultRowHeight="14.4" x14ac:dyDescent="0.3"/>
  <cols>
    <col min="7" max="7" width="10.109375" bestFit="1" customWidth="1"/>
    <col min="8" max="8" width="10.33203125" bestFit="1" customWidth="1"/>
    <col min="11" max="11" width="18.109375" bestFit="1" customWidth="1"/>
    <col min="12" max="12" width="11.88671875" bestFit="1" customWidth="1"/>
    <col min="13" max="13" width="22.777343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14" t="s">
        <v>90</v>
      </c>
      <c r="L1" s="17" t="s">
        <v>93</v>
      </c>
      <c r="M1" s="16" t="s">
        <v>94</v>
      </c>
    </row>
    <row r="2" spans="1:13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t="s">
        <v>74</v>
      </c>
      <c r="L2" s="13">
        <f>SUM(H2:H22)</f>
        <v>353325</v>
      </c>
      <c r="M2" t="str">
        <f ca="1">_xlfn.FORMULATEXT(L2)</f>
        <v>=SUM(H2:H22)</v>
      </c>
    </row>
    <row r="3" spans="1:13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0">RANK(H3, $H$2:$H$21, 0)</f>
        <v>8</v>
      </c>
      <c r="K3" t="s">
        <v>75</v>
      </c>
      <c r="L3" s="13">
        <f>AVERAGE(H2:H22)</f>
        <v>17666.25</v>
      </c>
      <c r="M3" t="str">
        <f ca="1">_xlfn.FORMULATEXT(L3)</f>
        <v>=AVERAGE(H2:H22)</v>
      </c>
    </row>
    <row r="4" spans="1:13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0"/>
        <v>3</v>
      </c>
    </row>
    <row r="5" spans="1:13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0"/>
        <v>18</v>
      </c>
      <c r="K5" t="s">
        <v>76</v>
      </c>
      <c r="L5" s="13">
        <f>MEDIAN(H2:H22)</f>
        <v>15750</v>
      </c>
      <c r="M5" t="str">
        <f t="shared" ref="M5:M13" ca="1" si="1">_xlfn.FORMULATEXT(L5)</f>
        <v>=MEDIAN(H2:H22)</v>
      </c>
    </row>
    <row r="6" spans="1:13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0"/>
        <v>3</v>
      </c>
      <c r="K6" t="s">
        <v>77</v>
      </c>
      <c r="L6" s="13">
        <f>MIN(H2:H22)</f>
        <v>5950</v>
      </c>
      <c r="M6" t="str">
        <f t="shared" ca="1" si="1"/>
        <v>=MIN(H2:H22)</v>
      </c>
    </row>
    <row r="7" spans="1:13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0"/>
        <v>3</v>
      </c>
      <c r="K7" t="s">
        <v>78</v>
      </c>
      <c r="L7" s="13">
        <f>MAX(H2:H22)</f>
        <v>49000</v>
      </c>
      <c r="M7" t="str">
        <f t="shared" ca="1" si="1"/>
        <v>=MAX(H2:H22)</v>
      </c>
    </row>
    <row r="8" spans="1:13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0"/>
        <v>16</v>
      </c>
      <c r="K8" t="s">
        <v>79</v>
      </c>
      <c r="L8" s="13">
        <f>SUM(H4,H21)</f>
        <v>26950</v>
      </c>
      <c r="M8" t="str">
        <f t="shared" ca="1" si="1"/>
        <v>=SUM(H4,H21)</v>
      </c>
    </row>
    <row r="9" spans="1:13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0"/>
        <v>17</v>
      </c>
      <c r="K9" t="s">
        <v>80</v>
      </c>
      <c r="L9">
        <f>RANK(H2,H2:H22,0)</f>
        <v>2</v>
      </c>
      <c r="M9" t="str">
        <f t="shared" ca="1" si="1"/>
        <v>=RANK(H2,H2:H22,0)</v>
      </c>
    </row>
    <row r="10" spans="1:13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0"/>
        <v>12</v>
      </c>
      <c r="K10" t="s">
        <v>84</v>
      </c>
      <c r="L10">
        <f>SMALL(H2:H21,1)</f>
        <v>5950</v>
      </c>
      <c r="M10" t="str">
        <f t="shared" ca="1" si="1"/>
        <v>=SMALL(H2:H21,1)</v>
      </c>
    </row>
    <row r="11" spans="1:13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0"/>
        <v>9</v>
      </c>
      <c r="K11" t="s">
        <v>85</v>
      </c>
      <c r="L11">
        <f>SMALL(H2:H21,3)</f>
        <v>12250</v>
      </c>
      <c r="M11" t="str">
        <f t="shared" ca="1" si="1"/>
        <v>=SMALL(H2:H21,3)</v>
      </c>
    </row>
    <row r="12" spans="1:13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0"/>
        <v>12</v>
      </c>
      <c r="K12" t="s">
        <v>86</v>
      </c>
      <c r="L12">
        <f>LARGE(H2:H21,1)</f>
        <v>49000</v>
      </c>
      <c r="M12" t="str">
        <f t="shared" ca="1" si="1"/>
        <v>=LARGE(H2:H21,1)</v>
      </c>
    </row>
    <row r="13" spans="1:13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0"/>
        <v>3</v>
      </c>
      <c r="K13" t="s">
        <v>87</v>
      </c>
      <c r="L13">
        <f>MODE(H2:H21)</f>
        <v>21000</v>
      </c>
      <c r="M13" t="str">
        <f t="shared" ca="1" si="1"/>
        <v>=MODE(H2:H21)</v>
      </c>
    </row>
    <row r="14" spans="1:13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0"/>
        <v>7</v>
      </c>
    </row>
    <row r="15" spans="1:13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0"/>
        <v>1</v>
      </c>
      <c r="K15" t="s">
        <v>88</v>
      </c>
      <c r="L15" cm="1">
        <f t="array" ref="L15:L16">_xlfn.MODE.MULT(H2:H21)</f>
        <v>21000</v>
      </c>
      <c r="M15" t="str">
        <f ca="1">_xlfn.FORMULATEXT(L15)</f>
        <v>=MODE.MULT(H2:H21)</v>
      </c>
    </row>
    <row r="16" spans="1:13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0"/>
        <v>12</v>
      </c>
      <c r="L16">
        <v>14875</v>
      </c>
    </row>
    <row r="17" spans="1:9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0"/>
        <v>12</v>
      </c>
    </row>
    <row r="18" spans="1:9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0"/>
        <v>9</v>
      </c>
    </row>
    <row r="19" spans="1:9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0"/>
        <v>9</v>
      </c>
    </row>
    <row r="20" spans="1:9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0"/>
        <v>19</v>
      </c>
    </row>
    <row r="21" spans="1:9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0"/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0D9A-71DF-43EE-B09A-073ECF4104EC}">
  <dimension ref="A1:AM46"/>
  <sheetViews>
    <sheetView workbookViewId="0">
      <selection activeCell="V19" sqref="V19"/>
    </sheetView>
  </sheetViews>
  <sheetFormatPr defaultRowHeight="14.4" x14ac:dyDescent="0.3"/>
  <cols>
    <col min="20" max="21" width="10.33203125" bestFit="1" customWidth="1"/>
    <col min="22" max="22" width="15.21875" bestFit="1" customWidth="1"/>
    <col min="24" max="24" width="11.5546875" bestFit="1" customWidth="1"/>
    <col min="26" max="26" width="12.5546875" bestFit="1" customWidth="1"/>
    <col min="28" max="28" width="10.33203125" bestFit="1" customWidth="1"/>
  </cols>
  <sheetData>
    <row r="1" spans="1:39" x14ac:dyDescent="0.3">
      <c r="A1">
        <v>1</v>
      </c>
      <c r="C1" t="s">
        <v>104</v>
      </c>
      <c r="E1" t="s">
        <v>111</v>
      </c>
      <c r="G1" t="s">
        <v>118</v>
      </c>
      <c r="I1" t="s">
        <v>130</v>
      </c>
      <c r="K1">
        <v>1</v>
      </c>
      <c r="M1" t="s">
        <v>142</v>
      </c>
      <c r="O1" t="s">
        <v>141</v>
      </c>
      <c r="Q1" t="s">
        <v>143</v>
      </c>
      <c r="T1" t="s">
        <v>144</v>
      </c>
      <c r="X1" t="s">
        <v>145</v>
      </c>
      <c r="Z1" t="s">
        <v>146</v>
      </c>
      <c r="AB1" t="s">
        <v>147</v>
      </c>
    </row>
    <row r="2" spans="1:39" x14ac:dyDescent="0.3">
      <c r="A2">
        <v>2</v>
      </c>
      <c r="C2" t="s">
        <v>105</v>
      </c>
      <c r="E2" t="s">
        <v>112</v>
      </c>
      <c r="G2" t="s">
        <v>119</v>
      </c>
      <c r="I2" t="s">
        <v>131</v>
      </c>
      <c r="K2">
        <v>3</v>
      </c>
      <c r="M2">
        <v>1</v>
      </c>
      <c r="O2">
        <v>1</v>
      </c>
      <c r="Q2" t="s">
        <v>130</v>
      </c>
      <c r="R2">
        <v>118.57142857142856</v>
      </c>
      <c r="T2" s="24">
        <v>45292</v>
      </c>
      <c r="U2" s="24" t="str">
        <f>TEXT(T2,"dddd")</f>
        <v>Monday</v>
      </c>
      <c r="V2" t="str">
        <f ca="1">_xlfn.FORMULATEXT(U2)</f>
        <v>=TEXT(T2,"dddd")</v>
      </c>
      <c r="W2" s="24"/>
      <c r="X2" s="24">
        <v>45292</v>
      </c>
      <c r="Y2" s="24"/>
      <c r="Z2" s="24">
        <v>45292</v>
      </c>
      <c r="AA2" s="24"/>
      <c r="AB2" s="24">
        <v>45292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</row>
    <row r="3" spans="1:39" x14ac:dyDescent="0.3">
      <c r="A3">
        <v>3</v>
      </c>
      <c r="C3" t="s">
        <v>106</v>
      </c>
      <c r="E3" t="s">
        <v>113</v>
      </c>
      <c r="G3" t="s">
        <v>120</v>
      </c>
      <c r="I3" t="s">
        <v>132</v>
      </c>
      <c r="K3">
        <v>5</v>
      </c>
      <c r="M3">
        <v>2</v>
      </c>
      <c r="O3">
        <v>10</v>
      </c>
      <c r="Q3" t="s">
        <v>131</v>
      </c>
      <c r="R3">
        <v>132.14285714285711</v>
      </c>
      <c r="T3" s="24">
        <v>45293</v>
      </c>
      <c r="U3" s="24" t="str">
        <f t="shared" ref="U3:U21" si="0">TEXT(T3,"dddd")</f>
        <v>Tuesday</v>
      </c>
      <c r="X3" s="24">
        <v>45323</v>
      </c>
      <c r="Z3" s="24">
        <v>45293</v>
      </c>
      <c r="AB3" s="24">
        <v>45658</v>
      </c>
    </row>
    <row r="4" spans="1:39" x14ac:dyDescent="0.3">
      <c r="A4">
        <v>4</v>
      </c>
      <c r="C4" t="s">
        <v>107</v>
      </c>
      <c r="E4" t="s">
        <v>114</v>
      </c>
      <c r="G4" t="s">
        <v>121</v>
      </c>
      <c r="I4" t="s">
        <v>133</v>
      </c>
      <c r="K4">
        <v>7</v>
      </c>
      <c r="M4">
        <v>3</v>
      </c>
      <c r="O4">
        <v>100</v>
      </c>
      <c r="Q4" t="s">
        <v>132</v>
      </c>
      <c r="R4">
        <v>145.71428571428569</v>
      </c>
      <c r="T4" s="24">
        <v>45294</v>
      </c>
      <c r="U4" s="24" t="str">
        <f t="shared" si="0"/>
        <v>Wednesday</v>
      </c>
      <c r="X4" s="24">
        <v>45352</v>
      </c>
      <c r="Z4" s="24">
        <v>45294</v>
      </c>
      <c r="AB4" s="24">
        <v>46023</v>
      </c>
    </row>
    <row r="5" spans="1:39" x14ac:dyDescent="0.3">
      <c r="A5">
        <v>5</v>
      </c>
      <c r="C5" t="s">
        <v>108</v>
      </c>
      <c r="E5" t="s">
        <v>115</v>
      </c>
      <c r="G5" t="s">
        <v>122</v>
      </c>
      <c r="I5" t="s">
        <v>122</v>
      </c>
      <c r="K5">
        <v>9</v>
      </c>
      <c r="M5">
        <v>4</v>
      </c>
      <c r="O5">
        <v>1000</v>
      </c>
      <c r="Q5" t="s">
        <v>133</v>
      </c>
      <c r="R5">
        <v>159.28571428571428</v>
      </c>
      <c r="T5" s="24">
        <v>45295</v>
      </c>
      <c r="U5" s="24" t="str">
        <f t="shared" si="0"/>
        <v>Thursday</v>
      </c>
      <c r="X5" s="24">
        <v>45383</v>
      </c>
      <c r="Z5" s="24">
        <v>45295</v>
      </c>
      <c r="AB5" s="24">
        <v>46388</v>
      </c>
    </row>
    <row r="6" spans="1:39" x14ac:dyDescent="0.3">
      <c r="A6">
        <v>6</v>
      </c>
      <c r="C6" t="s">
        <v>109</v>
      </c>
      <c r="E6" t="s">
        <v>116</v>
      </c>
      <c r="G6" t="s">
        <v>123</v>
      </c>
      <c r="I6" t="s">
        <v>134</v>
      </c>
      <c r="K6">
        <v>11</v>
      </c>
      <c r="M6">
        <v>5</v>
      </c>
      <c r="O6">
        <v>10000</v>
      </c>
      <c r="T6" s="24">
        <v>45296</v>
      </c>
      <c r="U6" s="24" t="str">
        <f t="shared" si="0"/>
        <v>Friday</v>
      </c>
      <c r="X6" s="24">
        <v>45413</v>
      </c>
      <c r="Z6" s="24">
        <v>45296</v>
      </c>
      <c r="AB6" s="24">
        <v>46753</v>
      </c>
    </row>
    <row r="7" spans="1:39" x14ac:dyDescent="0.3">
      <c r="A7">
        <v>7</v>
      </c>
      <c r="C7" t="s">
        <v>110</v>
      </c>
      <c r="E7" t="s">
        <v>117</v>
      </c>
      <c r="G7" t="s">
        <v>124</v>
      </c>
      <c r="I7" t="s">
        <v>135</v>
      </c>
      <c r="K7">
        <v>13</v>
      </c>
      <c r="M7">
        <v>6</v>
      </c>
      <c r="T7" s="24">
        <v>45297</v>
      </c>
      <c r="U7" s="24" t="str">
        <f t="shared" si="0"/>
        <v>Saturday</v>
      </c>
      <c r="X7" s="24">
        <v>45444</v>
      </c>
      <c r="Z7" s="24">
        <v>45299</v>
      </c>
      <c r="AB7" s="24">
        <v>47119</v>
      </c>
    </row>
    <row r="8" spans="1:39" x14ac:dyDescent="0.3">
      <c r="A8">
        <v>8</v>
      </c>
      <c r="C8" t="s">
        <v>104</v>
      </c>
      <c r="E8" t="s">
        <v>111</v>
      </c>
      <c r="G8" t="s">
        <v>125</v>
      </c>
      <c r="I8" t="s">
        <v>136</v>
      </c>
      <c r="K8">
        <v>15</v>
      </c>
      <c r="M8">
        <v>7</v>
      </c>
      <c r="T8" s="24">
        <v>45298</v>
      </c>
      <c r="U8" s="24" t="str">
        <f t="shared" si="0"/>
        <v>Sunday</v>
      </c>
      <c r="X8" s="24">
        <v>45474</v>
      </c>
      <c r="Z8" s="24">
        <v>45300</v>
      </c>
      <c r="AB8" s="24">
        <v>47484</v>
      </c>
    </row>
    <row r="9" spans="1:39" x14ac:dyDescent="0.3">
      <c r="A9">
        <v>9</v>
      </c>
      <c r="C9" t="s">
        <v>105</v>
      </c>
      <c r="E9" t="s">
        <v>112</v>
      </c>
      <c r="G9" t="s">
        <v>126</v>
      </c>
      <c r="I9" t="s">
        <v>137</v>
      </c>
      <c r="K9">
        <v>17</v>
      </c>
      <c r="M9">
        <v>8</v>
      </c>
      <c r="T9" s="24">
        <v>45299</v>
      </c>
      <c r="U9" s="24" t="str">
        <f t="shared" si="0"/>
        <v>Monday</v>
      </c>
      <c r="X9" s="24">
        <v>45505</v>
      </c>
      <c r="Z9" s="24">
        <v>45301</v>
      </c>
    </row>
    <row r="10" spans="1:39" x14ac:dyDescent="0.3">
      <c r="A10">
        <v>10</v>
      </c>
      <c r="C10" t="s">
        <v>106</v>
      </c>
      <c r="E10" t="s">
        <v>113</v>
      </c>
      <c r="G10" t="s">
        <v>127</v>
      </c>
      <c r="I10" t="s">
        <v>138</v>
      </c>
      <c r="K10">
        <v>19</v>
      </c>
      <c r="M10">
        <v>9</v>
      </c>
      <c r="T10" s="24">
        <v>45300</v>
      </c>
      <c r="U10" s="24" t="str">
        <f t="shared" si="0"/>
        <v>Tuesday</v>
      </c>
      <c r="X10" s="24">
        <v>45536</v>
      </c>
      <c r="Z10" s="24">
        <v>45302</v>
      </c>
    </row>
    <row r="11" spans="1:39" x14ac:dyDescent="0.3">
      <c r="A11">
        <v>11</v>
      </c>
      <c r="C11" t="s">
        <v>107</v>
      </c>
      <c r="E11" t="s">
        <v>114</v>
      </c>
      <c r="G11" t="s">
        <v>128</v>
      </c>
      <c r="I11" t="s">
        <v>139</v>
      </c>
      <c r="K11">
        <v>21</v>
      </c>
      <c r="M11">
        <v>10</v>
      </c>
      <c r="T11" s="24">
        <v>45301</v>
      </c>
      <c r="U11" s="24" t="str">
        <f t="shared" si="0"/>
        <v>Wednesday</v>
      </c>
      <c r="X11" s="24">
        <v>45566</v>
      </c>
      <c r="Z11" s="24">
        <v>45303</v>
      </c>
    </row>
    <row r="12" spans="1:39" x14ac:dyDescent="0.3">
      <c r="A12">
        <v>12</v>
      </c>
      <c r="C12" t="s">
        <v>108</v>
      </c>
      <c r="E12" t="s">
        <v>115</v>
      </c>
      <c r="G12" t="s">
        <v>129</v>
      </c>
      <c r="I12" t="s">
        <v>140</v>
      </c>
      <c r="K12">
        <v>23</v>
      </c>
      <c r="M12">
        <v>11</v>
      </c>
      <c r="T12" s="24">
        <v>45302</v>
      </c>
      <c r="U12" s="24" t="str">
        <f t="shared" si="0"/>
        <v>Thursday</v>
      </c>
      <c r="X12" s="24">
        <v>45597</v>
      </c>
      <c r="Z12" s="24">
        <v>45306</v>
      </c>
    </row>
    <row r="13" spans="1:39" x14ac:dyDescent="0.3">
      <c r="A13">
        <v>13</v>
      </c>
      <c r="C13" t="s">
        <v>109</v>
      </c>
      <c r="E13" t="s">
        <v>116</v>
      </c>
      <c r="G13" t="s">
        <v>118</v>
      </c>
      <c r="I13" t="s">
        <v>130</v>
      </c>
      <c r="K13">
        <v>25</v>
      </c>
      <c r="M13">
        <v>12</v>
      </c>
      <c r="T13" s="24">
        <v>45303</v>
      </c>
      <c r="U13" s="24" t="str">
        <f t="shared" si="0"/>
        <v>Friday</v>
      </c>
      <c r="X13" s="24">
        <v>45627</v>
      </c>
      <c r="Z13" s="24">
        <v>45307</v>
      </c>
    </row>
    <row r="14" spans="1:39" x14ac:dyDescent="0.3">
      <c r="A14">
        <v>14</v>
      </c>
      <c r="C14" t="s">
        <v>110</v>
      </c>
      <c r="E14" t="s">
        <v>117</v>
      </c>
      <c r="G14" t="s">
        <v>119</v>
      </c>
      <c r="I14" t="s">
        <v>131</v>
      </c>
      <c r="K14">
        <v>27</v>
      </c>
      <c r="M14">
        <v>13</v>
      </c>
      <c r="T14" s="24">
        <v>45304</v>
      </c>
      <c r="U14" s="24" t="str">
        <f t="shared" si="0"/>
        <v>Saturday</v>
      </c>
      <c r="Z14" s="24">
        <v>45308</v>
      </c>
    </row>
    <row r="15" spans="1:39" x14ac:dyDescent="0.3">
      <c r="A15">
        <v>15</v>
      </c>
      <c r="C15" t="s">
        <v>104</v>
      </c>
      <c r="E15" t="s">
        <v>111</v>
      </c>
      <c r="G15" t="s">
        <v>120</v>
      </c>
      <c r="I15" t="s">
        <v>132</v>
      </c>
      <c r="K15">
        <v>29</v>
      </c>
      <c r="M15">
        <v>14</v>
      </c>
      <c r="T15" s="24">
        <v>45305</v>
      </c>
      <c r="U15" s="24" t="str">
        <f t="shared" si="0"/>
        <v>Sunday</v>
      </c>
      <c r="Z15" s="24">
        <v>45309</v>
      </c>
    </row>
    <row r="16" spans="1:39" x14ac:dyDescent="0.3">
      <c r="A16">
        <v>16</v>
      </c>
      <c r="C16" t="s">
        <v>105</v>
      </c>
      <c r="E16" t="s">
        <v>112</v>
      </c>
      <c r="G16" t="s">
        <v>121</v>
      </c>
      <c r="I16" t="s">
        <v>133</v>
      </c>
      <c r="K16">
        <v>31</v>
      </c>
      <c r="M16">
        <v>15</v>
      </c>
      <c r="T16" s="24">
        <v>45306</v>
      </c>
      <c r="U16" s="24" t="str">
        <f t="shared" si="0"/>
        <v>Monday</v>
      </c>
      <c r="Z16" s="24">
        <v>45310</v>
      </c>
    </row>
    <row r="17" spans="1:26" x14ac:dyDescent="0.3">
      <c r="A17">
        <v>17</v>
      </c>
      <c r="C17" t="s">
        <v>106</v>
      </c>
      <c r="E17" t="s">
        <v>113</v>
      </c>
      <c r="G17" t="s">
        <v>122</v>
      </c>
      <c r="I17" t="s">
        <v>122</v>
      </c>
      <c r="K17">
        <v>33</v>
      </c>
      <c r="M17">
        <v>16</v>
      </c>
      <c r="T17" s="24">
        <v>45307</v>
      </c>
      <c r="U17" s="24" t="str">
        <f t="shared" si="0"/>
        <v>Tuesday</v>
      </c>
      <c r="Z17" s="24">
        <v>45313</v>
      </c>
    </row>
    <row r="18" spans="1:26" x14ac:dyDescent="0.3">
      <c r="A18">
        <v>18</v>
      </c>
      <c r="C18" t="s">
        <v>107</v>
      </c>
      <c r="E18" t="s">
        <v>114</v>
      </c>
      <c r="G18" t="s">
        <v>123</v>
      </c>
      <c r="I18" t="s">
        <v>134</v>
      </c>
      <c r="K18">
        <v>35</v>
      </c>
      <c r="M18">
        <v>17</v>
      </c>
      <c r="T18" s="24">
        <v>45308</v>
      </c>
      <c r="U18" s="24" t="str">
        <f t="shared" si="0"/>
        <v>Wednesday</v>
      </c>
      <c r="Z18" s="24">
        <v>45314</v>
      </c>
    </row>
    <row r="19" spans="1:26" x14ac:dyDescent="0.3">
      <c r="A19">
        <v>19</v>
      </c>
      <c r="C19" t="s">
        <v>108</v>
      </c>
      <c r="E19" t="s">
        <v>115</v>
      </c>
      <c r="G19" t="s">
        <v>124</v>
      </c>
      <c r="I19" t="s">
        <v>135</v>
      </c>
      <c r="K19">
        <v>37</v>
      </c>
      <c r="M19">
        <v>18</v>
      </c>
      <c r="T19" s="24">
        <v>45309</v>
      </c>
      <c r="U19" s="24" t="str">
        <f t="shared" si="0"/>
        <v>Thursday</v>
      </c>
      <c r="Z19" s="24">
        <v>45315</v>
      </c>
    </row>
    <row r="20" spans="1:26" x14ac:dyDescent="0.3">
      <c r="A20">
        <v>20</v>
      </c>
      <c r="C20" t="s">
        <v>109</v>
      </c>
      <c r="E20" t="s">
        <v>116</v>
      </c>
      <c r="G20" t="s">
        <v>125</v>
      </c>
      <c r="I20" t="s">
        <v>136</v>
      </c>
      <c r="K20">
        <v>39</v>
      </c>
      <c r="M20">
        <v>19</v>
      </c>
      <c r="T20" s="24">
        <v>45310</v>
      </c>
      <c r="U20" s="24" t="str">
        <f t="shared" si="0"/>
        <v>Friday</v>
      </c>
      <c r="Z20" s="24">
        <v>45316</v>
      </c>
    </row>
    <row r="21" spans="1:26" x14ac:dyDescent="0.3">
      <c r="M21">
        <v>20</v>
      </c>
      <c r="T21" s="24">
        <v>45311</v>
      </c>
      <c r="U21" s="24" t="str">
        <f t="shared" si="0"/>
        <v>Saturday</v>
      </c>
      <c r="Z21" s="24">
        <v>45317</v>
      </c>
    </row>
    <row r="22" spans="1:26" x14ac:dyDescent="0.3">
      <c r="M22">
        <v>21</v>
      </c>
      <c r="Z22" s="24">
        <v>45320</v>
      </c>
    </row>
    <row r="23" spans="1:26" x14ac:dyDescent="0.3">
      <c r="M23">
        <v>22</v>
      </c>
      <c r="Z23" s="24">
        <v>45321</v>
      </c>
    </row>
    <row r="24" spans="1:26" x14ac:dyDescent="0.3">
      <c r="M24">
        <v>23</v>
      </c>
      <c r="Z24" s="24">
        <v>45322</v>
      </c>
    </row>
    <row r="25" spans="1:26" x14ac:dyDescent="0.3">
      <c r="M25">
        <v>24</v>
      </c>
      <c r="Z25" s="24">
        <v>45323</v>
      </c>
    </row>
    <row r="26" spans="1:26" x14ac:dyDescent="0.3">
      <c r="M26">
        <v>25</v>
      </c>
      <c r="Z26" s="24">
        <v>45324</v>
      </c>
    </row>
    <row r="27" spans="1:26" x14ac:dyDescent="0.3">
      <c r="Z27" s="24">
        <v>45327</v>
      </c>
    </row>
    <row r="28" spans="1:26" x14ac:dyDescent="0.3">
      <c r="Z28" s="24">
        <v>45328</v>
      </c>
    </row>
    <row r="29" spans="1:26" x14ac:dyDescent="0.3">
      <c r="Z29" s="24">
        <v>45329</v>
      </c>
    </row>
    <row r="30" spans="1:26" x14ac:dyDescent="0.3">
      <c r="Z30" s="24">
        <v>45330</v>
      </c>
    </row>
    <row r="31" spans="1:26" x14ac:dyDescent="0.3">
      <c r="Z31" s="24">
        <v>45331</v>
      </c>
    </row>
    <row r="32" spans="1:26" x14ac:dyDescent="0.3">
      <c r="Z32" s="24">
        <v>45334</v>
      </c>
    </row>
    <row r="33" spans="26:26" x14ac:dyDescent="0.3">
      <c r="Z33" s="24">
        <v>45335</v>
      </c>
    </row>
    <row r="34" spans="26:26" x14ac:dyDescent="0.3">
      <c r="Z34" s="24">
        <v>45336</v>
      </c>
    </row>
    <row r="35" spans="26:26" x14ac:dyDescent="0.3">
      <c r="Z35" s="24">
        <v>45337</v>
      </c>
    </row>
    <row r="36" spans="26:26" x14ac:dyDescent="0.3">
      <c r="Z36" s="24">
        <v>45338</v>
      </c>
    </row>
    <row r="37" spans="26:26" x14ac:dyDescent="0.3">
      <c r="Z37" s="24">
        <v>45341</v>
      </c>
    </row>
    <row r="38" spans="26:26" x14ac:dyDescent="0.3">
      <c r="Z38" s="24">
        <v>45342</v>
      </c>
    </row>
    <row r="39" spans="26:26" x14ac:dyDescent="0.3">
      <c r="Z39" s="24">
        <v>45343</v>
      </c>
    </row>
    <row r="40" spans="26:26" x14ac:dyDescent="0.3">
      <c r="Z40" s="24">
        <v>45344</v>
      </c>
    </row>
    <row r="41" spans="26:26" x14ac:dyDescent="0.3">
      <c r="Z41" s="24">
        <v>45345</v>
      </c>
    </row>
    <row r="42" spans="26:26" x14ac:dyDescent="0.3">
      <c r="Z42" s="24">
        <v>45348</v>
      </c>
    </row>
    <row r="43" spans="26:26" x14ac:dyDescent="0.3">
      <c r="Z43" s="24">
        <v>45349</v>
      </c>
    </row>
    <row r="44" spans="26:26" x14ac:dyDescent="0.3">
      <c r="Z44" s="24">
        <v>45350</v>
      </c>
    </row>
    <row r="45" spans="26:26" x14ac:dyDescent="0.3">
      <c r="Z45" s="24">
        <v>45351</v>
      </c>
    </row>
    <row r="46" spans="26:26" x14ac:dyDescent="0.3">
      <c r="Z46" s="24">
        <v>45352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A59A-4383-4C42-AF92-336E22ECB9BF}">
  <dimension ref="A1:Q58"/>
  <sheetViews>
    <sheetView topLeftCell="AK1" workbookViewId="0">
      <selection activeCell="G58" sqref="G58"/>
    </sheetView>
  </sheetViews>
  <sheetFormatPr defaultRowHeight="14.4" x14ac:dyDescent="0.3"/>
  <cols>
    <col min="1" max="1" width="21.109375" customWidth="1"/>
    <col min="2" max="2" width="15.44140625" bestFit="1" customWidth="1"/>
    <col min="3" max="3" width="18.88671875" bestFit="1" customWidth="1"/>
    <col min="4" max="4" width="14.21875" bestFit="1" customWidth="1"/>
    <col min="5" max="5" width="30.109375" bestFit="1" customWidth="1"/>
    <col min="6" max="6" width="18" bestFit="1" customWidth="1"/>
    <col min="7" max="7" width="18.33203125" bestFit="1" customWidth="1"/>
    <col min="8" max="8" width="20.5546875" bestFit="1" customWidth="1"/>
    <col min="9" max="9" width="16.5546875" bestFit="1" customWidth="1"/>
    <col min="10" max="10" width="17.77734375" bestFit="1" customWidth="1"/>
    <col min="11" max="11" width="16.33203125" bestFit="1" customWidth="1"/>
    <col min="12" max="12" width="7.109375" bestFit="1" customWidth="1"/>
  </cols>
  <sheetData>
    <row r="1" spans="1:14" x14ac:dyDescent="0.3">
      <c r="A1" s="2" t="s">
        <v>1</v>
      </c>
      <c r="B1" s="2" t="s">
        <v>2</v>
      </c>
      <c r="C1" t="s">
        <v>148</v>
      </c>
      <c r="D1" t="s">
        <v>149</v>
      </c>
      <c r="E1" t="s">
        <v>150</v>
      </c>
      <c r="F1" t="s">
        <v>151</v>
      </c>
      <c r="G1" t="s">
        <v>195</v>
      </c>
      <c r="H1" t="s">
        <v>196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3">
      <c r="A2" s="4" t="s">
        <v>8</v>
      </c>
      <c r="B2" s="4" t="s">
        <v>9</v>
      </c>
      <c r="C2" t="str">
        <f>UPPER(A2)</f>
        <v>RAJA</v>
      </c>
      <c r="D2" t="str">
        <f>LOWER(B2)</f>
        <v>raymondekar</v>
      </c>
      <c r="E2" t="str">
        <f>PROPER(A2)</f>
        <v>Raja</v>
      </c>
      <c r="F2">
        <f>LEN(A2)</f>
        <v>4</v>
      </c>
      <c r="G2">
        <f>FIND("a",E2)</f>
        <v>2</v>
      </c>
      <c r="H2">
        <f>SEARCH("A",I2,1)</f>
        <v>2</v>
      </c>
      <c r="I2" t="str">
        <f>_xlfn.CONCAT(A2,B2)</f>
        <v>RajaRaymondekar</v>
      </c>
      <c r="J2" t="str">
        <f>CONCATENATE(A2," ",B2)</f>
        <v>Raja Raymondekar</v>
      </c>
      <c r="K2" t="str">
        <f>A2&amp;" "&amp;B2</f>
        <v>Raja Raymondekar</v>
      </c>
      <c r="L2" t="str">
        <f>LEFT(J2,6)</f>
        <v>Raja R</v>
      </c>
      <c r="M2" t="str">
        <f>RIGHT(J2,3)</f>
        <v>kar</v>
      </c>
      <c r="N2" t="str">
        <f>MID(J2,3,6)</f>
        <v>ja Ray</v>
      </c>
    </row>
    <row r="3" spans="1:14" x14ac:dyDescent="0.3">
      <c r="A3" s="7" t="s">
        <v>13</v>
      </c>
      <c r="B3" s="7" t="s">
        <v>14</v>
      </c>
      <c r="C3" t="str">
        <f t="shared" ref="C3:C21" si="0">UPPER(A3)</f>
        <v>SUMAN</v>
      </c>
      <c r="D3" t="str">
        <f t="shared" ref="D3:D21" si="1">LOWER(B3)</f>
        <v>shinde</v>
      </c>
      <c r="E3" t="str">
        <f t="shared" ref="E3:E21" si="2">PROPER(A3)</f>
        <v>Suman</v>
      </c>
      <c r="F3">
        <f t="shared" ref="F3:F21" si="3">LEN(A3)</f>
        <v>5</v>
      </c>
      <c r="G3">
        <f t="shared" ref="G3:G21" si="4">FIND("a",E3)</f>
        <v>4</v>
      </c>
      <c r="H3">
        <f t="shared" ref="H3:H21" si="5">SEARCH("A",I3,1)</f>
        <v>4</v>
      </c>
      <c r="I3" t="str">
        <f t="shared" ref="I3:I21" si="6">_xlfn.CONCAT(A3,B3)</f>
        <v>SumanShinde</v>
      </c>
      <c r="J3" t="str">
        <f t="shared" ref="J3:J21" si="7">CONCATENATE(A3," ",B3)</f>
        <v>Suman Shinde</v>
      </c>
      <c r="K3" t="str">
        <f t="shared" ref="K3:K21" si="8">A3&amp;" "&amp;B3</f>
        <v>Suman Shinde</v>
      </c>
      <c r="L3" t="str">
        <f t="shared" ref="L3:L21" si="9">LEFT(J3,6)</f>
        <v xml:space="preserve">Suman </v>
      </c>
      <c r="M3" t="str">
        <f t="shared" ref="M3:M21" si="10">RIGHT(J3,3)</f>
        <v>nde</v>
      </c>
      <c r="N3" t="str">
        <f t="shared" ref="N3:N21" si="11">MID(J3,3,6)</f>
        <v>man Sh</v>
      </c>
    </row>
    <row r="4" spans="1:14" x14ac:dyDescent="0.3">
      <c r="A4" s="4" t="s">
        <v>17</v>
      </c>
      <c r="B4" s="4" t="s">
        <v>18</v>
      </c>
      <c r="C4" t="str">
        <f t="shared" si="0"/>
        <v>KULDEEP</v>
      </c>
      <c r="D4" t="str">
        <f t="shared" si="1"/>
        <v>sharma</v>
      </c>
      <c r="E4" t="str">
        <f t="shared" si="2"/>
        <v>Kuldeep</v>
      </c>
      <c r="F4">
        <f t="shared" si="3"/>
        <v>7</v>
      </c>
      <c r="G4" t="e">
        <f t="shared" si="4"/>
        <v>#VALUE!</v>
      </c>
      <c r="H4">
        <f t="shared" si="5"/>
        <v>10</v>
      </c>
      <c r="I4" t="str">
        <f t="shared" si="6"/>
        <v>KuldeepSharma</v>
      </c>
      <c r="J4" t="str">
        <f t="shared" si="7"/>
        <v>Kuldeep Sharma</v>
      </c>
      <c r="K4" t="str">
        <f t="shared" si="8"/>
        <v>Kuldeep Sharma</v>
      </c>
      <c r="L4" t="str">
        <f t="shared" si="9"/>
        <v>Kuldee</v>
      </c>
      <c r="M4" t="str">
        <f t="shared" si="10"/>
        <v>rma</v>
      </c>
      <c r="N4" t="str">
        <f t="shared" si="11"/>
        <v xml:space="preserve">ldeep </v>
      </c>
    </row>
    <row r="5" spans="1:14" x14ac:dyDescent="0.3">
      <c r="A5" s="7" t="s">
        <v>22</v>
      </c>
      <c r="B5" s="7" t="s">
        <v>23</v>
      </c>
      <c r="C5" t="str">
        <f t="shared" si="0"/>
        <v>BEENA</v>
      </c>
      <c r="D5" t="str">
        <f t="shared" si="1"/>
        <v>mavadia</v>
      </c>
      <c r="E5" t="str">
        <f t="shared" si="2"/>
        <v>Beena</v>
      </c>
      <c r="F5">
        <f t="shared" si="3"/>
        <v>5</v>
      </c>
      <c r="G5">
        <f t="shared" si="4"/>
        <v>5</v>
      </c>
      <c r="H5">
        <f t="shared" si="5"/>
        <v>5</v>
      </c>
      <c r="I5" t="str">
        <f t="shared" si="6"/>
        <v>BeenaMavadia</v>
      </c>
      <c r="J5" t="str">
        <f t="shared" si="7"/>
        <v>Beena Mavadia</v>
      </c>
      <c r="K5" t="str">
        <f t="shared" si="8"/>
        <v>Beena Mavadia</v>
      </c>
      <c r="L5" t="str">
        <f t="shared" si="9"/>
        <v xml:space="preserve">Beena </v>
      </c>
      <c r="M5" t="str">
        <f t="shared" si="10"/>
        <v>dia</v>
      </c>
      <c r="N5" t="str">
        <f t="shared" si="11"/>
        <v>ena Ma</v>
      </c>
    </row>
    <row r="6" spans="1:14" x14ac:dyDescent="0.3">
      <c r="A6" s="4" t="s">
        <v>26</v>
      </c>
      <c r="B6" s="4" t="s">
        <v>27</v>
      </c>
      <c r="C6" t="str">
        <f t="shared" si="0"/>
        <v>SEEMA</v>
      </c>
      <c r="D6" t="str">
        <f t="shared" si="1"/>
        <v>ranganathan</v>
      </c>
      <c r="E6" t="str">
        <f t="shared" si="2"/>
        <v>Seema</v>
      </c>
      <c r="F6">
        <f t="shared" si="3"/>
        <v>5</v>
      </c>
      <c r="G6">
        <f t="shared" si="4"/>
        <v>5</v>
      </c>
      <c r="H6">
        <f t="shared" si="5"/>
        <v>5</v>
      </c>
      <c r="I6" t="str">
        <f t="shared" si="6"/>
        <v>SeemaRanganathan</v>
      </c>
      <c r="J6" t="str">
        <f t="shared" si="7"/>
        <v>Seema Ranganathan</v>
      </c>
      <c r="K6" t="str">
        <f t="shared" si="8"/>
        <v>Seema Ranganathan</v>
      </c>
      <c r="L6" t="str">
        <f t="shared" si="9"/>
        <v xml:space="preserve">Seema </v>
      </c>
      <c r="M6" t="str">
        <f t="shared" si="10"/>
        <v>han</v>
      </c>
      <c r="N6" t="str">
        <f t="shared" si="11"/>
        <v>ema Ra</v>
      </c>
    </row>
    <row r="7" spans="1:14" x14ac:dyDescent="0.3">
      <c r="A7" s="7" t="s">
        <v>30</v>
      </c>
      <c r="B7" s="7" t="s">
        <v>31</v>
      </c>
      <c r="C7" t="str">
        <f t="shared" si="0"/>
        <v>JULIE</v>
      </c>
      <c r="D7" t="str">
        <f t="shared" si="1"/>
        <v>d'souza</v>
      </c>
      <c r="E7" t="str">
        <f t="shared" si="2"/>
        <v>Julie</v>
      </c>
      <c r="F7">
        <f t="shared" si="3"/>
        <v>5</v>
      </c>
      <c r="G7" t="e">
        <f t="shared" si="4"/>
        <v>#VALUE!</v>
      </c>
      <c r="H7">
        <f t="shared" si="5"/>
        <v>12</v>
      </c>
      <c r="I7" t="str">
        <f t="shared" si="6"/>
        <v>JulieD'Souza</v>
      </c>
      <c r="J7" t="str">
        <f t="shared" si="7"/>
        <v>Julie D'Souza</v>
      </c>
      <c r="K7" t="str">
        <f t="shared" si="8"/>
        <v>Julie D'Souza</v>
      </c>
      <c r="L7" t="str">
        <f t="shared" si="9"/>
        <v xml:space="preserve">Julie </v>
      </c>
      <c r="M7" t="str">
        <f t="shared" si="10"/>
        <v>uza</v>
      </c>
      <c r="N7" t="str">
        <f t="shared" si="11"/>
        <v>lie D'</v>
      </c>
    </row>
    <row r="8" spans="1:14" x14ac:dyDescent="0.3">
      <c r="A8" s="4" t="s">
        <v>33</v>
      </c>
      <c r="B8" s="4" t="s">
        <v>34</v>
      </c>
      <c r="C8" t="str">
        <f t="shared" si="0"/>
        <v>DEEPAK</v>
      </c>
      <c r="D8" t="str">
        <f t="shared" si="1"/>
        <v>jain</v>
      </c>
      <c r="E8" t="str">
        <f t="shared" si="2"/>
        <v>Deepak</v>
      </c>
      <c r="F8">
        <f t="shared" si="3"/>
        <v>6</v>
      </c>
      <c r="G8">
        <f t="shared" si="4"/>
        <v>5</v>
      </c>
      <c r="H8">
        <f t="shared" si="5"/>
        <v>5</v>
      </c>
      <c r="I8" t="str">
        <f t="shared" si="6"/>
        <v>DeepakJain</v>
      </c>
      <c r="J8" t="str">
        <f t="shared" si="7"/>
        <v>Deepak Jain</v>
      </c>
      <c r="K8" t="str">
        <f t="shared" si="8"/>
        <v>Deepak Jain</v>
      </c>
      <c r="L8" t="str">
        <f t="shared" si="9"/>
        <v>Deepak</v>
      </c>
      <c r="M8" t="str">
        <f t="shared" si="10"/>
        <v>ain</v>
      </c>
      <c r="N8" t="str">
        <f t="shared" si="11"/>
        <v>epak J</v>
      </c>
    </row>
    <row r="9" spans="1:14" x14ac:dyDescent="0.3">
      <c r="A9" s="7" t="s">
        <v>38</v>
      </c>
      <c r="B9" s="7" t="s">
        <v>39</v>
      </c>
      <c r="C9" t="str">
        <f t="shared" si="0"/>
        <v>NEENA</v>
      </c>
      <c r="D9" t="str">
        <f t="shared" si="1"/>
        <v>mukherjee</v>
      </c>
      <c r="E9" t="str">
        <f t="shared" si="2"/>
        <v>Neena</v>
      </c>
      <c r="F9">
        <f t="shared" si="3"/>
        <v>5</v>
      </c>
      <c r="G9">
        <f t="shared" si="4"/>
        <v>5</v>
      </c>
      <c r="H9">
        <f t="shared" si="5"/>
        <v>5</v>
      </c>
      <c r="I9" t="str">
        <f t="shared" si="6"/>
        <v>NeenaMukherjee</v>
      </c>
      <c r="J9" t="str">
        <f t="shared" si="7"/>
        <v>Neena Mukherjee</v>
      </c>
      <c r="K9" t="str">
        <f t="shared" si="8"/>
        <v>Neena Mukherjee</v>
      </c>
      <c r="L9" t="str">
        <f t="shared" si="9"/>
        <v xml:space="preserve">Neena </v>
      </c>
      <c r="M9" t="str">
        <f t="shared" si="10"/>
        <v>jee</v>
      </c>
      <c r="N9" t="str">
        <f t="shared" si="11"/>
        <v>ena Mu</v>
      </c>
    </row>
    <row r="10" spans="1:14" x14ac:dyDescent="0.3">
      <c r="A10" s="4" t="s">
        <v>41</v>
      </c>
      <c r="B10" s="4" t="s">
        <v>42</v>
      </c>
      <c r="C10" t="str">
        <f t="shared" si="0"/>
        <v>PANKAJ</v>
      </c>
      <c r="D10" t="str">
        <f t="shared" si="1"/>
        <v>sutradhar</v>
      </c>
      <c r="E10" t="str">
        <f t="shared" si="2"/>
        <v>Pankaj</v>
      </c>
      <c r="F10">
        <f t="shared" si="3"/>
        <v>6</v>
      </c>
      <c r="G10">
        <f t="shared" si="4"/>
        <v>2</v>
      </c>
      <c r="H10">
        <f t="shared" si="5"/>
        <v>2</v>
      </c>
      <c r="I10" t="str">
        <f t="shared" si="6"/>
        <v>PankajSutradhar</v>
      </c>
      <c r="J10" t="str">
        <f t="shared" si="7"/>
        <v>Pankaj Sutradhar</v>
      </c>
      <c r="K10" t="str">
        <f t="shared" si="8"/>
        <v>Pankaj Sutradhar</v>
      </c>
      <c r="L10" t="str">
        <f t="shared" si="9"/>
        <v>Pankaj</v>
      </c>
      <c r="M10" t="str">
        <f t="shared" si="10"/>
        <v>har</v>
      </c>
      <c r="N10" t="str">
        <f t="shared" si="11"/>
        <v>nkaj S</v>
      </c>
    </row>
    <row r="11" spans="1:14" x14ac:dyDescent="0.3">
      <c r="A11" s="7" t="s">
        <v>44</v>
      </c>
      <c r="B11" s="7" t="s">
        <v>45</v>
      </c>
      <c r="C11" t="str">
        <f t="shared" si="0"/>
        <v>ANDRE</v>
      </c>
      <c r="D11" t="str">
        <f t="shared" si="1"/>
        <v>fernendes</v>
      </c>
      <c r="E11" t="str">
        <f t="shared" si="2"/>
        <v>Andre</v>
      </c>
      <c r="F11">
        <f t="shared" si="3"/>
        <v>5</v>
      </c>
      <c r="G11" t="e">
        <f t="shared" si="4"/>
        <v>#VALUE!</v>
      </c>
      <c r="H11">
        <f t="shared" si="5"/>
        <v>1</v>
      </c>
      <c r="I11" t="str">
        <f t="shared" si="6"/>
        <v>AndreFernendes</v>
      </c>
      <c r="J11" t="str">
        <f t="shared" si="7"/>
        <v>Andre Fernendes</v>
      </c>
      <c r="K11" t="str">
        <f t="shared" si="8"/>
        <v>Andre Fernendes</v>
      </c>
      <c r="L11" t="str">
        <f t="shared" si="9"/>
        <v xml:space="preserve">Andre </v>
      </c>
      <c r="M11" t="str">
        <f t="shared" si="10"/>
        <v>des</v>
      </c>
      <c r="N11" t="str">
        <f t="shared" si="11"/>
        <v>dre Fe</v>
      </c>
    </row>
    <row r="12" spans="1:14" x14ac:dyDescent="0.3">
      <c r="A12" s="4" t="s">
        <v>47</v>
      </c>
      <c r="B12" s="4" t="s">
        <v>48</v>
      </c>
      <c r="C12" t="str">
        <f t="shared" si="0"/>
        <v>SUJAY</v>
      </c>
      <c r="D12" t="str">
        <f t="shared" si="1"/>
        <v>madhrani</v>
      </c>
      <c r="E12" t="str">
        <f t="shared" si="2"/>
        <v>Sujay</v>
      </c>
      <c r="F12">
        <f t="shared" si="3"/>
        <v>5</v>
      </c>
      <c r="G12">
        <f t="shared" si="4"/>
        <v>4</v>
      </c>
      <c r="H12">
        <f t="shared" si="5"/>
        <v>4</v>
      </c>
      <c r="I12" t="str">
        <f t="shared" si="6"/>
        <v>SujayMadhrani</v>
      </c>
      <c r="J12" t="str">
        <f t="shared" si="7"/>
        <v>Sujay Madhrani</v>
      </c>
      <c r="K12" t="str">
        <f t="shared" si="8"/>
        <v>Sujay Madhrani</v>
      </c>
      <c r="L12" t="str">
        <f t="shared" si="9"/>
        <v xml:space="preserve">Sujay </v>
      </c>
      <c r="M12" t="str">
        <f t="shared" si="10"/>
        <v>ani</v>
      </c>
      <c r="N12" t="str">
        <f t="shared" si="11"/>
        <v>jay Ma</v>
      </c>
    </row>
    <row r="13" spans="1:14" x14ac:dyDescent="0.3">
      <c r="A13" s="7" t="s">
        <v>50</v>
      </c>
      <c r="B13" s="7" t="s">
        <v>51</v>
      </c>
      <c r="C13" t="str">
        <f t="shared" si="0"/>
        <v>SHILPA</v>
      </c>
      <c r="D13" t="str">
        <f t="shared" si="1"/>
        <v>lele</v>
      </c>
      <c r="E13" t="str">
        <f t="shared" si="2"/>
        <v>Shilpa</v>
      </c>
      <c r="F13">
        <f t="shared" si="3"/>
        <v>6</v>
      </c>
      <c r="G13">
        <f t="shared" si="4"/>
        <v>6</v>
      </c>
      <c r="H13">
        <f t="shared" si="5"/>
        <v>6</v>
      </c>
      <c r="I13" t="str">
        <f t="shared" si="6"/>
        <v>ShilpaLele</v>
      </c>
      <c r="J13" t="str">
        <f t="shared" si="7"/>
        <v>Shilpa Lele</v>
      </c>
      <c r="K13" t="str">
        <f t="shared" si="8"/>
        <v>Shilpa Lele</v>
      </c>
      <c r="L13" t="str">
        <f t="shared" si="9"/>
        <v>Shilpa</v>
      </c>
      <c r="M13" t="str">
        <f t="shared" si="10"/>
        <v>ele</v>
      </c>
      <c r="N13" t="str">
        <f t="shared" si="11"/>
        <v>ilpa L</v>
      </c>
    </row>
    <row r="14" spans="1:14" x14ac:dyDescent="0.3">
      <c r="A14" s="4" t="s">
        <v>53</v>
      </c>
      <c r="B14" s="4" t="s">
        <v>54</v>
      </c>
      <c r="C14" t="str">
        <f t="shared" si="0"/>
        <v>MEERA</v>
      </c>
      <c r="D14" t="str">
        <f t="shared" si="1"/>
        <v>lalwani</v>
      </c>
      <c r="E14" t="str">
        <f t="shared" si="2"/>
        <v>Meera</v>
      </c>
      <c r="F14">
        <f t="shared" si="3"/>
        <v>5</v>
      </c>
      <c r="G14">
        <f t="shared" si="4"/>
        <v>5</v>
      </c>
      <c r="H14">
        <f t="shared" si="5"/>
        <v>5</v>
      </c>
      <c r="I14" t="str">
        <f t="shared" si="6"/>
        <v>MeeraLalwani</v>
      </c>
      <c r="J14" t="str">
        <f t="shared" si="7"/>
        <v>Meera Lalwani</v>
      </c>
      <c r="K14" t="str">
        <f t="shared" si="8"/>
        <v>Meera Lalwani</v>
      </c>
      <c r="L14" t="str">
        <f t="shared" si="9"/>
        <v xml:space="preserve">Meera </v>
      </c>
      <c r="M14" t="str">
        <f t="shared" si="10"/>
        <v>ani</v>
      </c>
      <c r="N14" t="str">
        <f t="shared" si="11"/>
        <v>era La</v>
      </c>
    </row>
    <row r="15" spans="1:14" x14ac:dyDescent="0.3">
      <c r="A15" s="7" t="s">
        <v>56</v>
      </c>
      <c r="B15" s="7" t="s">
        <v>57</v>
      </c>
      <c r="C15" t="str">
        <f t="shared" si="0"/>
        <v>SHEETAL</v>
      </c>
      <c r="D15" t="str">
        <f t="shared" si="1"/>
        <v>desai</v>
      </c>
      <c r="E15" t="str">
        <f t="shared" si="2"/>
        <v>Sheetal</v>
      </c>
      <c r="F15">
        <f t="shared" si="3"/>
        <v>7</v>
      </c>
      <c r="G15">
        <f t="shared" si="4"/>
        <v>6</v>
      </c>
      <c r="H15">
        <f t="shared" si="5"/>
        <v>6</v>
      </c>
      <c r="I15" t="str">
        <f t="shared" si="6"/>
        <v>SheetalDesai</v>
      </c>
      <c r="J15" t="str">
        <f t="shared" si="7"/>
        <v>Sheetal Desai</v>
      </c>
      <c r="K15" t="str">
        <f t="shared" si="8"/>
        <v>Sheetal Desai</v>
      </c>
      <c r="L15" t="str">
        <f t="shared" si="9"/>
        <v>Sheeta</v>
      </c>
      <c r="M15" t="str">
        <f t="shared" si="10"/>
        <v>sai</v>
      </c>
      <c r="N15" t="str">
        <f t="shared" si="11"/>
        <v xml:space="preserve">eetal </v>
      </c>
    </row>
    <row r="16" spans="1:14" x14ac:dyDescent="0.3">
      <c r="A16" s="4" t="s">
        <v>60</v>
      </c>
      <c r="B16" s="4" t="s">
        <v>61</v>
      </c>
      <c r="C16" t="str">
        <f t="shared" si="0"/>
        <v>K. SITA</v>
      </c>
      <c r="D16" t="str">
        <f t="shared" si="1"/>
        <v>narayanan</v>
      </c>
      <c r="E16" t="str">
        <f t="shared" si="2"/>
        <v>K. Sita</v>
      </c>
      <c r="F16">
        <f t="shared" si="3"/>
        <v>7</v>
      </c>
      <c r="G16">
        <f t="shared" si="4"/>
        <v>7</v>
      </c>
      <c r="H16">
        <f t="shared" si="5"/>
        <v>7</v>
      </c>
      <c r="I16" t="str">
        <f t="shared" si="6"/>
        <v>K. SitaNarayanan</v>
      </c>
      <c r="J16" t="str">
        <f t="shared" si="7"/>
        <v>K. Sita Narayanan</v>
      </c>
      <c r="K16" t="str">
        <f t="shared" si="8"/>
        <v>K. Sita Narayanan</v>
      </c>
      <c r="L16" t="str">
        <f t="shared" si="9"/>
        <v>K. Sit</v>
      </c>
      <c r="M16" t="str">
        <f t="shared" si="10"/>
        <v>nan</v>
      </c>
      <c r="N16" t="str">
        <f t="shared" si="11"/>
        <v xml:space="preserve"> Sita </v>
      </c>
    </row>
    <row r="17" spans="1:17" x14ac:dyDescent="0.3">
      <c r="A17" s="7" t="s">
        <v>62</v>
      </c>
      <c r="B17" s="7" t="s">
        <v>63</v>
      </c>
      <c r="C17" t="str">
        <f t="shared" si="0"/>
        <v>PRIYA</v>
      </c>
      <c r="D17" t="str">
        <f t="shared" si="1"/>
        <v>shirodkar</v>
      </c>
      <c r="E17" t="str">
        <f t="shared" si="2"/>
        <v>Priya</v>
      </c>
      <c r="F17">
        <f t="shared" si="3"/>
        <v>5</v>
      </c>
      <c r="G17">
        <f t="shared" si="4"/>
        <v>5</v>
      </c>
      <c r="H17">
        <f t="shared" si="5"/>
        <v>5</v>
      </c>
      <c r="I17" t="str">
        <f t="shared" si="6"/>
        <v>PriyaShirodkar</v>
      </c>
      <c r="J17" t="str">
        <f t="shared" si="7"/>
        <v>Priya Shirodkar</v>
      </c>
      <c r="K17" t="str">
        <f t="shared" si="8"/>
        <v>Priya Shirodkar</v>
      </c>
      <c r="L17" t="str">
        <f t="shared" si="9"/>
        <v xml:space="preserve">Priya </v>
      </c>
      <c r="M17" t="str">
        <f t="shared" si="10"/>
        <v>kar</v>
      </c>
      <c r="N17" t="str">
        <f t="shared" si="11"/>
        <v>iya Sh</v>
      </c>
    </row>
    <row r="18" spans="1:17" x14ac:dyDescent="0.3">
      <c r="A18" s="4" t="s">
        <v>65</v>
      </c>
      <c r="B18" s="4" t="s">
        <v>66</v>
      </c>
      <c r="C18" t="str">
        <f t="shared" si="0"/>
        <v>AALOK</v>
      </c>
      <c r="D18" t="str">
        <f t="shared" si="1"/>
        <v>trivedi</v>
      </c>
      <c r="E18" t="str">
        <f t="shared" si="2"/>
        <v>Aalok</v>
      </c>
      <c r="F18">
        <f t="shared" si="3"/>
        <v>5</v>
      </c>
      <c r="G18">
        <f t="shared" si="4"/>
        <v>2</v>
      </c>
      <c r="H18">
        <f t="shared" si="5"/>
        <v>1</v>
      </c>
      <c r="I18" t="str">
        <f t="shared" si="6"/>
        <v>AalokTrivedi</v>
      </c>
      <c r="J18" t="str">
        <f t="shared" si="7"/>
        <v>Aalok Trivedi</v>
      </c>
      <c r="K18" t="str">
        <f t="shared" si="8"/>
        <v>Aalok Trivedi</v>
      </c>
      <c r="L18" t="str">
        <f t="shared" si="9"/>
        <v xml:space="preserve">Aalok </v>
      </c>
      <c r="M18" t="str">
        <f t="shared" si="10"/>
        <v>edi</v>
      </c>
      <c r="N18" t="str">
        <f t="shared" si="11"/>
        <v>lok Tr</v>
      </c>
    </row>
    <row r="19" spans="1:17" x14ac:dyDescent="0.3">
      <c r="A19" s="7" t="s">
        <v>67</v>
      </c>
      <c r="B19" s="7" t="s">
        <v>68</v>
      </c>
      <c r="C19" t="str">
        <f t="shared" si="0"/>
        <v>AAKASH</v>
      </c>
      <c r="D19" t="str">
        <f t="shared" si="1"/>
        <v>dixit</v>
      </c>
      <c r="E19" t="str">
        <f t="shared" si="2"/>
        <v>Aakash</v>
      </c>
      <c r="F19">
        <f t="shared" si="3"/>
        <v>6</v>
      </c>
      <c r="G19">
        <f t="shared" si="4"/>
        <v>2</v>
      </c>
      <c r="H19">
        <f t="shared" si="5"/>
        <v>1</v>
      </c>
      <c r="I19" t="str">
        <f t="shared" si="6"/>
        <v>AakashDixit</v>
      </c>
      <c r="J19" t="str">
        <f t="shared" si="7"/>
        <v>Aakash Dixit</v>
      </c>
      <c r="K19" t="str">
        <f t="shared" si="8"/>
        <v>Aakash Dixit</v>
      </c>
      <c r="L19" t="str">
        <f t="shared" si="9"/>
        <v>Aakash</v>
      </c>
      <c r="M19" t="str">
        <f t="shared" si="10"/>
        <v>xit</v>
      </c>
      <c r="N19" t="str">
        <f t="shared" si="11"/>
        <v>kash D</v>
      </c>
    </row>
    <row r="20" spans="1:17" x14ac:dyDescent="0.3">
      <c r="A20" s="4" t="s">
        <v>70</v>
      </c>
      <c r="B20" s="4" t="s">
        <v>71</v>
      </c>
      <c r="C20" t="str">
        <f t="shared" si="0"/>
        <v>PARVATI</v>
      </c>
      <c r="D20" t="str">
        <f t="shared" si="1"/>
        <v>khanna</v>
      </c>
      <c r="E20" t="str">
        <f t="shared" si="2"/>
        <v>Parvati</v>
      </c>
      <c r="F20">
        <f t="shared" si="3"/>
        <v>7</v>
      </c>
      <c r="G20">
        <f t="shared" si="4"/>
        <v>2</v>
      </c>
      <c r="H20">
        <f t="shared" si="5"/>
        <v>2</v>
      </c>
      <c r="I20" t="str">
        <f t="shared" si="6"/>
        <v>ParvatiKhanna</v>
      </c>
      <c r="J20" t="str">
        <f t="shared" si="7"/>
        <v>Parvati Khanna</v>
      </c>
      <c r="K20" t="str">
        <f t="shared" si="8"/>
        <v>Parvati Khanna</v>
      </c>
      <c r="L20" t="str">
        <f t="shared" si="9"/>
        <v>Parvat</v>
      </c>
      <c r="M20" t="str">
        <f t="shared" si="10"/>
        <v>nna</v>
      </c>
      <c r="N20" t="str">
        <f t="shared" si="11"/>
        <v xml:space="preserve">rvati </v>
      </c>
    </row>
    <row r="21" spans="1:17" x14ac:dyDescent="0.3">
      <c r="A21" s="21" t="s">
        <v>72</v>
      </c>
      <c r="B21" s="21" t="s">
        <v>73</v>
      </c>
      <c r="C21" t="str">
        <f t="shared" si="0"/>
        <v>FARHAN</v>
      </c>
      <c r="D21" t="str">
        <f t="shared" si="1"/>
        <v>sadiq</v>
      </c>
      <c r="E21" t="str">
        <f t="shared" si="2"/>
        <v>Farhan</v>
      </c>
      <c r="F21">
        <f t="shared" si="3"/>
        <v>6</v>
      </c>
      <c r="G21">
        <f t="shared" si="4"/>
        <v>2</v>
      </c>
      <c r="H21">
        <f t="shared" si="5"/>
        <v>2</v>
      </c>
      <c r="I21" t="str">
        <f t="shared" si="6"/>
        <v>FarhanSadiq</v>
      </c>
      <c r="J21" t="str">
        <f t="shared" si="7"/>
        <v>Farhan Sadiq</v>
      </c>
      <c r="K21" t="str">
        <f t="shared" si="8"/>
        <v>Farhan Sadiq</v>
      </c>
      <c r="L21" t="str">
        <f t="shared" si="9"/>
        <v>Farhan</v>
      </c>
      <c r="M21" t="str">
        <f t="shared" si="10"/>
        <v>diq</v>
      </c>
      <c r="N21" t="str">
        <f t="shared" si="11"/>
        <v>rhan S</v>
      </c>
      <c r="Q21" t="str">
        <f t="shared" ref="Q21" si="12">_xlfn.CONCAT(I21,J21)</f>
        <v>FarhanSadiqFarhan Sadiq</v>
      </c>
    </row>
    <row r="24" spans="1:17" x14ac:dyDescent="0.3">
      <c r="A24" s="14" t="s">
        <v>178</v>
      </c>
      <c r="B24" s="14" t="s">
        <v>179</v>
      </c>
      <c r="C24" s="14" t="s">
        <v>181</v>
      </c>
      <c r="D24" s="14" t="s">
        <v>180</v>
      </c>
      <c r="E24" s="14" t="s">
        <v>192</v>
      </c>
      <c r="F24" s="14" t="s">
        <v>193</v>
      </c>
      <c r="G24" s="14" t="s">
        <v>194</v>
      </c>
      <c r="H24" s="14" t="s">
        <v>197</v>
      </c>
      <c r="I24" s="14" t="s">
        <v>198</v>
      </c>
    </row>
    <row r="25" spans="1:17" x14ac:dyDescent="0.3">
      <c r="A25" t="s">
        <v>158</v>
      </c>
      <c r="B25" t="str">
        <f>LEFT(A25,D25-1)</f>
        <v>Raja</v>
      </c>
      <c r="C25" t="str">
        <f>RIGHT(A25,E25-D25)</f>
        <v>Raymondekar</v>
      </c>
      <c r="D25">
        <f>FIND(" ",A25,1)</f>
        <v>5</v>
      </c>
      <c r="E25">
        <f>LEN(A25)</f>
        <v>16</v>
      </c>
      <c r="F25" t="str">
        <f>LEFT(A25,FIND(" ",A25,1)-1)</f>
        <v>Raja</v>
      </c>
      <c r="G25" t="str">
        <f>RIGHT(A25,LEN(A25)-FIND(" ",A25))</f>
        <v>Raymondekar</v>
      </c>
      <c r="H25" t="b">
        <f>EXACT(F25,B25)</f>
        <v>1</v>
      </c>
      <c r="I25" t="b">
        <f>B25=C2</f>
        <v>1</v>
      </c>
    </row>
    <row r="26" spans="1:17" x14ac:dyDescent="0.3">
      <c r="A26" t="s">
        <v>159</v>
      </c>
      <c r="B26" t="str">
        <f t="shared" ref="B26:B44" si="13">LEFT(A26,D26-1)</f>
        <v>Suman</v>
      </c>
      <c r="C26" t="str">
        <f t="shared" ref="C26:C44" si="14">RIGHT(A26,E26-D26)</f>
        <v>Shinde</v>
      </c>
      <c r="D26">
        <f t="shared" ref="D26:D44" si="15">FIND(" ",A26,1)</f>
        <v>6</v>
      </c>
      <c r="E26">
        <f t="shared" ref="E26:E44" si="16">LEN(A26)</f>
        <v>12</v>
      </c>
      <c r="F26" t="str">
        <f t="shared" ref="F26:F44" si="17">LEFT(A26,FIND(" ",A26,1)-1)</f>
        <v>Suman</v>
      </c>
      <c r="G26" t="str">
        <f t="shared" ref="G26:G44" si="18">RIGHT(A26,LEN(A26)-FIND(" ",A26))</f>
        <v>Shinde</v>
      </c>
      <c r="H26" t="b">
        <f t="shared" ref="H26:H44" si="19">EXACT(F26,B26)</f>
        <v>1</v>
      </c>
      <c r="I26" t="b">
        <f t="shared" ref="I26:I44" si="20">B26=C3</f>
        <v>1</v>
      </c>
    </row>
    <row r="27" spans="1:17" x14ac:dyDescent="0.3">
      <c r="A27" t="s">
        <v>160</v>
      </c>
      <c r="B27" t="str">
        <f t="shared" si="13"/>
        <v>Kuldeep</v>
      </c>
      <c r="C27" t="str">
        <f t="shared" si="14"/>
        <v>Sharma</v>
      </c>
      <c r="D27">
        <f t="shared" si="15"/>
        <v>8</v>
      </c>
      <c r="E27">
        <f t="shared" si="16"/>
        <v>14</v>
      </c>
      <c r="F27" t="str">
        <f t="shared" si="17"/>
        <v>Kuldeep</v>
      </c>
      <c r="G27" t="str">
        <f t="shared" si="18"/>
        <v>Sharma</v>
      </c>
      <c r="H27" t="b">
        <f t="shared" si="19"/>
        <v>1</v>
      </c>
      <c r="I27" t="b">
        <f t="shared" si="20"/>
        <v>1</v>
      </c>
    </row>
    <row r="28" spans="1:17" x14ac:dyDescent="0.3">
      <c r="A28" t="s">
        <v>161</v>
      </c>
      <c r="B28" t="str">
        <f t="shared" si="13"/>
        <v>Beena</v>
      </c>
      <c r="C28" t="str">
        <f t="shared" si="14"/>
        <v>Mavadia</v>
      </c>
      <c r="D28">
        <f t="shared" si="15"/>
        <v>6</v>
      </c>
      <c r="E28">
        <f t="shared" si="16"/>
        <v>13</v>
      </c>
      <c r="F28" t="str">
        <f t="shared" si="17"/>
        <v>Beena</v>
      </c>
      <c r="G28" t="str">
        <f t="shared" si="18"/>
        <v>Mavadia</v>
      </c>
      <c r="H28" t="b">
        <f t="shared" si="19"/>
        <v>1</v>
      </c>
      <c r="I28" t="b">
        <f t="shared" si="20"/>
        <v>1</v>
      </c>
    </row>
    <row r="29" spans="1:17" x14ac:dyDescent="0.3">
      <c r="A29" t="s">
        <v>162</v>
      </c>
      <c r="B29" t="str">
        <f t="shared" si="13"/>
        <v>Seema</v>
      </c>
      <c r="C29" t="str">
        <f t="shared" si="14"/>
        <v>Ranganathan</v>
      </c>
      <c r="D29">
        <f t="shared" si="15"/>
        <v>6</v>
      </c>
      <c r="E29">
        <f t="shared" si="16"/>
        <v>17</v>
      </c>
      <c r="F29" t="str">
        <f t="shared" si="17"/>
        <v>Seema</v>
      </c>
      <c r="G29" t="str">
        <f t="shared" si="18"/>
        <v>Ranganathan</v>
      </c>
      <c r="H29" t="b">
        <f t="shared" si="19"/>
        <v>1</v>
      </c>
      <c r="I29" t="b">
        <f t="shared" si="20"/>
        <v>1</v>
      </c>
    </row>
    <row r="30" spans="1:17" x14ac:dyDescent="0.3">
      <c r="A30" t="s">
        <v>163</v>
      </c>
      <c r="B30" t="str">
        <f t="shared" si="13"/>
        <v>Julie</v>
      </c>
      <c r="C30" t="str">
        <f t="shared" si="14"/>
        <v>D'Souza</v>
      </c>
      <c r="D30">
        <f t="shared" si="15"/>
        <v>6</v>
      </c>
      <c r="E30">
        <f t="shared" si="16"/>
        <v>13</v>
      </c>
      <c r="F30" t="str">
        <f t="shared" si="17"/>
        <v>Julie</v>
      </c>
      <c r="G30" t="str">
        <f t="shared" si="18"/>
        <v>D'Souza</v>
      </c>
      <c r="H30" t="b">
        <f t="shared" si="19"/>
        <v>1</v>
      </c>
      <c r="I30" t="b">
        <f t="shared" si="20"/>
        <v>1</v>
      </c>
    </row>
    <row r="31" spans="1:17" x14ac:dyDescent="0.3">
      <c r="A31" t="s">
        <v>164</v>
      </c>
      <c r="B31" t="str">
        <f t="shared" si="13"/>
        <v>Deepak</v>
      </c>
      <c r="C31" t="str">
        <f t="shared" si="14"/>
        <v>Jain</v>
      </c>
      <c r="D31">
        <f t="shared" si="15"/>
        <v>7</v>
      </c>
      <c r="E31">
        <f t="shared" si="16"/>
        <v>11</v>
      </c>
      <c r="F31" t="str">
        <f t="shared" si="17"/>
        <v>Deepak</v>
      </c>
      <c r="G31" t="str">
        <f t="shared" si="18"/>
        <v>Jain</v>
      </c>
      <c r="H31" t="b">
        <f t="shared" si="19"/>
        <v>1</v>
      </c>
      <c r="I31" t="b">
        <f t="shared" si="20"/>
        <v>1</v>
      </c>
    </row>
    <row r="32" spans="1:17" x14ac:dyDescent="0.3">
      <c r="A32" t="s">
        <v>165</v>
      </c>
      <c r="B32" t="str">
        <f t="shared" si="13"/>
        <v>Neena</v>
      </c>
      <c r="C32" t="str">
        <f t="shared" si="14"/>
        <v>Mukherjee</v>
      </c>
      <c r="D32">
        <f t="shared" si="15"/>
        <v>6</v>
      </c>
      <c r="E32">
        <f t="shared" si="16"/>
        <v>15</v>
      </c>
      <c r="F32" t="str">
        <f t="shared" si="17"/>
        <v>Neena</v>
      </c>
      <c r="G32" t="str">
        <f t="shared" si="18"/>
        <v>Mukherjee</v>
      </c>
      <c r="H32" t="b">
        <f t="shared" si="19"/>
        <v>1</v>
      </c>
      <c r="I32" t="b">
        <f t="shared" si="20"/>
        <v>1</v>
      </c>
    </row>
    <row r="33" spans="1:10" x14ac:dyDescent="0.3">
      <c r="A33" t="s">
        <v>166</v>
      </c>
      <c r="B33" t="str">
        <f t="shared" si="13"/>
        <v>Pankaj</v>
      </c>
      <c r="C33" t="str">
        <f t="shared" si="14"/>
        <v>Sutradhar</v>
      </c>
      <c r="D33">
        <f t="shared" si="15"/>
        <v>7</v>
      </c>
      <c r="E33">
        <f t="shared" si="16"/>
        <v>16</v>
      </c>
      <c r="F33" t="str">
        <f t="shared" si="17"/>
        <v>Pankaj</v>
      </c>
      <c r="G33" t="str">
        <f t="shared" si="18"/>
        <v>Sutradhar</v>
      </c>
      <c r="H33" t="b">
        <f t="shared" si="19"/>
        <v>1</v>
      </c>
      <c r="I33" t="b">
        <f t="shared" si="20"/>
        <v>1</v>
      </c>
    </row>
    <row r="34" spans="1:10" x14ac:dyDescent="0.3">
      <c r="A34" t="s">
        <v>167</v>
      </c>
      <c r="B34" t="str">
        <f t="shared" si="13"/>
        <v>Andre</v>
      </c>
      <c r="C34" t="str">
        <f t="shared" si="14"/>
        <v>Fernendes</v>
      </c>
      <c r="D34">
        <f t="shared" si="15"/>
        <v>6</v>
      </c>
      <c r="E34">
        <f t="shared" si="16"/>
        <v>15</v>
      </c>
      <c r="F34" t="str">
        <f t="shared" si="17"/>
        <v>Andre</v>
      </c>
      <c r="G34" t="str">
        <f t="shared" si="18"/>
        <v>Fernendes</v>
      </c>
      <c r="H34" t="b">
        <f t="shared" si="19"/>
        <v>1</v>
      </c>
      <c r="I34" t="b">
        <f t="shared" si="20"/>
        <v>1</v>
      </c>
    </row>
    <row r="35" spans="1:10" x14ac:dyDescent="0.3">
      <c r="A35" t="s">
        <v>168</v>
      </c>
      <c r="B35" t="str">
        <f t="shared" si="13"/>
        <v>Sujay</v>
      </c>
      <c r="C35" t="str">
        <f t="shared" si="14"/>
        <v>Madhrani</v>
      </c>
      <c r="D35">
        <f t="shared" si="15"/>
        <v>6</v>
      </c>
      <c r="E35">
        <f t="shared" si="16"/>
        <v>14</v>
      </c>
      <c r="F35" t="str">
        <f t="shared" si="17"/>
        <v>Sujay</v>
      </c>
      <c r="G35" t="str">
        <f t="shared" si="18"/>
        <v>Madhrani</v>
      </c>
      <c r="H35" t="b">
        <f t="shared" si="19"/>
        <v>1</v>
      </c>
      <c r="I35" t="b">
        <f>B35=C12</f>
        <v>1</v>
      </c>
    </row>
    <row r="36" spans="1:10" x14ac:dyDescent="0.3">
      <c r="A36" t="s">
        <v>169</v>
      </c>
      <c r="B36" t="str">
        <f t="shared" si="13"/>
        <v>Shilpa</v>
      </c>
      <c r="C36" t="str">
        <f t="shared" si="14"/>
        <v>Lele</v>
      </c>
      <c r="D36">
        <f t="shared" si="15"/>
        <v>7</v>
      </c>
      <c r="E36">
        <f t="shared" si="16"/>
        <v>11</v>
      </c>
      <c r="F36" t="str">
        <f t="shared" si="17"/>
        <v>Shilpa</v>
      </c>
      <c r="G36" t="str">
        <f t="shared" si="18"/>
        <v>Lele</v>
      </c>
      <c r="H36" t="b">
        <f t="shared" si="19"/>
        <v>1</v>
      </c>
      <c r="I36" t="b">
        <f t="shared" si="20"/>
        <v>1</v>
      </c>
    </row>
    <row r="37" spans="1:10" x14ac:dyDescent="0.3">
      <c r="A37" t="s">
        <v>170</v>
      </c>
      <c r="B37" t="str">
        <f t="shared" si="13"/>
        <v>Meera</v>
      </c>
      <c r="C37" t="str">
        <f t="shared" si="14"/>
        <v>Lalwani</v>
      </c>
      <c r="D37">
        <f t="shared" si="15"/>
        <v>6</v>
      </c>
      <c r="E37">
        <f t="shared" si="16"/>
        <v>13</v>
      </c>
      <c r="F37" t="str">
        <f t="shared" si="17"/>
        <v>Meera</v>
      </c>
      <c r="G37" t="str">
        <f t="shared" si="18"/>
        <v>Lalwani</v>
      </c>
      <c r="H37" t="b">
        <f t="shared" si="19"/>
        <v>1</v>
      </c>
      <c r="I37" t="b">
        <f t="shared" si="20"/>
        <v>1</v>
      </c>
    </row>
    <row r="38" spans="1:10" x14ac:dyDescent="0.3">
      <c r="A38" t="s">
        <v>171</v>
      </c>
      <c r="B38" t="str">
        <f t="shared" si="13"/>
        <v>Sheetal</v>
      </c>
      <c r="C38" t="str">
        <f t="shared" si="14"/>
        <v>Desai</v>
      </c>
      <c r="D38">
        <f t="shared" si="15"/>
        <v>8</v>
      </c>
      <c r="E38">
        <f t="shared" si="16"/>
        <v>13</v>
      </c>
      <c r="F38" t="str">
        <f t="shared" si="17"/>
        <v>Sheetal</v>
      </c>
      <c r="G38" t="str">
        <f t="shared" si="18"/>
        <v>Desai</v>
      </c>
      <c r="H38" t="b">
        <f t="shared" si="19"/>
        <v>1</v>
      </c>
      <c r="I38" t="b">
        <f t="shared" si="20"/>
        <v>1</v>
      </c>
    </row>
    <row r="39" spans="1:10" x14ac:dyDescent="0.3">
      <c r="A39" t="s">
        <v>172</v>
      </c>
      <c r="B39" t="str">
        <f t="shared" si="13"/>
        <v>K.</v>
      </c>
      <c r="C39" t="str">
        <f t="shared" si="14"/>
        <v>Sita Narayanan</v>
      </c>
      <c r="D39">
        <f t="shared" si="15"/>
        <v>3</v>
      </c>
      <c r="E39">
        <f t="shared" si="16"/>
        <v>17</v>
      </c>
      <c r="F39" t="str">
        <f t="shared" si="17"/>
        <v>K.</v>
      </c>
      <c r="G39" t="str">
        <f t="shared" si="18"/>
        <v>Sita Narayanan</v>
      </c>
      <c r="H39" t="b">
        <f t="shared" si="19"/>
        <v>1</v>
      </c>
      <c r="I39" t="b">
        <f t="shared" si="20"/>
        <v>0</v>
      </c>
    </row>
    <row r="40" spans="1:10" x14ac:dyDescent="0.3">
      <c r="A40" t="s">
        <v>173</v>
      </c>
      <c r="B40" t="str">
        <f t="shared" si="13"/>
        <v>Priya</v>
      </c>
      <c r="C40" t="str">
        <f t="shared" si="14"/>
        <v>Shirodkar</v>
      </c>
      <c r="D40">
        <f t="shared" si="15"/>
        <v>6</v>
      </c>
      <c r="E40">
        <f t="shared" si="16"/>
        <v>15</v>
      </c>
      <c r="F40" t="str">
        <f t="shared" si="17"/>
        <v>Priya</v>
      </c>
      <c r="G40" t="str">
        <f t="shared" si="18"/>
        <v>Shirodkar</v>
      </c>
      <c r="H40" t="b">
        <f t="shared" si="19"/>
        <v>1</v>
      </c>
      <c r="I40" t="b">
        <f t="shared" si="20"/>
        <v>1</v>
      </c>
    </row>
    <row r="41" spans="1:10" x14ac:dyDescent="0.3">
      <c r="A41" t="s">
        <v>174</v>
      </c>
      <c r="B41" t="str">
        <f t="shared" si="13"/>
        <v>Aalok</v>
      </c>
      <c r="C41" t="str">
        <f t="shared" si="14"/>
        <v>Trivedi</v>
      </c>
      <c r="D41">
        <f t="shared" si="15"/>
        <v>6</v>
      </c>
      <c r="E41">
        <f t="shared" si="16"/>
        <v>13</v>
      </c>
      <c r="F41" t="str">
        <f t="shared" si="17"/>
        <v>Aalok</v>
      </c>
      <c r="G41" t="str">
        <f t="shared" si="18"/>
        <v>Trivedi</v>
      </c>
      <c r="H41" t="b">
        <f t="shared" si="19"/>
        <v>1</v>
      </c>
      <c r="I41" t="b">
        <f t="shared" si="20"/>
        <v>1</v>
      </c>
    </row>
    <row r="42" spans="1:10" x14ac:dyDescent="0.3">
      <c r="A42" t="s">
        <v>175</v>
      </c>
      <c r="B42" t="str">
        <f t="shared" si="13"/>
        <v>Aakash</v>
      </c>
      <c r="C42" t="str">
        <f t="shared" si="14"/>
        <v>Dixit</v>
      </c>
      <c r="D42">
        <f t="shared" si="15"/>
        <v>7</v>
      </c>
      <c r="E42">
        <f t="shared" si="16"/>
        <v>12</v>
      </c>
      <c r="F42" t="str">
        <f t="shared" si="17"/>
        <v>Aakash</v>
      </c>
      <c r="G42" t="str">
        <f t="shared" si="18"/>
        <v>Dixit</v>
      </c>
      <c r="H42" t="b">
        <f t="shared" si="19"/>
        <v>1</v>
      </c>
      <c r="I42" t="b">
        <f t="shared" si="20"/>
        <v>1</v>
      </c>
    </row>
    <row r="43" spans="1:10" x14ac:dyDescent="0.3">
      <c r="A43" t="s">
        <v>176</v>
      </c>
      <c r="B43" t="str">
        <f t="shared" si="13"/>
        <v>Parvati</v>
      </c>
      <c r="C43" t="str">
        <f t="shared" si="14"/>
        <v>Khanna</v>
      </c>
      <c r="D43">
        <f t="shared" si="15"/>
        <v>8</v>
      </c>
      <c r="E43">
        <f t="shared" si="16"/>
        <v>14</v>
      </c>
      <c r="F43" t="str">
        <f t="shared" si="17"/>
        <v>Parvati</v>
      </c>
      <c r="G43" t="str">
        <f t="shared" si="18"/>
        <v>Khanna</v>
      </c>
      <c r="H43" t="b">
        <f t="shared" si="19"/>
        <v>1</v>
      </c>
      <c r="I43" t="b">
        <f t="shared" si="20"/>
        <v>1</v>
      </c>
    </row>
    <row r="44" spans="1:10" x14ac:dyDescent="0.3">
      <c r="A44" t="s">
        <v>177</v>
      </c>
      <c r="B44" t="str">
        <f t="shared" si="13"/>
        <v>Farhan</v>
      </c>
      <c r="C44" t="str">
        <f t="shared" si="14"/>
        <v>Sadiq</v>
      </c>
      <c r="D44">
        <f t="shared" si="15"/>
        <v>7</v>
      </c>
      <c r="E44">
        <f t="shared" si="16"/>
        <v>12</v>
      </c>
      <c r="F44" t="str">
        <f t="shared" si="17"/>
        <v>Farhan</v>
      </c>
      <c r="G44" t="str">
        <f t="shared" si="18"/>
        <v>Sadiq</v>
      </c>
      <c r="H44" t="b">
        <f t="shared" si="19"/>
        <v>1</v>
      </c>
      <c r="I44" t="b">
        <f t="shared" si="20"/>
        <v>1</v>
      </c>
    </row>
    <row r="46" spans="1:10" x14ac:dyDescent="0.3">
      <c r="A46" s="14" t="s">
        <v>185</v>
      </c>
      <c r="B46" t="str">
        <f ca="1">_xlfn.FORMULATEXT(B44)</f>
        <v>=LEFT(A44,D44-1)</v>
      </c>
      <c r="C46" t="str">
        <f t="shared" ref="C46:J46" ca="1" si="21">_xlfn.FORMULATEXT(C44)</f>
        <v>=RIGHT(A44,E44-D44)</v>
      </c>
      <c r="D46" t="str">
        <f t="shared" ca="1" si="21"/>
        <v>=FIND(" ",A44,1)</v>
      </c>
      <c r="E46" t="str">
        <f t="shared" ca="1" si="21"/>
        <v>=LEN(A44)</v>
      </c>
      <c r="F46" t="str">
        <f t="shared" ca="1" si="21"/>
        <v>=LEFT(A44,FIND(" ",A44,1)-1)</v>
      </c>
      <c r="G46" t="str">
        <f t="shared" ca="1" si="21"/>
        <v>=RIGHT(A44,LEN(A44)-FIND(" ",A44))</v>
      </c>
      <c r="H46" t="str">
        <f t="shared" ca="1" si="21"/>
        <v>=EXACT(F44,B44)</v>
      </c>
      <c r="I46" t="str">
        <f t="shared" ca="1" si="21"/>
        <v>=B44=C21</v>
      </c>
      <c r="J46" t="e">
        <f t="shared" ca="1" si="21"/>
        <v>#N/A</v>
      </c>
    </row>
    <row r="50" spans="1:5" x14ac:dyDescent="0.3">
      <c r="A50" s="14" t="s">
        <v>203</v>
      </c>
      <c r="B50" s="14" t="s">
        <v>204</v>
      </c>
      <c r="C50" s="14" t="s">
        <v>205</v>
      </c>
      <c r="D50" s="14" t="s">
        <v>206</v>
      </c>
      <c r="E50" s="14" t="s">
        <v>207</v>
      </c>
    </row>
    <row r="51" spans="1:5" x14ac:dyDescent="0.3">
      <c r="A51" t="s">
        <v>199</v>
      </c>
      <c r="B51" t="str">
        <f>TRIM(A51)</f>
        <v>Jaya Prakash</v>
      </c>
      <c r="C51" t="str">
        <f>CLEAN(A51)</f>
        <v>Jaya     Prakash</v>
      </c>
      <c r="D51" t="str">
        <f>REPLACE(B51,4,1,"@")</f>
        <v>Jay@ Prakash</v>
      </c>
      <c r="E51" t="str">
        <f>SUBSTITUTE(A51,"Jaya    ","JAYA")</f>
        <v>JAYA Prakash</v>
      </c>
    </row>
    <row r="52" spans="1:5" x14ac:dyDescent="0.3">
      <c r="A52" t="s">
        <v>200</v>
      </c>
      <c r="B52" t="str">
        <f t="shared" ref="B52:B56" si="22">TRIM(A52)</f>
        <v>NaraYana Rao</v>
      </c>
      <c r="C52" t="str">
        <f t="shared" ref="C52:C56" si="23">CLEAN(A52)</f>
        <v>NaraYana       Rao</v>
      </c>
      <c r="D52" t="str">
        <f>REPLACE(B52,4,1,"@")</f>
        <v>Nar@Yana Rao</v>
      </c>
    </row>
    <row r="53" spans="1:5" x14ac:dyDescent="0.3">
      <c r="A53" t="s">
        <v>201</v>
      </c>
      <c r="B53" t="str">
        <f t="shared" si="22"/>
        <v>Raja Raymondekar</v>
      </c>
      <c r="C53" t="str">
        <f t="shared" si="23"/>
        <v>Raja      Raymondekar</v>
      </c>
    </row>
    <row r="54" spans="1:5" x14ac:dyDescent="0.3">
      <c r="A54" t="s">
        <v>209</v>
      </c>
      <c r="B54" t="str">
        <f t="shared" si="22"/>
        <v>Suman "$hinde"</v>
      </c>
      <c r="C54" t="str">
        <f t="shared" si="23"/>
        <v>Suman "$hinde"</v>
      </c>
    </row>
    <row r="55" spans="1:5" x14ac:dyDescent="0.3">
      <c r="A55" t="s">
        <v>202</v>
      </c>
      <c r="B55" t="str">
        <f t="shared" si="22"/>
        <v>Naga Raju</v>
      </c>
      <c r="C55" t="str">
        <f t="shared" si="23"/>
        <v>Naga    Raju</v>
      </c>
    </row>
    <row r="56" spans="1:5" x14ac:dyDescent="0.3">
      <c r="A56" t="s">
        <v>208</v>
      </c>
      <c r="B56" t="str">
        <f t="shared" si="22"/>
        <v>Russia</v>
      </c>
      <c r="C56" t="str">
        <f t="shared" si="23"/>
        <v>Russia</v>
      </c>
      <c r="E56" t="str">
        <f>SUBSTITUTE(B56,"Russ","Serb")</f>
        <v>Serbia</v>
      </c>
    </row>
    <row r="58" spans="1:5" x14ac:dyDescent="0.3">
      <c r="A58" s="14" t="s">
        <v>210</v>
      </c>
      <c r="B58" t="str">
        <f ca="1">_xlfn.FORMULATEXT(B51)</f>
        <v>=TRIM(A51)</v>
      </c>
      <c r="C58" t="str">
        <f t="shared" ref="C58:E58" ca="1" si="24">_xlfn.FORMULATEXT(C51)</f>
        <v>=CLEAN(A51)</v>
      </c>
      <c r="D58" t="str">
        <f t="shared" ca="1" si="24"/>
        <v>=REPLACE(B51,4,1,"@")</v>
      </c>
      <c r="E58" t="str">
        <f t="shared" ca="1" si="24"/>
        <v>=SUBSTITUTE(A51,"Jaya    ","JAYA")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4C90-5AD4-4FA7-9950-13788563D51A}">
  <dimension ref="A1:J82"/>
  <sheetViews>
    <sheetView topLeftCell="B65" workbookViewId="0">
      <selection activeCell="C61" sqref="C61"/>
    </sheetView>
  </sheetViews>
  <sheetFormatPr defaultRowHeight="14.4" x14ac:dyDescent="0.3"/>
  <cols>
    <col min="1" max="1" width="10.33203125" bestFit="1" customWidth="1"/>
    <col min="2" max="2" width="17.44140625" customWidth="1"/>
    <col min="3" max="3" width="21.44140625" bestFit="1" customWidth="1"/>
    <col min="4" max="4" width="41.21875" bestFit="1" customWidth="1"/>
    <col min="5" max="5" width="10.33203125" bestFit="1" customWidth="1"/>
    <col min="7" max="7" width="14.21875" bestFit="1" customWidth="1"/>
    <col min="9" max="9" width="14.21875" bestFit="1" customWidth="1"/>
  </cols>
  <sheetData>
    <row r="1" spans="3:10" x14ac:dyDescent="0.3">
      <c r="C1" s="14" t="s">
        <v>191</v>
      </c>
      <c r="D1" s="14" t="s">
        <v>185</v>
      </c>
      <c r="H1" s="14" t="s">
        <v>184</v>
      </c>
    </row>
    <row r="2" spans="3:10" x14ac:dyDescent="0.3">
      <c r="C2" s="24">
        <f ca="1">TODAY()</f>
        <v>45646</v>
      </c>
      <c r="D2" t="str">
        <f ca="1">_xlfn.FORMULATEXT(C2)</f>
        <v>=TODAY()</v>
      </c>
      <c r="G2" s="24">
        <v>1</v>
      </c>
      <c r="H2">
        <v>1</v>
      </c>
      <c r="I2" s="27">
        <v>1</v>
      </c>
      <c r="J2">
        <f>WEEKDAY(I2,1)</f>
        <v>1</v>
      </c>
    </row>
    <row r="3" spans="3:10" x14ac:dyDescent="0.3">
      <c r="C3" s="25">
        <f ca="1">NOW()</f>
        <v>45646.937628125001</v>
      </c>
      <c r="D3" t="str">
        <f ca="1">_xlfn.FORMULATEXT(C3)</f>
        <v>=NOW()</v>
      </c>
      <c r="G3" s="24">
        <v>2</v>
      </c>
      <c r="H3">
        <v>2</v>
      </c>
      <c r="I3" s="27">
        <v>2</v>
      </c>
      <c r="J3">
        <f t="shared" ref="J3:J13" si="0">WEEKDAY(I3,1)</f>
        <v>2</v>
      </c>
    </row>
    <row r="4" spans="3:10" x14ac:dyDescent="0.3">
      <c r="G4" s="24">
        <v>3</v>
      </c>
      <c r="H4">
        <v>3</v>
      </c>
      <c r="I4" s="27">
        <v>3</v>
      </c>
      <c r="J4">
        <f t="shared" si="0"/>
        <v>3</v>
      </c>
    </row>
    <row r="5" spans="3:10" x14ac:dyDescent="0.3">
      <c r="C5" s="24">
        <v>45639</v>
      </c>
      <c r="D5" t="s">
        <v>182</v>
      </c>
      <c r="G5" s="24">
        <v>4</v>
      </c>
      <c r="H5">
        <v>4</v>
      </c>
      <c r="I5" s="27">
        <v>4</v>
      </c>
      <c r="J5">
        <f t="shared" si="0"/>
        <v>4</v>
      </c>
    </row>
    <row r="6" spans="3:10" x14ac:dyDescent="0.3">
      <c r="C6" s="26">
        <v>0.8833333333333333</v>
      </c>
      <c r="D6" t="s">
        <v>183</v>
      </c>
      <c r="G6" s="24">
        <v>5</v>
      </c>
      <c r="H6">
        <v>5</v>
      </c>
      <c r="I6" s="27">
        <v>5</v>
      </c>
      <c r="J6">
        <f t="shared" si="0"/>
        <v>5</v>
      </c>
    </row>
    <row r="7" spans="3:10" x14ac:dyDescent="0.3">
      <c r="G7" s="24">
        <v>6</v>
      </c>
      <c r="H7">
        <v>6</v>
      </c>
      <c r="I7" s="27">
        <v>6</v>
      </c>
      <c r="J7">
        <f t="shared" si="0"/>
        <v>6</v>
      </c>
    </row>
    <row r="8" spans="3:10" x14ac:dyDescent="0.3">
      <c r="C8">
        <f ca="1">NOW()-TODAY()</f>
        <v>0.93762812500062864</v>
      </c>
      <c r="D8" t="str">
        <f ca="1">_xlfn.FORMULATEXT(C8)</f>
        <v>=NOW()-TODAY()</v>
      </c>
      <c r="G8" s="24">
        <v>7</v>
      </c>
      <c r="H8">
        <v>7</v>
      </c>
      <c r="I8" s="27">
        <v>7</v>
      </c>
      <c r="J8">
        <f t="shared" si="0"/>
        <v>7</v>
      </c>
    </row>
    <row r="9" spans="3:10" x14ac:dyDescent="0.3">
      <c r="C9" s="24">
        <f ca="1">NOW()-TODAY()</f>
        <v>0.93762812500062864</v>
      </c>
      <c r="D9" t="str">
        <f ca="1">_xlfn.FORMULATEXT(C9)</f>
        <v>=NOW()-TODAY()</v>
      </c>
      <c r="G9" s="24">
        <v>8</v>
      </c>
      <c r="H9">
        <v>8</v>
      </c>
      <c r="I9" s="27">
        <v>8</v>
      </c>
      <c r="J9">
        <f t="shared" si="0"/>
        <v>1</v>
      </c>
    </row>
    <row r="10" spans="3:10" x14ac:dyDescent="0.3">
      <c r="G10" s="24">
        <v>9</v>
      </c>
      <c r="H10">
        <v>9</v>
      </c>
      <c r="I10" s="27">
        <v>9</v>
      </c>
      <c r="J10">
        <f t="shared" si="0"/>
        <v>2</v>
      </c>
    </row>
    <row r="11" spans="3:10" x14ac:dyDescent="0.3">
      <c r="C11" t="s">
        <v>186</v>
      </c>
      <c r="D11" t="s">
        <v>188</v>
      </c>
      <c r="G11" s="24">
        <v>10</v>
      </c>
      <c r="H11">
        <v>10</v>
      </c>
      <c r="I11" s="27">
        <v>10</v>
      </c>
      <c r="J11">
        <f t="shared" si="0"/>
        <v>3</v>
      </c>
    </row>
    <row r="12" spans="3:10" x14ac:dyDescent="0.3">
      <c r="C12" t="s">
        <v>187</v>
      </c>
      <c r="G12" s="24">
        <v>11</v>
      </c>
      <c r="H12">
        <v>11</v>
      </c>
      <c r="I12" s="27">
        <v>11</v>
      </c>
      <c r="J12">
        <f t="shared" si="0"/>
        <v>4</v>
      </c>
    </row>
    <row r="13" spans="3:10" x14ac:dyDescent="0.3">
      <c r="G13" s="24">
        <v>12</v>
      </c>
      <c r="H13">
        <v>12</v>
      </c>
      <c r="I13" s="27">
        <v>12</v>
      </c>
      <c r="J13">
        <f t="shared" si="0"/>
        <v>5</v>
      </c>
    </row>
    <row r="14" spans="3:10" x14ac:dyDescent="0.3">
      <c r="C14">
        <f ca="1">DAY(C2)</f>
        <v>20</v>
      </c>
      <c r="D14" t="str">
        <f ca="1">_xlfn.FORMULATEXT(C14)</f>
        <v>=DAY(C2)</v>
      </c>
      <c r="G14" s="24">
        <v>13</v>
      </c>
      <c r="H14">
        <v>13</v>
      </c>
      <c r="I14" s="27">
        <v>13</v>
      </c>
      <c r="J14">
        <f>WEEKDAY(I14,1)</f>
        <v>6</v>
      </c>
    </row>
    <row r="15" spans="3:10" x14ac:dyDescent="0.3">
      <c r="C15">
        <f ca="1">MONTH(C2)</f>
        <v>12</v>
      </c>
      <c r="D15" t="str">
        <f t="shared" ref="D15:D30" ca="1" si="1">_xlfn.FORMULATEXT(C15)</f>
        <v>=MONTH(C2)</v>
      </c>
    </row>
    <row r="16" spans="3:10" x14ac:dyDescent="0.3">
      <c r="C16">
        <f ca="1">YEAR(C2)</f>
        <v>2024</v>
      </c>
      <c r="D16" t="str">
        <f t="shared" ca="1" si="1"/>
        <v>=YEAR(C2)</v>
      </c>
    </row>
    <row r="17" spans="3:4" x14ac:dyDescent="0.3">
      <c r="C17" s="24">
        <f ca="1">DATE(C16,C15,C14)</f>
        <v>45646</v>
      </c>
      <c r="D17" t="str">
        <f ca="1">_xlfn.FORMULATEXT(C17)</f>
        <v>=DATE(C16,C15,C14)</v>
      </c>
    </row>
    <row r="18" spans="3:4" x14ac:dyDescent="0.3">
      <c r="C18" s="24">
        <f ca="1">DATE(C14,C15,C16)</f>
        <v>9664</v>
      </c>
      <c r="D18" t="str">
        <f t="shared" ca="1" si="1"/>
        <v>=DATE(C14,C15,C16)</v>
      </c>
    </row>
    <row r="19" spans="3:4" x14ac:dyDescent="0.3">
      <c r="C19" t="str">
        <f ca="1">TEXT(C17,"d")</f>
        <v>20</v>
      </c>
      <c r="D19" t="str">
        <f t="shared" ca="1" si="1"/>
        <v>=TEXT(C17,"d")</v>
      </c>
    </row>
    <row r="20" spans="3:4" x14ac:dyDescent="0.3">
      <c r="C20" t="str">
        <f ca="1">TEXT(C17,"dd")</f>
        <v>20</v>
      </c>
      <c r="D20" t="str">
        <f t="shared" ca="1" si="1"/>
        <v>=TEXT(C17,"dd")</v>
      </c>
    </row>
    <row r="21" spans="3:4" x14ac:dyDescent="0.3">
      <c r="C21" t="str">
        <f ca="1">TEXT(C17,"ddd")</f>
        <v>Fri</v>
      </c>
      <c r="D21" t="str">
        <f t="shared" ca="1" si="1"/>
        <v>=TEXT(C17,"ddd")</v>
      </c>
    </row>
    <row r="22" spans="3:4" x14ac:dyDescent="0.3">
      <c r="C22" t="str">
        <f ca="1">TEXT(C17,"dddd")</f>
        <v>Friday</v>
      </c>
      <c r="D22" t="str">
        <f t="shared" ca="1" si="1"/>
        <v>=TEXT(C17,"dddd")</v>
      </c>
    </row>
    <row r="23" spans="3:4" x14ac:dyDescent="0.3">
      <c r="C23" t="str">
        <f ca="1">TEXT(C17,"m")</f>
        <v>12</v>
      </c>
      <c r="D23" t="str">
        <f t="shared" ca="1" si="1"/>
        <v>=TEXT(C17,"m")</v>
      </c>
    </row>
    <row r="24" spans="3:4" x14ac:dyDescent="0.3">
      <c r="C24" t="str">
        <f ca="1">TEXT(C17,"mm")</f>
        <v>12</v>
      </c>
      <c r="D24" t="str">
        <f ca="1">_xlfn.FORMULATEXT(C24)</f>
        <v>=TEXT(C17,"mm")</v>
      </c>
    </row>
    <row r="25" spans="3:4" x14ac:dyDescent="0.3">
      <c r="C25" t="str">
        <f ca="1">TEXT(C17,"mmm")</f>
        <v>Dec</v>
      </c>
      <c r="D25" t="str">
        <f t="shared" ca="1" si="1"/>
        <v>=TEXT(C17,"mmm")</v>
      </c>
    </row>
    <row r="26" spans="3:4" x14ac:dyDescent="0.3">
      <c r="C26" t="str">
        <f ca="1">TEXT(C17,"mmmm")</f>
        <v>December</v>
      </c>
      <c r="D26" t="str">
        <f t="shared" ca="1" si="1"/>
        <v>=TEXT(C17,"mmmm")</v>
      </c>
    </row>
    <row r="27" spans="3:4" x14ac:dyDescent="0.3">
      <c r="C27" t="str">
        <f ca="1">TEXT(C17,"yy")</f>
        <v>24</v>
      </c>
      <c r="D27" t="str">
        <f t="shared" ca="1" si="1"/>
        <v>=TEXT(C17,"yy")</v>
      </c>
    </row>
    <row r="28" spans="3:4" x14ac:dyDescent="0.3">
      <c r="C28" t="str">
        <f ca="1">TEXT(C17,"yyyy")</f>
        <v>2024</v>
      </c>
      <c r="D28" t="str">
        <f t="shared" ca="1" si="1"/>
        <v>=TEXT(C17,"yyyy")</v>
      </c>
    </row>
    <row r="29" spans="3:4" x14ac:dyDescent="0.3">
      <c r="C29" t="str">
        <f ca="1">TEXT(C17,"dd-mmm")</f>
        <v>20-Dec</v>
      </c>
      <c r="D29" t="str">
        <f t="shared" ca="1" si="1"/>
        <v>=TEXT(C17,"dd-mmm")</v>
      </c>
    </row>
    <row r="30" spans="3:4" x14ac:dyDescent="0.3">
      <c r="C30" t="str">
        <f ca="1">TEXT(C17,"mmm-yyyy")</f>
        <v>Dec-2024</v>
      </c>
      <c r="D30" t="str">
        <f t="shared" ca="1" si="1"/>
        <v>=TEXT(C17,"mmm-yyyy")</v>
      </c>
    </row>
    <row r="36" spans="1:4" x14ac:dyDescent="0.3">
      <c r="A36" s="14" t="s">
        <v>190</v>
      </c>
      <c r="B36" s="24">
        <v>37732</v>
      </c>
      <c r="C36">
        <f>DATEDIF(B36,B37,"y")</f>
        <v>21</v>
      </c>
      <c r="D36" t="str">
        <f ca="1">_xlfn.FORMULATEXT(C36)</f>
        <v>=DATEDIF(B36,B37,"y")</v>
      </c>
    </row>
    <row r="37" spans="1:4" x14ac:dyDescent="0.3">
      <c r="A37" s="14" t="s">
        <v>189</v>
      </c>
      <c r="B37" s="24">
        <v>45639</v>
      </c>
      <c r="C37">
        <f>DATEDIF(B36,B37,"m")</f>
        <v>259</v>
      </c>
      <c r="D37" t="str">
        <f t="shared" ref="D37:D42" ca="1" si="2">_xlfn.FORMULATEXT(C37)</f>
        <v>=DATEDIF(B36,B37,"m")</v>
      </c>
    </row>
    <row r="38" spans="1:4" x14ac:dyDescent="0.3">
      <c r="C38">
        <f>DATEDIF(B36,B37,"d")</f>
        <v>7907</v>
      </c>
      <c r="D38" t="str">
        <f t="shared" ca="1" si="2"/>
        <v>=DATEDIF(B36,B37,"d")</v>
      </c>
    </row>
    <row r="39" spans="1:4" x14ac:dyDescent="0.3">
      <c r="C39">
        <f>DATEDIF(B36,B37,"ym")</f>
        <v>7</v>
      </c>
      <c r="D39" t="str">
        <f t="shared" ca="1" si="2"/>
        <v>=DATEDIF(B36,B37,"ym")</v>
      </c>
    </row>
    <row r="40" spans="1:4" x14ac:dyDescent="0.3">
      <c r="C40">
        <f>DATEDIF(B36,B37,"md")</f>
        <v>22</v>
      </c>
      <c r="D40" t="str">
        <f t="shared" ca="1" si="2"/>
        <v>=DATEDIF(B36,B37,"md")</v>
      </c>
    </row>
    <row r="41" spans="1:4" x14ac:dyDescent="0.3">
      <c r="C41">
        <f>YEARFRAC(B36,B37,3)</f>
        <v>21.663013698630138</v>
      </c>
      <c r="D41" t="str">
        <f t="shared" ca="1" si="2"/>
        <v>=YEARFRAC(B36,B37,3)</v>
      </c>
    </row>
    <row r="42" spans="1:4" x14ac:dyDescent="0.3">
      <c r="C42" t="str">
        <f>_xlfn.CONCAT(C36,"years",C39,"months",C40,"days")</f>
        <v>21years7months22days</v>
      </c>
      <c r="D42" t="str">
        <f t="shared" ca="1" si="2"/>
        <v>=CONCAT(C36,"years",C39,"months",C40,"days")</v>
      </c>
    </row>
    <row r="47" spans="1:4" x14ac:dyDescent="0.3">
      <c r="A47" s="14" t="s">
        <v>190</v>
      </c>
      <c r="B47" s="24">
        <v>45292</v>
      </c>
    </row>
    <row r="48" spans="1:4" x14ac:dyDescent="0.3">
      <c r="A48" s="14" t="s">
        <v>189</v>
      </c>
      <c r="B48" s="24">
        <v>45657</v>
      </c>
    </row>
    <row r="50" spans="1:5" x14ac:dyDescent="0.3">
      <c r="A50" s="14" t="s">
        <v>214</v>
      </c>
      <c r="B50" s="14" t="s">
        <v>211</v>
      </c>
      <c r="C50" s="14" t="s">
        <v>212</v>
      </c>
      <c r="D50" s="14" t="s">
        <v>185</v>
      </c>
    </row>
    <row r="51" spans="1:5" x14ac:dyDescent="0.3">
      <c r="A51">
        <f>WEEKDAY(B51,1)</f>
        <v>2</v>
      </c>
      <c r="B51" s="24">
        <v>45292</v>
      </c>
      <c r="C51">
        <f>NETWORKDAYS(B47,B48,B51:B61)</f>
        <v>254</v>
      </c>
      <c r="D51" t="str">
        <f ca="1">_xlfn.FORMULATEXT(C51)</f>
        <v>=NETWORKDAYS(B47,B48,B51:B61)</v>
      </c>
    </row>
    <row r="52" spans="1:5" x14ac:dyDescent="0.3">
      <c r="A52">
        <f t="shared" ref="A52:A61" si="3">WEEKDAY(B52,1)</f>
        <v>7</v>
      </c>
      <c r="B52" s="24">
        <v>45304</v>
      </c>
      <c r="C52">
        <f>NETWORKDAYS(B47,B48)</f>
        <v>262</v>
      </c>
      <c r="D52" t="str">
        <f ca="1">_xlfn.FORMULATEXT(C52)</f>
        <v>=NETWORKDAYS(B47,B48)</v>
      </c>
    </row>
    <row r="53" spans="1:5" x14ac:dyDescent="0.3">
      <c r="A53">
        <f t="shared" si="3"/>
        <v>1</v>
      </c>
      <c r="B53" s="24">
        <v>45305</v>
      </c>
      <c r="C53">
        <f>NETWORKDAYS.INTL(B47,B48,1)</f>
        <v>262</v>
      </c>
      <c r="D53" t="str">
        <f t="shared" ref="D53:D54" ca="1" si="4">_xlfn.FORMULATEXT(C53)</f>
        <v>=NETWORKDAYS.INTL(B47,B48,1)</v>
      </c>
    </row>
    <row r="54" spans="1:5" x14ac:dyDescent="0.3">
      <c r="A54">
        <f t="shared" si="3"/>
        <v>2</v>
      </c>
      <c r="B54" s="24">
        <v>45306</v>
      </c>
      <c r="C54">
        <f>NETWORKDAYS.INTL(B47,B48,11)</f>
        <v>314</v>
      </c>
      <c r="D54" t="str">
        <f t="shared" ca="1" si="4"/>
        <v>=NETWORKDAYS.INTL(B47,B48,11)</v>
      </c>
    </row>
    <row r="55" spans="1:5" x14ac:dyDescent="0.3">
      <c r="A55">
        <f t="shared" si="3"/>
        <v>6</v>
      </c>
      <c r="B55" s="24">
        <v>45317</v>
      </c>
      <c r="C55" s="28">
        <f>WORKDAY(B47,60,B51:B61)</f>
        <v>45383</v>
      </c>
      <c r="D55" t="str">
        <f ca="1">_xlfn.FORMULATEXT(C55)</f>
        <v>=WORKDAY(B47,60,B51:B61)</v>
      </c>
    </row>
    <row r="56" spans="1:5" x14ac:dyDescent="0.3">
      <c r="A56">
        <f t="shared" si="3"/>
        <v>4</v>
      </c>
      <c r="B56" s="24">
        <v>45336</v>
      </c>
      <c r="C56" s="28">
        <f>WORKDAY(B47,60)</f>
        <v>45376</v>
      </c>
      <c r="D56" t="str">
        <f ca="1">_xlfn.FORMULATEXT(C56)</f>
        <v>=WORKDAY(B47,60)</v>
      </c>
    </row>
    <row r="57" spans="1:5" x14ac:dyDescent="0.3">
      <c r="A57">
        <f t="shared" si="3"/>
        <v>2</v>
      </c>
      <c r="B57" s="24">
        <v>45376</v>
      </c>
      <c r="C57" s="28">
        <f>WORKDAY.INTL(B47,60,11,B51:B61)</f>
        <v>45366</v>
      </c>
      <c r="D57" t="str">
        <f t="shared" ref="D57:D58" ca="1" si="5">_xlfn.FORMULATEXT(C57)</f>
        <v>=WORKDAY.INTL(B47,60,11,B51:B61)</v>
      </c>
    </row>
    <row r="58" spans="1:5" x14ac:dyDescent="0.3">
      <c r="A58">
        <f t="shared" si="3"/>
        <v>6</v>
      </c>
      <c r="B58" s="24">
        <v>45380</v>
      </c>
      <c r="C58">
        <f>WEEKNUM(B58,1)</f>
        <v>13</v>
      </c>
      <c r="D58" t="str">
        <f t="shared" ca="1" si="5"/>
        <v>=WEEKNUM(B58,1)</v>
      </c>
    </row>
    <row r="59" spans="1:5" x14ac:dyDescent="0.3">
      <c r="A59">
        <f t="shared" si="3"/>
        <v>3</v>
      </c>
      <c r="B59" s="24">
        <v>45391</v>
      </c>
    </row>
    <row r="60" spans="1:5" x14ac:dyDescent="0.3">
      <c r="A60">
        <f t="shared" si="3"/>
        <v>4</v>
      </c>
      <c r="B60" s="24">
        <v>45399</v>
      </c>
      <c r="C60" s="28">
        <f>EDATE(B47,12)</f>
        <v>45658</v>
      </c>
      <c r="D60" t="str">
        <f ca="1">_xlfn.FORMULATEXT(C60)</f>
        <v>=EDATE(B47,12)</v>
      </c>
      <c r="E60" s="29" t="s">
        <v>219</v>
      </c>
    </row>
    <row r="61" spans="1:5" x14ac:dyDescent="0.3">
      <c r="A61">
        <f t="shared" si="3"/>
        <v>1</v>
      </c>
      <c r="B61" s="24">
        <v>45403</v>
      </c>
      <c r="C61" s="28">
        <f>EOMONTH(B47,0)</f>
        <v>45322</v>
      </c>
      <c r="D61" t="str">
        <f ca="1">_xlfn.FORMULATEXT(C61)</f>
        <v>=EOMONTH(B47,0)</v>
      </c>
    </row>
    <row r="62" spans="1:5" x14ac:dyDescent="0.3">
      <c r="C62" s="28">
        <f>EOMONTH(B47,2)</f>
        <v>45382</v>
      </c>
      <c r="D62" t="str">
        <f ca="1">_xlfn.FORMULATEXT(C62)</f>
        <v>=EOMONTH(B47,2)</v>
      </c>
      <c r="E62" s="29" t="s">
        <v>218</v>
      </c>
    </row>
    <row r="68" spans="1:3" x14ac:dyDescent="0.3">
      <c r="A68" s="14" t="s">
        <v>215</v>
      </c>
      <c r="B68" s="14" t="s">
        <v>216</v>
      </c>
      <c r="C68" s="14" t="s">
        <v>217</v>
      </c>
    </row>
    <row r="69" spans="1:3" x14ac:dyDescent="0.3">
      <c r="A69" s="24">
        <v>45292</v>
      </c>
      <c r="B69">
        <f>WEEKNUM(A69)</f>
        <v>1</v>
      </c>
      <c r="C69">
        <f>WEEKDAY(A69)</f>
        <v>2</v>
      </c>
    </row>
    <row r="70" spans="1:3" x14ac:dyDescent="0.3">
      <c r="A70" s="24">
        <v>45304</v>
      </c>
      <c r="B70">
        <f t="shared" ref="B70:B80" si="6">WEEKNUM(A70)</f>
        <v>2</v>
      </c>
      <c r="C70">
        <f t="shared" ref="C70:C80" si="7">WEEKDAY(A70)</f>
        <v>7</v>
      </c>
    </row>
    <row r="71" spans="1:3" x14ac:dyDescent="0.3">
      <c r="A71" s="24">
        <v>45305</v>
      </c>
      <c r="B71">
        <f t="shared" si="6"/>
        <v>3</v>
      </c>
      <c r="C71">
        <f t="shared" si="7"/>
        <v>1</v>
      </c>
    </row>
    <row r="72" spans="1:3" x14ac:dyDescent="0.3">
      <c r="A72" s="24">
        <v>45306</v>
      </c>
      <c r="B72">
        <f t="shared" si="6"/>
        <v>3</v>
      </c>
      <c r="C72">
        <f t="shared" si="7"/>
        <v>2</v>
      </c>
    </row>
    <row r="73" spans="1:3" x14ac:dyDescent="0.3">
      <c r="A73" s="24">
        <v>45317</v>
      </c>
      <c r="B73">
        <f t="shared" si="6"/>
        <v>4</v>
      </c>
      <c r="C73">
        <f t="shared" si="7"/>
        <v>6</v>
      </c>
    </row>
    <row r="74" spans="1:3" x14ac:dyDescent="0.3">
      <c r="A74" s="24">
        <v>45336</v>
      </c>
      <c r="B74">
        <f t="shared" si="6"/>
        <v>7</v>
      </c>
      <c r="C74">
        <f t="shared" si="7"/>
        <v>4</v>
      </c>
    </row>
    <row r="75" spans="1:3" x14ac:dyDescent="0.3">
      <c r="A75" s="24">
        <v>45376</v>
      </c>
      <c r="B75">
        <f t="shared" si="6"/>
        <v>13</v>
      </c>
      <c r="C75">
        <f t="shared" si="7"/>
        <v>2</v>
      </c>
    </row>
    <row r="76" spans="1:3" x14ac:dyDescent="0.3">
      <c r="A76" s="24">
        <v>45380</v>
      </c>
      <c r="B76">
        <f t="shared" si="6"/>
        <v>13</v>
      </c>
      <c r="C76">
        <f t="shared" si="7"/>
        <v>6</v>
      </c>
    </row>
    <row r="77" spans="1:3" x14ac:dyDescent="0.3">
      <c r="A77" s="24">
        <v>45391</v>
      </c>
      <c r="B77">
        <f t="shared" si="6"/>
        <v>15</v>
      </c>
      <c r="C77">
        <f t="shared" si="7"/>
        <v>3</v>
      </c>
    </row>
    <row r="78" spans="1:3" x14ac:dyDescent="0.3">
      <c r="A78" s="24">
        <v>45399</v>
      </c>
      <c r="B78">
        <f t="shared" si="6"/>
        <v>16</v>
      </c>
      <c r="C78">
        <f t="shared" si="7"/>
        <v>4</v>
      </c>
    </row>
    <row r="79" spans="1:3" x14ac:dyDescent="0.3">
      <c r="A79" s="24">
        <v>45403</v>
      </c>
      <c r="B79">
        <f t="shared" si="6"/>
        <v>17</v>
      </c>
      <c r="C79">
        <f t="shared" si="7"/>
        <v>1</v>
      </c>
    </row>
    <row r="80" spans="1:3" x14ac:dyDescent="0.3">
      <c r="A80" s="24">
        <v>45641</v>
      </c>
      <c r="B80">
        <f t="shared" si="6"/>
        <v>51</v>
      </c>
      <c r="C80">
        <f t="shared" si="7"/>
        <v>1</v>
      </c>
    </row>
    <row r="82" spans="1:3" x14ac:dyDescent="0.3">
      <c r="A82" s="14" t="s">
        <v>185</v>
      </c>
      <c r="B82" t="str">
        <f ca="1">_xlfn.FORMULATEXT(B80)</f>
        <v>=WEEKNUM(A80)</v>
      </c>
      <c r="C82" t="str">
        <f ca="1">_xlfn.FORMULATEXT(C80)</f>
        <v>=WEEKDAY(A80)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3C12-160E-421C-A4E4-DC8BBDA5A494}">
  <dimension ref="A1:I57"/>
  <sheetViews>
    <sheetView topLeftCell="A45" zoomScale="130" zoomScaleNormal="130" workbookViewId="0">
      <selection activeCell="B49" sqref="B49"/>
    </sheetView>
  </sheetViews>
  <sheetFormatPr defaultRowHeight="14.4" x14ac:dyDescent="0.3"/>
  <cols>
    <col min="1" max="1" width="24.44140625" bestFit="1" customWidth="1"/>
    <col min="2" max="2" width="15.44140625" customWidth="1"/>
    <col min="3" max="3" width="16" customWidth="1"/>
    <col min="6" max="6" width="10.33203125" bestFit="1" customWidth="1"/>
    <col min="7" max="7" width="26.109375" bestFit="1" customWidth="1"/>
    <col min="8" max="8" width="21.6640625" customWidth="1"/>
    <col min="9" max="9" width="10.33203125" bestFit="1" customWidth="1"/>
  </cols>
  <sheetData>
    <row r="1" spans="1:9" x14ac:dyDescent="0.3">
      <c r="A1" s="30" t="s">
        <v>178</v>
      </c>
      <c r="B1" s="30" t="s">
        <v>179</v>
      </c>
      <c r="C1" s="30" t="s">
        <v>181</v>
      </c>
      <c r="D1" s="30" t="s">
        <v>264</v>
      </c>
      <c r="G1" s="30" t="s">
        <v>178</v>
      </c>
      <c r="H1" s="30" t="s">
        <v>246</v>
      </c>
      <c r="I1" s="30" t="s">
        <v>264</v>
      </c>
    </row>
    <row r="2" spans="1:9" x14ac:dyDescent="0.3">
      <c r="A2" s="31" t="s">
        <v>220</v>
      </c>
      <c r="B2" s="31" t="s">
        <v>221</v>
      </c>
      <c r="C2" s="31" t="s">
        <v>265</v>
      </c>
      <c r="D2" s="31" t="s">
        <v>263</v>
      </c>
      <c r="G2" s="31" t="s">
        <v>220</v>
      </c>
      <c r="H2" s="33" t="s">
        <v>273</v>
      </c>
      <c r="I2" t="s">
        <v>263</v>
      </c>
    </row>
    <row r="3" spans="1:9" x14ac:dyDescent="0.3">
      <c r="A3" s="31" t="s">
        <v>223</v>
      </c>
      <c r="B3" s="31" t="s">
        <v>224</v>
      </c>
      <c r="C3" s="31" t="s">
        <v>266</v>
      </c>
      <c r="G3" s="31" t="s">
        <v>223</v>
      </c>
      <c r="H3" s="33" t="s">
        <v>274</v>
      </c>
    </row>
    <row r="4" spans="1:9" x14ac:dyDescent="0.3">
      <c r="A4" s="31" t="s">
        <v>226</v>
      </c>
      <c r="B4" s="31" t="s">
        <v>227</v>
      </c>
      <c r="C4" s="31" t="s">
        <v>267</v>
      </c>
      <c r="G4" s="31" t="s">
        <v>226</v>
      </c>
      <c r="H4" s="33" t="s">
        <v>275</v>
      </c>
    </row>
    <row r="5" spans="1:9" x14ac:dyDescent="0.3">
      <c r="A5" s="31" t="s">
        <v>229</v>
      </c>
      <c r="B5" s="31" t="s">
        <v>230</v>
      </c>
      <c r="C5" s="31" t="s">
        <v>268</v>
      </c>
      <c r="G5" s="31" t="s">
        <v>229</v>
      </c>
      <c r="H5" s="33" t="s">
        <v>276</v>
      </c>
    </row>
    <row r="6" spans="1:9" x14ac:dyDescent="0.3">
      <c r="A6" s="31" t="s">
        <v>232</v>
      </c>
      <c r="B6" s="31" t="s">
        <v>233</v>
      </c>
      <c r="C6" s="31" t="s">
        <v>269</v>
      </c>
      <c r="G6" s="31" t="s">
        <v>232</v>
      </c>
      <c r="H6" s="33" t="s">
        <v>277</v>
      </c>
    </row>
    <row r="7" spans="1:9" x14ac:dyDescent="0.3">
      <c r="A7" s="31" t="s">
        <v>235</v>
      </c>
      <c r="B7" s="31" t="s">
        <v>236</v>
      </c>
      <c r="C7" s="31" t="s">
        <v>270</v>
      </c>
      <c r="G7" s="31" t="s">
        <v>235</v>
      </c>
      <c r="H7" s="33" t="s">
        <v>278</v>
      </c>
    </row>
    <row r="8" spans="1:9" x14ac:dyDescent="0.3">
      <c r="A8" s="31" t="s">
        <v>238</v>
      </c>
      <c r="B8" s="31" t="s">
        <v>230</v>
      </c>
      <c r="C8" s="31" t="s">
        <v>271</v>
      </c>
      <c r="G8" s="31" t="s">
        <v>238</v>
      </c>
      <c r="H8" s="33" t="s">
        <v>279</v>
      </c>
    </row>
    <row r="9" spans="1:9" x14ac:dyDescent="0.3">
      <c r="A9" s="31" t="s">
        <v>240</v>
      </c>
      <c r="B9" s="31" t="s">
        <v>241</v>
      </c>
      <c r="C9" s="31" t="s">
        <v>272</v>
      </c>
      <c r="G9" s="31" t="s">
        <v>240</v>
      </c>
      <c r="H9" s="33" t="s">
        <v>280</v>
      </c>
    </row>
    <row r="10" spans="1:9" x14ac:dyDescent="0.3">
      <c r="A10" s="31" t="s">
        <v>243</v>
      </c>
      <c r="B10" s="31" t="s">
        <v>244</v>
      </c>
      <c r="C10" s="31" t="s">
        <v>36</v>
      </c>
      <c r="G10" s="31" t="s">
        <v>243</v>
      </c>
      <c r="H10" s="33" t="s">
        <v>281</v>
      </c>
    </row>
    <row r="20" spans="1:9" x14ac:dyDescent="0.3">
      <c r="A20" s="30" t="s">
        <v>178</v>
      </c>
      <c r="B20" s="30" t="s">
        <v>247</v>
      </c>
      <c r="C20" s="30" t="s">
        <v>264</v>
      </c>
      <c r="G20" s="30" t="s">
        <v>178</v>
      </c>
      <c r="H20" s="30" t="s">
        <v>248</v>
      </c>
      <c r="I20" s="30" t="s">
        <v>264</v>
      </c>
    </row>
    <row r="21" spans="1:9" x14ac:dyDescent="0.3">
      <c r="A21" s="31" t="s">
        <v>220</v>
      </c>
      <c r="B21" s="31" t="s">
        <v>282</v>
      </c>
      <c r="C21" s="31" t="s">
        <v>263</v>
      </c>
      <c r="G21" s="31" t="s">
        <v>220</v>
      </c>
      <c r="H21" s="31" t="s">
        <v>291</v>
      </c>
      <c r="I21" s="31" t="s">
        <v>263</v>
      </c>
    </row>
    <row r="22" spans="1:9" x14ac:dyDescent="0.3">
      <c r="A22" s="31" t="s">
        <v>223</v>
      </c>
      <c r="B22" s="31" t="s">
        <v>283</v>
      </c>
      <c r="G22" s="31" t="s">
        <v>223</v>
      </c>
      <c r="H22" s="31" t="s">
        <v>298</v>
      </c>
    </row>
    <row r="23" spans="1:9" x14ac:dyDescent="0.3">
      <c r="A23" s="31" t="s">
        <v>226</v>
      </c>
      <c r="B23" s="31" t="s">
        <v>284</v>
      </c>
      <c r="G23" s="31" t="s">
        <v>226</v>
      </c>
      <c r="H23" s="31" t="s">
        <v>292</v>
      </c>
    </row>
    <row r="24" spans="1:9" x14ac:dyDescent="0.3">
      <c r="A24" s="31" t="s">
        <v>229</v>
      </c>
      <c r="B24" s="31" t="s">
        <v>285</v>
      </c>
      <c r="G24" s="31" t="s">
        <v>249</v>
      </c>
      <c r="H24" s="31" t="s">
        <v>293</v>
      </c>
    </row>
    <row r="25" spans="1:9" x14ac:dyDescent="0.3">
      <c r="A25" s="31" t="s">
        <v>232</v>
      </c>
      <c r="B25" s="31" t="s">
        <v>286</v>
      </c>
      <c r="G25" s="31" t="s">
        <v>232</v>
      </c>
      <c r="H25" s="31" t="s">
        <v>294</v>
      </c>
    </row>
    <row r="26" spans="1:9" x14ac:dyDescent="0.3">
      <c r="A26" s="31" t="s">
        <v>235</v>
      </c>
      <c r="B26" s="31" t="s">
        <v>287</v>
      </c>
      <c r="G26" s="31" t="s">
        <v>235</v>
      </c>
      <c r="H26" s="31" t="s">
        <v>295</v>
      </c>
    </row>
    <row r="27" spans="1:9" x14ac:dyDescent="0.3">
      <c r="A27" s="31" t="s">
        <v>238</v>
      </c>
      <c r="B27" s="31" t="s">
        <v>288</v>
      </c>
      <c r="G27" s="31" t="s">
        <v>238</v>
      </c>
      <c r="H27" s="31" t="s">
        <v>294</v>
      </c>
    </row>
    <row r="28" spans="1:9" x14ac:dyDescent="0.3">
      <c r="A28" s="31" t="s">
        <v>240</v>
      </c>
      <c r="B28" s="31" t="s">
        <v>289</v>
      </c>
      <c r="G28" s="31" t="s">
        <v>240</v>
      </c>
      <c r="H28" s="31" t="s">
        <v>296</v>
      </c>
    </row>
    <row r="29" spans="1:9" x14ac:dyDescent="0.3">
      <c r="A29" s="31" t="s">
        <v>243</v>
      </c>
      <c r="B29" s="31" t="s">
        <v>290</v>
      </c>
      <c r="G29" s="31" t="s">
        <v>250</v>
      </c>
      <c r="H29" s="31" t="s">
        <v>297</v>
      </c>
    </row>
    <row r="35" spans="1:8" x14ac:dyDescent="0.3">
      <c r="A35" s="30" t="s">
        <v>179</v>
      </c>
      <c r="B35" s="30" t="s">
        <v>181</v>
      </c>
      <c r="C35" s="30" t="s">
        <v>178</v>
      </c>
      <c r="D35" s="30" t="s">
        <v>264</v>
      </c>
      <c r="F35" s="30" t="s">
        <v>251</v>
      </c>
      <c r="G35" s="30" t="s">
        <v>252</v>
      </c>
      <c r="H35" s="30" t="s">
        <v>252</v>
      </c>
    </row>
    <row r="36" spans="1:8" x14ac:dyDescent="0.3">
      <c r="A36" s="31" t="s">
        <v>221</v>
      </c>
      <c r="B36" s="31" t="s">
        <v>222</v>
      </c>
      <c r="C36" s="31" t="s">
        <v>220</v>
      </c>
      <c r="D36" s="31" t="s">
        <v>263</v>
      </c>
      <c r="F36" s="31" t="s">
        <v>256</v>
      </c>
      <c r="G36" s="31" t="s">
        <v>257</v>
      </c>
      <c r="H36" s="31" t="s">
        <v>257</v>
      </c>
    </row>
    <row r="37" spans="1:8" x14ac:dyDescent="0.3">
      <c r="A37" s="31" t="s">
        <v>224</v>
      </c>
      <c r="B37" s="31" t="s">
        <v>225</v>
      </c>
      <c r="C37" s="31" t="s">
        <v>223</v>
      </c>
      <c r="F37" s="31" t="s">
        <v>299</v>
      </c>
      <c r="G37" s="31" t="s">
        <v>258</v>
      </c>
      <c r="H37" t="s">
        <v>258</v>
      </c>
    </row>
    <row r="38" spans="1:8" x14ac:dyDescent="0.3">
      <c r="A38" s="31" t="s">
        <v>227</v>
      </c>
      <c r="B38" s="31" t="s">
        <v>228</v>
      </c>
      <c r="C38" s="31" t="s">
        <v>226</v>
      </c>
      <c r="F38" s="31" t="s">
        <v>300</v>
      </c>
      <c r="G38" s="31" t="s">
        <v>257</v>
      </c>
      <c r="H38" t="s">
        <v>257</v>
      </c>
    </row>
    <row r="39" spans="1:8" x14ac:dyDescent="0.3">
      <c r="A39" s="31" t="s">
        <v>230</v>
      </c>
      <c r="B39" s="31" t="s">
        <v>231</v>
      </c>
      <c r="C39" s="31" t="s">
        <v>229</v>
      </c>
      <c r="F39" s="31" t="s">
        <v>259</v>
      </c>
      <c r="G39" s="31" t="s">
        <v>301</v>
      </c>
      <c r="H39" t="s">
        <v>258</v>
      </c>
    </row>
    <row r="40" spans="1:8" x14ac:dyDescent="0.3">
      <c r="A40" s="31" t="s">
        <v>233</v>
      </c>
      <c r="B40" s="31" t="s">
        <v>234</v>
      </c>
      <c r="C40" s="31" t="s">
        <v>232</v>
      </c>
      <c r="F40" s="31" t="s">
        <v>260</v>
      </c>
      <c r="G40" s="31" t="s">
        <v>301</v>
      </c>
      <c r="H40" t="s">
        <v>257</v>
      </c>
    </row>
    <row r="41" spans="1:8" x14ac:dyDescent="0.3">
      <c r="A41" s="31" t="s">
        <v>236</v>
      </c>
      <c r="B41" s="31" t="s">
        <v>237</v>
      </c>
      <c r="C41" s="31" t="s">
        <v>235</v>
      </c>
      <c r="F41" s="31" t="s">
        <v>261</v>
      </c>
      <c r="G41" s="31" t="s">
        <v>257</v>
      </c>
      <c r="H41" t="s">
        <v>258</v>
      </c>
    </row>
    <row r="42" spans="1:8" x14ac:dyDescent="0.3">
      <c r="A42" s="31" t="s">
        <v>230</v>
      </c>
      <c r="B42" s="31" t="s">
        <v>239</v>
      </c>
      <c r="C42" s="31" t="s">
        <v>238</v>
      </c>
      <c r="F42" s="31" t="s">
        <v>260</v>
      </c>
      <c r="G42" s="31" t="s">
        <v>301</v>
      </c>
      <c r="H42" t="s">
        <v>257</v>
      </c>
    </row>
    <row r="43" spans="1:8" x14ac:dyDescent="0.3">
      <c r="A43" s="31" t="s">
        <v>241</v>
      </c>
      <c r="B43" s="31" t="s">
        <v>242</v>
      </c>
      <c r="C43" s="31" t="s">
        <v>240</v>
      </c>
      <c r="F43" s="31" t="s">
        <v>262</v>
      </c>
      <c r="G43" s="31" t="s">
        <v>301</v>
      </c>
      <c r="H43" t="s">
        <v>257</v>
      </c>
    </row>
    <row r="44" spans="1:8" x14ac:dyDescent="0.3">
      <c r="A44" s="31" t="s">
        <v>244</v>
      </c>
      <c r="B44" s="31" t="s">
        <v>245</v>
      </c>
      <c r="C44" s="31" t="s">
        <v>243</v>
      </c>
      <c r="F44" s="31" t="s">
        <v>260</v>
      </c>
      <c r="G44" s="31" t="s">
        <v>301</v>
      </c>
      <c r="H44" t="s">
        <v>257</v>
      </c>
    </row>
    <row r="48" spans="1:8" x14ac:dyDescent="0.3">
      <c r="A48" s="30" t="s">
        <v>253</v>
      </c>
      <c r="B48" s="30" t="s">
        <v>254</v>
      </c>
      <c r="C48" s="30" t="s">
        <v>213</v>
      </c>
      <c r="D48" s="30" t="s">
        <v>255</v>
      </c>
      <c r="E48" s="30" t="s">
        <v>264</v>
      </c>
    </row>
    <row r="49" spans="1:7" x14ac:dyDescent="0.3">
      <c r="A49" s="32">
        <v>43519</v>
      </c>
      <c r="B49" s="31">
        <v>2</v>
      </c>
      <c r="C49" s="31">
        <v>23</v>
      </c>
      <c r="D49" s="31">
        <v>2019</v>
      </c>
      <c r="E49" t="s">
        <v>263</v>
      </c>
      <c r="G49" t="s">
        <v>302</v>
      </c>
    </row>
    <row r="50" spans="1:7" x14ac:dyDescent="0.3">
      <c r="A50" s="32">
        <v>43567</v>
      </c>
      <c r="B50" s="31">
        <v>4</v>
      </c>
      <c r="C50" s="31">
        <v>12</v>
      </c>
      <c r="D50" s="31">
        <v>2019</v>
      </c>
      <c r="G50" t="s">
        <v>303</v>
      </c>
    </row>
    <row r="51" spans="1:7" x14ac:dyDescent="0.3">
      <c r="A51" s="32">
        <v>43700</v>
      </c>
      <c r="B51" s="31">
        <v>8</v>
      </c>
      <c r="C51" s="31">
        <v>23</v>
      </c>
      <c r="D51" s="31">
        <v>2019</v>
      </c>
      <c r="G51" t="s">
        <v>304</v>
      </c>
    </row>
    <row r="52" spans="1:7" x14ac:dyDescent="0.3">
      <c r="A52" s="32">
        <v>43957</v>
      </c>
      <c r="B52" s="31">
        <v>5</v>
      </c>
      <c r="C52" s="31">
        <v>6</v>
      </c>
      <c r="D52" s="31">
        <v>2020</v>
      </c>
      <c r="G52" t="s">
        <v>305</v>
      </c>
    </row>
    <row r="53" spans="1:7" x14ac:dyDescent="0.3">
      <c r="A53" s="32">
        <v>43894</v>
      </c>
      <c r="B53" s="31">
        <v>3</v>
      </c>
      <c r="C53" s="31">
        <v>4</v>
      </c>
      <c r="D53" s="31">
        <v>2020</v>
      </c>
      <c r="G53" t="s">
        <v>306</v>
      </c>
    </row>
    <row r="54" spans="1:7" x14ac:dyDescent="0.3">
      <c r="A54" s="32">
        <v>43548</v>
      </c>
      <c r="B54" s="31">
        <v>3</v>
      </c>
      <c r="C54" s="31">
        <v>24</v>
      </c>
      <c r="D54" s="31">
        <v>2019</v>
      </c>
      <c r="G54" t="s">
        <v>307</v>
      </c>
    </row>
    <row r="55" spans="1:7" x14ac:dyDescent="0.3">
      <c r="A55" s="32">
        <v>44235</v>
      </c>
      <c r="B55" s="31">
        <v>2</v>
      </c>
      <c r="C55" s="31">
        <v>8</v>
      </c>
      <c r="D55" s="31">
        <v>2021</v>
      </c>
      <c r="G55" t="s">
        <v>308</v>
      </c>
    </row>
    <row r="56" spans="1:7" x14ac:dyDescent="0.3">
      <c r="A56" s="32">
        <v>44033</v>
      </c>
      <c r="B56" s="31">
        <v>7</v>
      </c>
      <c r="C56" s="31">
        <v>21</v>
      </c>
      <c r="D56" s="31">
        <v>2020</v>
      </c>
      <c r="G56" t="s">
        <v>309</v>
      </c>
    </row>
    <row r="57" spans="1:7" x14ac:dyDescent="0.3">
      <c r="A57" s="32">
        <v>44132</v>
      </c>
      <c r="B57" s="31">
        <v>0</v>
      </c>
      <c r="C57" s="31">
        <v>28</v>
      </c>
      <c r="D57" s="31">
        <v>2020</v>
      </c>
      <c r="G57" t="s">
        <v>310</v>
      </c>
    </row>
  </sheetData>
  <phoneticPr fontId="4" type="noConversion"/>
  <hyperlinks>
    <hyperlink ref="H2" r:id="rId1" xr:uid="{AF5E9151-B7C1-4535-9D06-D4DDF507E5DC}"/>
    <hyperlink ref="H3" r:id="rId2" xr:uid="{39D96BEB-0E34-48FF-A485-CD65C015CE79}"/>
    <hyperlink ref="H4" r:id="rId3" xr:uid="{7703AC6A-6745-4464-AD05-DCB43D26D760}"/>
    <hyperlink ref="H5" r:id="rId4" xr:uid="{B1B8ED91-9BC4-4FD4-B6F2-85DE73B9EBAE}"/>
    <hyperlink ref="H6" r:id="rId5" xr:uid="{D8FF0F57-6B47-4AB7-9811-C5A6FA3694D2}"/>
    <hyperlink ref="H7" r:id="rId6" xr:uid="{DDECC1BF-9B0B-4EB3-9B4D-6BBAB0689D35}"/>
    <hyperlink ref="H8" r:id="rId7" xr:uid="{2BEE0944-D188-4901-AE60-90394CB4665F}"/>
    <hyperlink ref="H9" r:id="rId8" xr:uid="{47C0327A-CB82-44C2-83EA-D76B1488A166}"/>
    <hyperlink ref="H10" r:id="rId9" xr:uid="{0C45EAF5-A8D6-43F2-8101-9E8E5C3B87A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145D-DB8B-45A5-B59D-E64D85FD23F5}">
  <dimension ref="A1:U61"/>
  <sheetViews>
    <sheetView zoomScaleNormal="100" workbookViewId="0">
      <selection activeCell="E13" sqref="E13"/>
    </sheetView>
  </sheetViews>
  <sheetFormatPr defaultRowHeight="14.4" x14ac:dyDescent="0.3"/>
  <cols>
    <col min="1" max="1" width="10.6640625" bestFit="1" customWidth="1"/>
    <col min="2" max="3" width="11.6640625" bestFit="1" customWidth="1"/>
    <col min="4" max="4" width="10.6640625" bestFit="1" customWidth="1"/>
    <col min="5" max="5" width="10.33203125" bestFit="1" customWidth="1"/>
    <col min="6" max="6" width="11.109375" bestFit="1" customWidth="1"/>
    <col min="7" max="7" width="20.77734375" bestFit="1" customWidth="1"/>
    <col min="8" max="9" width="10.33203125" bestFit="1" customWidth="1"/>
    <col min="10" max="10" width="10.44140625" bestFit="1" customWidth="1"/>
    <col min="11" max="11" width="11.5546875" bestFit="1" customWidth="1"/>
    <col min="12" max="20" width="10.33203125" bestFit="1" customWidth="1"/>
    <col min="21" max="21" width="10.109375" bestFit="1" customWidth="1"/>
    <col min="34" max="34" width="10.109375" bestFit="1" customWidth="1"/>
    <col min="35" max="35" width="10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</row>
    <row r="3" spans="1:11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</row>
    <row r="4" spans="1:11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</row>
    <row r="5" spans="1:11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t="s">
        <v>311</v>
      </c>
      <c r="K5" t="s">
        <v>312</v>
      </c>
    </row>
    <row r="6" spans="1:11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t="s">
        <v>315</v>
      </c>
      <c r="K6" t="s">
        <v>313</v>
      </c>
    </row>
    <row r="7" spans="1:11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t="s">
        <v>316</v>
      </c>
      <c r="K7" t="s">
        <v>184</v>
      </c>
    </row>
    <row r="8" spans="1:11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t="s">
        <v>317</v>
      </c>
      <c r="K8" t="s">
        <v>314</v>
      </c>
    </row>
    <row r="9" spans="1:11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</row>
    <row r="10" spans="1:11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</row>
    <row r="11" spans="1:11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</row>
    <row r="12" spans="1:11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</row>
    <row r="13" spans="1:11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</row>
    <row r="14" spans="1:11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</row>
    <row r="15" spans="1:11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</row>
    <row r="16" spans="1:11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</row>
    <row r="23" spans="1:21" x14ac:dyDescent="0.3">
      <c r="A23" t="s">
        <v>329</v>
      </c>
    </row>
    <row r="24" spans="1:21" x14ac:dyDescent="0.3">
      <c r="A24" s="14" t="s">
        <v>318</v>
      </c>
    </row>
    <row r="25" spans="1:21" x14ac:dyDescent="0.3">
      <c r="A25" s="1" t="s">
        <v>0</v>
      </c>
      <c r="B25" s="3">
        <v>1</v>
      </c>
      <c r="C25" s="6">
        <v>2</v>
      </c>
      <c r="D25" s="3">
        <v>3</v>
      </c>
      <c r="E25" s="6">
        <v>4</v>
      </c>
      <c r="F25" s="3">
        <v>5</v>
      </c>
      <c r="G25" s="6">
        <v>6</v>
      </c>
      <c r="H25" s="3">
        <v>7</v>
      </c>
      <c r="I25" s="6">
        <v>8</v>
      </c>
      <c r="J25" s="3">
        <v>9</v>
      </c>
      <c r="K25" s="6">
        <v>10</v>
      </c>
      <c r="L25" s="3">
        <v>11</v>
      </c>
      <c r="M25" s="6">
        <v>12</v>
      </c>
      <c r="N25" s="3">
        <v>13</v>
      </c>
      <c r="O25" s="6">
        <v>14</v>
      </c>
      <c r="P25" s="3">
        <v>15</v>
      </c>
      <c r="Q25" s="6">
        <v>16</v>
      </c>
      <c r="R25" s="3">
        <v>17</v>
      </c>
      <c r="S25" s="6">
        <v>18</v>
      </c>
      <c r="T25" s="3">
        <v>19</v>
      </c>
      <c r="U25" s="20">
        <v>20</v>
      </c>
    </row>
    <row r="26" spans="1:21" x14ac:dyDescent="0.3">
      <c r="A26" s="2" t="s">
        <v>1</v>
      </c>
      <c r="B26" s="4" t="s">
        <v>8</v>
      </c>
      <c r="C26" s="7" t="s">
        <v>13</v>
      </c>
      <c r="D26" s="4" t="s">
        <v>17</v>
      </c>
      <c r="E26" s="7" t="s">
        <v>22</v>
      </c>
      <c r="F26" s="4" t="s">
        <v>26</v>
      </c>
      <c r="G26" s="7" t="s">
        <v>30</v>
      </c>
      <c r="H26" s="4" t="s">
        <v>33</v>
      </c>
      <c r="I26" s="7" t="s">
        <v>38</v>
      </c>
      <c r="J26" s="4" t="s">
        <v>41</v>
      </c>
      <c r="K26" s="7" t="s">
        <v>44</v>
      </c>
      <c r="L26" s="4" t="s">
        <v>47</v>
      </c>
      <c r="M26" s="7" t="s">
        <v>50</v>
      </c>
      <c r="N26" s="4" t="s">
        <v>53</v>
      </c>
      <c r="O26" s="7" t="s">
        <v>56</v>
      </c>
      <c r="P26" s="4" t="s">
        <v>60</v>
      </c>
      <c r="Q26" s="7" t="s">
        <v>62</v>
      </c>
      <c r="R26" s="4" t="s">
        <v>65</v>
      </c>
      <c r="S26" s="7" t="s">
        <v>67</v>
      </c>
      <c r="T26" s="4" t="s">
        <v>70</v>
      </c>
      <c r="U26" s="21" t="s">
        <v>72</v>
      </c>
    </row>
    <row r="27" spans="1:21" x14ac:dyDescent="0.3">
      <c r="A27" s="2" t="s">
        <v>2</v>
      </c>
      <c r="B27" s="4" t="s">
        <v>9</v>
      </c>
      <c r="C27" s="7" t="s">
        <v>14</v>
      </c>
      <c r="D27" s="4" t="s">
        <v>18</v>
      </c>
      <c r="E27" s="7" t="s">
        <v>23</v>
      </c>
      <c r="F27" s="4" t="s">
        <v>27</v>
      </c>
      <c r="G27" s="7" t="s">
        <v>31</v>
      </c>
      <c r="H27" s="4" t="s">
        <v>34</v>
      </c>
      <c r="I27" s="7" t="s">
        <v>39</v>
      </c>
      <c r="J27" s="4" t="s">
        <v>42</v>
      </c>
      <c r="K27" s="7" t="s">
        <v>45</v>
      </c>
      <c r="L27" s="4" t="s">
        <v>48</v>
      </c>
      <c r="M27" s="7" t="s">
        <v>51</v>
      </c>
      <c r="N27" s="4" t="s">
        <v>54</v>
      </c>
      <c r="O27" s="7" t="s">
        <v>57</v>
      </c>
      <c r="P27" s="4" t="s">
        <v>61</v>
      </c>
      <c r="Q27" s="7" t="s">
        <v>63</v>
      </c>
      <c r="R27" s="4" t="s">
        <v>66</v>
      </c>
      <c r="S27" s="7" t="s">
        <v>68</v>
      </c>
      <c r="T27" s="4" t="s">
        <v>71</v>
      </c>
      <c r="U27" s="21" t="s">
        <v>73</v>
      </c>
    </row>
    <row r="28" spans="1:21" x14ac:dyDescent="0.3">
      <c r="A28" s="2" t="s">
        <v>3</v>
      </c>
      <c r="B28" s="4" t="s">
        <v>10</v>
      </c>
      <c r="C28" s="7" t="s">
        <v>10</v>
      </c>
      <c r="D28" s="4" t="s">
        <v>19</v>
      </c>
      <c r="E28" s="7" t="s">
        <v>24</v>
      </c>
      <c r="F28" s="4" t="s">
        <v>28</v>
      </c>
      <c r="G28" s="7" t="s">
        <v>28</v>
      </c>
      <c r="H28" s="4" t="s">
        <v>35</v>
      </c>
      <c r="I28" s="7" t="s">
        <v>28</v>
      </c>
      <c r="J28" s="4" t="s">
        <v>10</v>
      </c>
      <c r="K28" s="7" t="s">
        <v>24</v>
      </c>
      <c r="L28" s="4" t="s">
        <v>49</v>
      </c>
      <c r="M28" s="7" t="s">
        <v>19</v>
      </c>
      <c r="N28" s="4" t="s">
        <v>49</v>
      </c>
      <c r="O28" s="7" t="s">
        <v>58</v>
      </c>
      <c r="P28" s="4" t="s">
        <v>35</v>
      </c>
      <c r="Q28" s="7" t="s">
        <v>35</v>
      </c>
      <c r="R28" s="4" t="s">
        <v>19</v>
      </c>
      <c r="S28" s="7" t="s">
        <v>19</v>
      </c>
      <c r="T28" s="4" t="s">
        <v>24</v>
      </c>
      <c r="U28" s="21" t="s">
        <v>24</v>
      </c>
    </row>
    <row r="29" spans="1:21" x14ac:dyDescent="0.3">
      <c r="A29" s="2" t="s">
        <v>4</v>
      </c>
      <c r="B29" s="4" t="s">
        <v>11</v>
      </c>
      <c r="C29" s="7" t="s">
        <v>15</v>
      </c>
      <c r="D29" s="4" t="s">
        <v>20</v>
      </c>
      <c r="E29" s="7" t="s">
        <v>11</v>
      </c>
      <c r="F29" s="4" t="s">
        <v>11</v>
      </c>
      <c r="G29" s="7" t="s">
        <v>11</v>
      </c>
      <c r="H29" s="4" t="s">
        <v>36</v>
      </c>
      <c r="I29" s="7" t="s">
        <v>11</v>
      </c>
      <c r="J29" s="4" t="s">
        <v>11</v>
      </c>
      <c r="K29" s="7" t="s">
        <v>15</v>
      </c>
      <c r="L29" s="4" t="s">
        <v>36</v>
      </c>
      <c r="M29" s="7" t="s">
        <v>11</v>
      </c>
      <c r="N29" s="4" t="s">
        <v>15</v>
      </c>
      <c r="O29" s="7" t="s">
        <v>20</v>
      </c>
      <c r="P29" s="4" t="s">
        <v>11</v>
      </c>
      <c r="Q29" s="7" t="s">
        <v>11</v>
      </c>
      <c r="R29" s="4" t="s">
        <v>15</v>
      </c>
      <c r="S29" s="7" t="s">
        <v>36</v>
      </c>
      <c r="T29" s="4" t="s">
        <v>11</v>
      </c>
      <c r="U29" s="21" t="s">
        <v>11</v>
      </c>
    </row>
    <row r="30" spans="1:21" x14ac:dyDescent="0.3">
      <c r="A30" s="2" t="s">
        <v>5</v>
      </c>
      <c r="B30" s="4" t="s">
        <v>12</v>
      </c>
      <c r="C30" s="7" t="s">
        <v>16</v>
      </c>
      <c r="D30" s="4" t="s">
        <v>21</v>
      </c>
      <c r="E30" s="7" t="s">
        <v>25</v>
      </c>
      <c r="F30" s="4" t="s">
        <v>29</v>
      </c>
      <c r="G30" s="7" t="s">
        <v>32</v>
      </c>
      <c r="H30" s="4" t="s">
        <v>37</v>
      </c>
      <c r="I30" s="7" t="s">
        <v>40</v>
      </c>
      <c r="J30" s="4" t="s">
        <v>43</v>
      </c>
      <c r="K30" s="7" t="s">
        <v>46</v>
      </c>
      <c r="L30" s="4" t="s">
        <v>37</v>
      </c>
      <c r="M30" s="7" t="s">
        <v>52</v>
      </c>
      <c r="N30" s="4" t="s">
        <v>55</v>
      </c>
      <c r="O30" s="7" t="s">
        <v>59</v>
      </c>
      <c r="P30" s="4" t="s">
        <v>52</v>
      </c>
      <c r="Q30" s="7" t="s">
        <v>64</v>
      </c>
      <c r="R30" s="4" t="s">
        <v>16</v>
      </c>
      <c r="S30" s="7" t="s">
        <v>69</v>
      </c>
      <c r="T30" s="4" t="s">
        <v>32</v>
      </c>
      <c r="U30" s="21" t="s">
        <v>64</v>
      </c>
    </row>
    <row r="31" spans="1:21" x14ac:dyDescent="0.3">
      <c r="A31" s="2" t="s">
        <v>6</v>
      </c>
      <c r="B31" s="5">
        <v>28126</v>
      </c>
      <c r="C31" s="8">
        <v>28126</v>
      </c>
      <c r="D31" s="5">
        <v>36220</v>
      </c>
      <c r="E31" s="8">
        <v>29183</v>
      </c>
      <c r="F31" s="5">
        <v>32755</v>
      </c>
      <c r="G31" s="8">
        <v>32390</v>
      </c>
      <c r="H31" s="5">
        <v>33102</v>
      </c>
      <c r="I31" s="8">
        <v>32755</v>
      </c>
      <c r="J31" s="5">
        <v>36506</v>
      </c>
      <c r="K31" s="8">
        <v>28326</v>
      </c>
      <c r="L31" s="5">
        <v>31402</v>
      </c>
      <c r="M31" s="8">
        <v>30376</v>
      </c>
      <c r="N31" s="5">
        <v>31027</v>
      </c>
      <c r="O31" s="8">
        <v>31028</v>
      </c>
      <c r="P31" s="5">
        <v>31029</v>
      </c>
      <c r="Q31" s="8">
        <v>31030</v>
      </c>
      <c r="R31" s="5">
        <v>30376</v>
      </c>
      <c r="S31" s="8">
        <v>30376</v>
      </c>
      <c r="T31" s="5">
        <v>31637</v>
      </c>
      <c r="U31" s="22">
        <v>36316</v>
      </c>
    </row>
    <row r="32" spans="1:21" x14ac:dyDescent="0.3">
      <c r="A32" s="2" t="s">
        <v>7</v>
      </c>
      <c r="B32" s="18">
        <v>21875</v>
      </c>
      <c r="C32" s="19">
        <v>17500</v>
      </c>
      <c r="D32" s="18">
        <v>21000</v>
      </c>
      <c r="E32" s="19">
        <v>12250</v>
      </c>
      <c r="F32" s="18">
        <v>21000</v>
      </c>
      <c r="G32" s="19">
        <v>21000</v>
      </c>
      <c r="H32" s="18">
        <v>13825</v>
      </c>
      <c r="I32" s="19">
        <v>12425</v>
      </c>
      <c r="J32" s="18">
        <v>14875</v>
      </c>
      <c r="K32" s="19">
        <v>15750</v>
      </c>
      <c r="L32" s="18">
        <v>14875</v>
      </c>
      <c r="M32" s="19">
        <v>21000</v>
      </c>
      <c r="N32" s="18">
        <v>19250</v>
      </c>
      <c r="O32" s="19">
        <v>49000</v>
      </c>
      <c r="P32" s="18">
        <v>14875</v>
      </c>
      <c r="Q32" s="19">
        <v>14875</v>
      </c>
      <c r="R32" s="18">
        <v>15750</v>
      </c>
      <c r="S32" s="19">
        <v>15750</v>
      </c>
      <c r="T32" s="18">
        <v>10500</v>
      </c>
      <c r="U32" s="23">
        <v>5950</v>
      </c>
    </row>
    <row r="39" spans="2:9" x14ac:dyDescent="0.3">
      <c r="B39" s="14" t="s">
        <v>327</v>
      </c>
      <c r="C39" t="s">
        <v>312</v>
      </c>
      <c r="E39" s="14" t="s">
        <v>328</v>
      </c>
      <c r="F39" t="s">
        <v>312</v>
      </c>
      <c r="H39" s="14" t="s">
        <v>330</v>
      </c>
      <c r="I39" t="s">
        <v>326</v>
      </c>
    </row>
    <row r="40" spans="2:9" x14ac:dyDescent="0.3">
      <c r="B40" t="s">
        <v>319</v>
      </c>
      <c r="C40">
        <v>11</v>
      </c>
      <c r="E40" t="s">
        <v>319</v>
      </c>
      <c r="H40" t="s">
        <v>319</v>
      </c>
      <c r="I40">
        <v>11</v>
      </c>
    </row>
    <row r="41" spans="2:9" x14ac:dyDescent="0.3">
      <c r="B41" t="s">
        <v>245</v>
      </c>
      <c r="E41" t="s">
        <v>245</v>
      </c>
      <c r="F41">
        <v>18</v>
      </c>
      <c r="H41" t="s">
        <v>245</v>
      </c>
      <c r="I41">
        <v>18</v>
      </c>
    </row>
    <row r="42" spans="2:9" x14ac:dyDescent="0.3">
      <c r="B42" t="s">
        <v>320</v>
      </c>
      <c r="C42">
        <v>22</v>
      </c>
      <c r="E42" t="s">
        <v>320</v>
      </c>
      <c r="H42" t="s">
        <v>320</v>
      </c>
      <c r="I42">
        <v>22</v>
      </c>
    </row>
    <row r="43" spans="2:9" x14ac:dyDescent="0.3">
      <c r="B43" t="s">
        <v>321</v>
      </c>
      <c r="E43" t="s">
        <v>321</v>
      </c>
      <c r="F43">
        <v>29</v>
      </c>
      <c r="H43" t="s">
        <v>321</v>
      </c>
      <c r="I43">
        <v>29</v>
      </c>
    </row>
    <row r="44" spans="2:9" x14ac:dyDescent="0.3">
      <c r="B44" t="s">
        <v>325</v>
      </c>
      <c r="C44">
        <v>33</v>
      </c>
      <c r="E44" t="s">
        <v>325</v>
      </c>
      <c r="H44" t="s">
        <v>325</v>
      </c>
      <c r="I44">
        <v>33</v>
      </c>
    </row>
    <row r="45" spans="2:9" x14ac:dyDescent="0.3">
      <c r="B45" t="s">
        <v>322</v>
      </c>
      <c r="E45" t="s">
        <v>322</v>
      </c>
      <c r="F45">
        <v>39</v>
      </c>
      <c r="H45" t="s">
        <v>322</v>
      </c>
      <c r="I45">
        <v>39</v>
      </c>
    </row>
    <row r="46" spans="2:9" x14ac:dyDescent="0.3">
      <c r="B46" t="s">
        <v>323</v>
      </c>
      <c r="C46">
        <v>44</v>
      </c>
      <c r="E46" t="s">
        <v>323</v>
      </c>
      <c r="H46" t="s">
        <v>323</v>
      </c>
      <c r="I46">
        <v>44</v>
      </c>
    </row>
    <row r="47" spans="2:9" x14ac:dyDescent="0.3">
      <c r="B47" t="s">
        <v>324</v>
      </c>
      <c r="C47">
        <v>55</v>
      </c>
      <c r="E47" t="s">
        <v>324</v>
      </c>
      <c r="H47" t="s">
        <v>324</v>
      </c>
      <c r="I47">
        <v>55</v>
      </c>
    </row>
    <row r="55" spans="2:9" x14ac:dyDescent="0.3">
      <c r="B55" s="14" t="s">
        <v>327</v>
      </c>
      <c r="C55" s="14" t="s">
        <v>332</v>
      </c>
      <c r="E55" t="s">
        <v>331</v>
      </c>
      <c r="G55" t="s">
        <v>333</v>
      </c>
      <c r="I55" t="s">
        <v>334</v>
      </c>
    </row>
    <row r="56" spans="2:9" x14ac:dyDescent="0.3">
      <c r="B56">
        <v>11</v>
      </c>
      <c r="C56">
        <v>10</v>
      </c>
      <c r="E56">
        <v>21</v>
      </c>
      <c r="G56">
        <v>110</v>
      </c>
      <c r="I56">
        <v>1.1000000000000001</v>
      </c>
    </row>
    <row r="57" spans="2:9" x14ac:dyDescent="0.3">
      <c r="B57">
        <v>23</v>
      </c>
      <c r="E57">
        <v>33</v>
      </c>
      <c r="G57">
        <v>230</v>
      </c>
      <c r="I57">
        <v>2.2999999999999998</v>
      </c>
    </row>
    <row r="58" spans="2:9" x14ac:dyDescent="0.3">
      <c r="B58">
        <v>34</v>
      </c>
      <c r="E58">
        <v>44</v>
      </c>
      <c r="G58">
        <v>340</v>
      </c>
      <c r="I58">
        <v>3.4</v>
      </c>
    </row>
    <row r="59" spans="2:9" x14ac:dyDescent="0.3">
      <c r="B59">
        <v>44</v>
      </c>
      <c r="E59">
        <v>54</v>
      </c>
      <c r="G59">
        <v>440</v>
      </c>
      <c r="I59">
        <v>4.4000000000000004</v>
      </c>
    </row>
    <row r="60" spans="2:9" x14ac:dyDescent="0.3">
      <c r="B60">
        <v>46</v>
      </c>
      <c r="E60">
        <v>56</v>
      </c>
      <c r="G60">
        <v>460</v>
      </c>
      <c r="I60">
        <v>4.5999999999999996</v>
      </c>
    </row>
    <row r="61" spans="2:9" x14ac:dyDescent="0.3">
      <c r="B61">
        <v>49</v>
      </c>
      <c r="E61">
        <v>59</v>
      </c>
      <c r="G61">
        <v>490</v>
      </c>
      <c r="I61">
        <v>4.9000000000000004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CFB1-1C1A-48C3-B356-2F36A2C875C4}">
  <dimension ref="A1:L21"/>
  <sheetViews>
    <sheetView workbookViewId="0">
      <selection activeCell="H9" sqref="H9"/>
    </sheetView>
  </sheetViews>
  <sheetFormatPr defaultRowHeight="14.4" x14ac:dyDescent="0.3"/>
  <cols>
    <col min="7" max="7" width="10.33203125" bestFit="1" customWidth="1"/>
    <col min="12" max="12" width="13.33203125" bestFit="1" customWidth="1"/>
  </cols>
  <sheetData>
    <row r="1" spans="1:12" x14ac:dyDescent="0.3">
      <c r="A1" t="str">
        <f>'Paste special'!A1</f>
        <v>SNO</v>
      </c>
      <c r="B1" t="str">
        <f>'Paste special'!B1</f>
        <v>First name</v>
      </c>
      <c r="C1" t="str">
        <f>'Paste special'!C1</f>
        <v>Last name</v>
      </c>
      <c r="D1" t="str">
        <f>'Paste special'!D1</f>
        <v>Department</v>
      </c>
      <c r="E1" t="str">
        <f>'Paste special'!E1</f>
        <v>Region</v>
      </c>
      <c r="F1" t="str">
        <f>'Paste special'!F1</f>
        <v>Branches</v>
      </c>
      <c r="G1" t="str">
        <f>'Paste special'!G1</f>
        <v>Date Hire</v>
      </c>
      <c r="H1" t="str">
        <f>'Paste special'!H1</f>
        <v>Salary</v>
      </c>
      <c r="L1" t="s">
        <v>335</v>
      </c>
    </row>
    <row r="2" spans="1:12" x14ac:dyDescent="0.3">
      <c r="A2">
        <f>'Paste special'!A2</f>
        <v>1</v>
      </c>
      <c r="B2" t="str">
        <f>'Paste special'!B2</f>
        <v>Raja</v>
      </c>
      <c r="C2" t="str">
        <f>'Paste special'!C2</f>
        <v>Raymondekar</v>
      </c>
      <c r="D2" t="str">
        <f>'Paste special'!D2</f>
        <v>Sales</v>
      </c>
      <c r="E2" t="str">
        <f>'Paste special'!E2</f>
        <v>north</v>
      </c>
      <c r="F2" t="str">
        <f>'Paste special'!F2</f>
        <v>Ferozepur</v>
      </c>
      <c r="G2">
        <f>'Paste special'!G2</f>
        <v>28126</v>
      </c>
      <c r="H2">
        <f>'Paste special'!H2</f>
        <v>21875</v>
      </c>
      <c r="L2">
        <f t="shared" ref="L2:L21" si="0">H2</f>
        <v>21875</v>
      </c>
    </row>
    <row r="3" spans="1:12" x14ac:dyDescent="0.3">
      <c r="A3">
        <f>'Paste special'!A3</f>
        <v>2</v>
      </c>
      <c r="B3" t="str">
        <f>'Paste special'!B3</f>
        <v>Suman</v>
      </c>
      <c r="C3" t="str">
        <f>'Paste special'!C3</f>
        <v>Shinde</v>
      </c>
      <c r="D3" t="str">
        <f>'Paste special'!D3</f>
        <v>Sales</v>
      </c>
      <c r="E3" t="str">
        <f>'Paste special'!E3</f>
        <v>east</v>
      </c>
      <c r="F3" t="str">
        <f>'Paste special'!F3</f>
        <v>Cuttack</v>
      </c>
      <c r="G3">
        <f>'Paste special'!G3</f>
        <v>28126</v>
      </c>
      <c r="H3">
        <f>'Paste special'!H3</f>
        <v>17500</v>
      </c>
      <c r="L3">
        <f t="shared" si="0"/>
        <v>17500</v>
      </c>
    </row>
    <row r="4" spans="1:12" x14ac:dyDescent="0.3">
      <c r="A4">
        <f>'Paste special'!A4</f>
        <v>3</v>
      </c>
      <c r="B4" t="str">
        <f>'Paste special'!B4</f>
        <v>Kuldeep</v>
      </c>
      <c r="C4" t="str">
        <f>'Paste special'!C4</f>
        <v>Sharma</v>
      </c>
      <c r="D4" t="str">
        <f>'Paste special'!D4</f>
        <v>Admin</v>
      </c>
      <c r="E4" t="str">
        <f>'Paste special'!E4</f>
        <v>south</v>
      </c>
      <c r="F4" t="str">
        <f>'Paste special'!F4</f>
        <v>Hydrabad</v>
      </c>
      <c r="G4">
        <f>'Paste special'!G4</f>
        <v>36220</v>
      </c>
      <c r="H4">
        <f>'Paste special'!H4</f>
        <v>21000</v>
      </c>
      <c r="L4">
        <f t="shared" si="0"/>
        <v>21000</v>
      </c>
    </row>
    <row r="5" spans="1:12" x14ac:dyDescent="0.3">
      <c r="A5">
        <f>'Paste special'!A5</f>
        <v>4</v>
      </c>
      <c r="B5" t="str">
        <f>'Paste special'!B5</f>
        <v>Beena</v>
      </c>
      <c r="C5" t="str">
        <f>'Paste special'!C5</f>
        <v>Mavadia</v>
      </c>
      <c r="D5" t="str">
        <f>'Paste special'!D5</f>
        <v>Mktg</v>
      </c>
      <c r="E5" t="str">
        <f>'Paste special'!E5</f>
        <v>north</v>
      </c>
      <c r="F5" t="str">
        <f>'Paste special'!F5</f>
        <v>Delhi</v>
      </c>
      <c r="G5">
        <f>'Paste special'!G5</f>
        <v>29183</v>
      </c>
      <c r="H5">
        <f>'Paste special'!H5</f>
        <v>12250</v>
      </c>
      <c r="L5">
        <f t="shared" si="0"/>
        <v>12250</v>
      </c>
    </row>
    <row r="6" spans="1:12" x14ac:dyDescent="0.3">
      <c r="A6">
        <f>'Paste special'!A6</f>
        <v>5</v>
      </c>
      <c r="B6" t="str">
        <f>'Paste special'!B6</f>
        <v>Seema</v>
      </c>
      <c r="C6" t="str">
        <f>'Paste special'!C6</f>
        <v>Ranganathan</v>
      </c>
      <c r="D6" t="str">
        <f>'Paste special'!D6</f>
        <v>R&amp;D</v>
      </c>
      <c r="E6" t="str">
        <f>'Paste special'!E6</f>
        <v>north</v>
      </c>
      <c r="F6" t="str">
        <f>'Paste special'!F6</f>
        <v>Kanpur</v>
      </c>
      <c r="G6">
        <f>'Paste special'!G6</f>
        <v>32755</v>
      </c>
      <c r="H6">
        <f>'Paste special'!H6</f>
        <v>21000</v>
      </c>
      <c r="L6">
        <f t="shared" si="0"/>
        <v>21000</v>
      </c>
    </row>
    <row r="7" spans="1:12" x14ac:dyDescent="0.3">
      <c r="A7">
        <f>'Paste special'!A7</f>
        <v>6</v>
      </c>
      <c r="B7" t="str">
        <f>'Paste special'!B7</f>
        <v>Julie</v>
      </c>
      <c r="C7" t="str">
        <f>'Paste special'!C7</f>
        <v>D'Souza</v>
      </c>
      <c r="D7" t="str">
        <f>'Paste special'!D7</f>
        <v>R&amp;D</v>
      </c>
      <c r="E7" t="str">
        <f>'Paste special'!E7</f>
        <v>north</v>
      </c>
      <c r="F7" t="str">
        <f>'Paste special'!F7</f>
        <v>Mathura</v>
      </c>
      <c r="G7">
        <f>'Paste special'!G7</f>
        <v>32390</v>
      </c>
      <c r="H7">
        <f>'Paste special'!H7</f>
        <v>21000</v>
      </c>
      <c r="L7">
        <f t="shared" si="0"/>
        <v>21000</v>
      </c>
    </row>
    <row r="8" spans="1:12" x14ac:dyDescent="0.3">
      <c r="A8">
        <f>'Paste special'!A8</f>
        <v>7</v>
      </c>
      <c r="B8" t="str">
        <f>'Paste special'!B8</f>
        <v>Deepak</v>
      </c>
      <c r="C8" t="str">
        <f>'Paste special'!C8</f>
        <v>Jain</v>
      </c>
      <c r="D8" t="str">
        <f>'Paste special'!D8</f>
        <v>Personnel</v>
      </c>
      <c r="E8" t="str">
        <f>'Paste special'!E8</f>
        <v>west</v>
      </c>
      <c r="F8" t="str">
        <f>'Paste special'!F8</f>
        <v>Pune</v>
      </c>
      <c r="G8">
        <f>'Paste special'!G8</f>
        <v>33102</v>
      </c>
      <c r="H8">
        <f>'Paste special'!H8</f>
        <v>13825</v>
      </c>
      <c r="L8">
        <f t="shared" si="0"/>
        <v>13825</v>
      </c>
    </row>
    <row r="9" spans="1:12" x14ac:dyDescent="0.3">
      <c r="A9">
        <f>'Paste special'!A9</f>
        <v>8</v>
      </c>
      <c r="B9" t="str">
        <f>'Paste special'!B9</f>
        <v>Neena</v>
      </c>
      <c r="C9" t="str">
        <f>'Paste special'!C9</f>
        <v>Mukherjee</v>
      </c>
      <c r="D9" t="str">
        <f>'Paste special'!D9</f>
        <v>R&amp;D</v>
      </c>
      <c r="E9" t="str">
        <f>'Paste special'!E9</f>
        <v>north</v>
      </c>
      <c r="F9" t="str">
        <f>'Paste special'!F9</f>
        <v>Agra</v>
      </c>
      <c r="G9" s="24">
        <f>'Paste special'!G9</f>
        <v>32755</v>
      </c>
      <c r="H9">
        <f>'Paste special'!H9</f>
        <v>12425</v>
      </c>
      <c r="L9">
        <f t="shared" si="0"/>
        <v>12425</v>
      </c>
    </row>
    <row r="10" spans="1:12" x14ac:dyDescent="0.3">
      <c r="A10">
        <f>'Paste special'!A10</f>
        <v>9</v>
      </c>
      <c r="B10" t="str">
        <f>'Paste special'!B10</f>
        <v>Pankaj</v>
      </c>
      <c r="C10" t="str">
        <f>'Paste special'!C10</f>
        <v>Sutradhar</v>
      </c>
      <c r="D10" t="str">
        <f>'Paste special'!D10</f>
        <v>Sales</v>
      </c>
      <c r="E10" t="str">
        <f>'Paste special'!E10</f>
        <v>north</v>
      </c>
      <c r="F10" t="str">
        <f>'Paste special'!F10</f>
        <v>Ambala</v>
      </c>
      <c r="G10">
        <f>'Paste special'!G10</f>
        <v>36506</v>
      </c>
      <c r="H10">
        <f>'Paste special'!H10</f>
        <v>14875</v>
      </c>
      <c r="L10">
        <f t="shared" si="0"/>
        <v>14875</v>
      </c>
    </row>
    <row r="11" spans="1:12" x14ac:dyDescent="0.3">
      <c r="A11">
        <f>'Paste special'!A11</f>
        <v>10</v>
      </c>
      <c r="B11" t="str">
        <f>'Paste special'!B11</f>
        <v>Andre</v>
      </c>
      <c r="C11" t="str">
        <f>'Paste special'!C11</f>
        <v>Fernendes</v>
      </c>
      <c r="D11" t="str">
        <f>'Paste special'!D11</f>
        <v>Mktg</v>
      </c>
      <c r="E11" t="str">
        <f>'Paste special'!E11</f>
        <v>east</v>
      </c>
      <c r="F11" t="str">
        <f>'Paste special'!F11</f>
        <v>Darjeeling</v>
      </c>
      <c r="G11">
        <f>'Paste special'!G11</f>
        <v>28326</v>
      </c>
      <c r="H11">
        <f>'Paste special'!H11</f>
        <v>15750</v>
      </c>
      <c r="L11">
        <f t="shared" si="0"/>
        <v>15750</v>
      </c>
    </row>
    <row r="12" spans="1:12" x14ac:dyDescent="0.3">
      <c r="A12">
        <f>'Paste special'!A12</f>
        <v>11</v>
      </c>
      <c r="B12" t="str">
        <f>'Paste special'!B12</f>
        <v>Sujay</v>
      </c>
      <c r="C12" t="str">
        <f>'Paste special'!C12</f>
        <v>Madhrani</v>
      </c>
      <c r="D12" t="str">
        <f>'Paste special'!D12</f>
        <v>Finance</v>
      </c>
      <c r="E12" t="str">
        <f>'Paste special'!E12</f>
        <v>west</v>
      </c>
      <c r="F12" t="str">
        <f>'Paste special'!F12</f>
        <v>Pune</v>
      </c>
      <c r="G12">
        <f>'Paste special'!G12</f>
        <v>31402</v>
      </c>
      <c r="H12">
        <f>'Paste special'!H12</f>
        <v>14875</v>
      </c>
      <c r="L12">
        <f t="shared" si="0"/>
        <v>14875</v>
      </c>
    </row>
    <row r="13" spans="1:12" x14ac:dyDescent="0.3">
      <c r="A13">
        <f>'Paste special'!A13</f>
        <v>12</v>
      </c>
      <c r="B13" t="str">
        <f>'Paste special'!B13</f>
        <v>Shilpa</v>
      </c>
      <c r="C13" t="str">
        <f>'Paste special'!C13</f>
        <v>Lele</v>
      </c>
      <c r="D13" t="str">
        <f>'Paste special'!D13</f>
        <v>Admin</v>
      </c>
      <c r="E13" t="str">
        <f>'Paste special'!E13</f>
        <v>north</v>
      </c>
      <c r="F13" t="str">
        <f>'Paste special'!F13</f>
        <v>Jammu</v>
      </c>
      <c r="G13">
        <f>'Paste special'!G13</f>
        <v>30376</v>
      </c>
      <c r="H13">
        <f>'Paste special'!H13</f>
        <v>21000</v>
      </c>
      <c r="L13">
        <f t="shared" si="0"/>
        <v>21000</v>
      </c>
    </row>
    <row r="14" spans="1:12" x14ac:dyDescent="0.3">
      <c r="A14">
        <f>'Paste special'!A14</f>
        <v>13</v>
      </c>
      <c r="B14" t="str">
        <f>'Paste special'!B14</f>
        <v>Meera</v>
      </c>
      <c r="C14" t="str">
        <f>'Paste special'!C14</f>
        <v>Lalwani</v>
      </c>
      <c r="D14" t="str">
        <f>'Paste special'!D14</f>
        <v>Finance</v>
      </c>
      <c r="E14" t="str">
        <f>'Paste special'!E14</f>
        <v>east</v>
      </c>
      <c r="F14" t="str">
        <f>'Paste special'!F14</f>
        <v>Calcutta</v>
      </c>
      <c r="G14">
        <f>'Paste special'!G14</f>
        <v>31027</v>
      </c>
      <c r="H14">
        <f>'Paste special'!H14</f>
        <v>19250</v>
      </c>
      <c r="L14">
        <f t="shared" si="0"/>
        <v>19250</v>
      </c>
    </row>
    <row r="15" spans="1:12" x14ac:dyDescent="0.3">
      <c r="A15">
        <f>'Paste special'!A15</f>
        <v>14</v>
      </c>
      <c r="B15" t="str">
        <f>'Paste special'!B15</f>
        <v>Sheetal</v>
      </c>
      <c r="C15" t="str">
        <f>'Paste special'!C15</f>
        <v>Desai</v>
      </c>
      <c r="D15" t="str">
        <f>'Paste special'!D15</f>
        <v>Director</v>
      </c>
      <c r="E15" t="str">
        <f>'Paste special'!E15</f>
        <v>south</v>
      </c>
      <c r="F15" t="str">
        <f>'Paste special'!F15</f>
        <v>cochin</v>
      </c>
      <c r="G15">
        <f>'Paste special'!G15</f>
        <v>31028</v>
      </c>
      <c r="H15">
        <f>'Paste special'!H15</f>
        <v>49000</v>
      </c>
      <c r="L15">
        <f t="shared" si="0"/>
        <v>49000</v>
      </c>
    </row>
    <row r="16" spans="1:12" x14ac:dyDescent="0.3">
      <c r="A16">
        <f>'Paste special'!A16</f>
        <v>15</v>
      </c>
      <c r="B16" t="str">
        <f>'Paste special'!B16</f>
        <v>K. Sita</v>
      </c>
      <c r="C16" t="str">
        <f>'Paste special'!C16</f>
        <v>Narayanan</v>
      </c>
      <c r="D16" t="str">
        <f>'Paste special'!D16</f>
        <v>Personnel</v>
      </c>
      <c r="E16" t="str">
        <f>'Paste special'!E16</f>
        <v>north</v>
      </c>
      <c r="F16" t="str">
        <f>'Paste special'!F16</f>
        <v>Jammu</v>
      </c>
      <c r="G16">
        <f>'Paste special'!G16</f>
        <v>31029</v>
      </c>
      <c r="H16">
        <f>'Paste special'!H16</f>
        <v>14875</v>
      </c>
      <c r="L16">
        <f t="shared" si="0"/>
        <v>14875</v>
      </c>
    </row>
    <row r="17" spans="1:12" x14ac:dyDescent="0.3">
      <c r="A17">
        <f>'Paste special'!A17</f>
        <v>16</v>
      </c>
      <c r="B17" t="str">
        <f>'Paste special'!B17</f>
        <v>Priya</v>
      </c>
      <c r="C17" t="str">
        <f>'Paste special'!C17</f>
        <v>Shirodkar</v>
      </c>
      <c r="D17" t="str">
        <f>'Paste special'!D17</f>
        <v>Personnel</v>
      </c>
      <c r="E17" t="str">
        <f>'Paste special'!E17</f>
        <v>north</v>
      </c>
      <c r="F17" t="str">
        <f>'Paste special'!F17</f>
        <v>Jaipur</v>
      </c>
      <c r="G17">
        <f>'Paste special'!G17</f>
        <v>31030</v>
      </c>
      <c r="H17">
        <f>'Paste special'!H17</f>
        <v>14875</v>
      </c>
      <c r="L17">
        <f t="shared" si="0"/>
        <v>14875</v>
      </c>
    </row>
    <row r="18" spans="1:12" x14ac:dyDescent="0.3">
      <c r="A18">
        <f>'Paste special'!A18</f>
        <v>17</v>
      </c>
      <c r="B18" t="str">
        <f>'Paste special'!B18</f>
        <v>Aalok</v>
      </c>
      <c r="C18" t="str">
        <f>'Paste special'!C18</f>
        <v>Trivedi</v>
      </c>
      <c r="D18" t="str">
        <f>'Paste special'!D18</f>
        <v>Admin</v>
      </c>
      <c r="E18" t="str">
        <f>'Paste special'!E18</f>
        <v>east</v>
      </c>
      <c r="F18" t="str">
        <f>'Paste special'!F18</f>
        <v>Cuttack</v>
      </c>
      <c r="G18">
        <f>'Paste special'!G18</f>
        <v>30376</v>
      </c>
      <c r="H18">
        <f>'Paste special'!H18</f>
        <v>15750</v>
      </c>
      <c r="L18">
        <f t="shared" si="0"/>
        <v>15750</v>
      </c>
    </row>
    <row r="19" spans="1:12" x14ac:dyDescent="0.3">
      <c r="A19">
        <f>'Paste special'!A19</f>
        <v>18</v>
      </c>
      <c r="B19" t="str">
        <f>'Paste special'!B19</f>
        <v>Aakash</v>
      </c>
      <c r="C19" t="str">
        <f>'Paste special'!C19</f>
        <v>Dixit</v>
      </c>
      <c r="D19" t="str">
        <f>'Paste special'!D19</f>
        <v>Admin</v>
      </c>
      <c r="E19" t="str">
        <f>'Paste special'!E19</f>
        <v>west</v>
      </c>
      <c r="F19" t="str">
        <f>'Paste special'!F19</f>
        <v>Nasik</v>
      </c>
      <c r="G19">
        <f>'Paste special'!G19</f>
        <v>30376</v>
      </c>
      <c r="H19">
        <f>'Paste special'!H19</f>
        <v>15750</v>
      </c>
      <c r="L19">
        <f t="shared" si="0"/>
        <v>15750</v>
      </c>
    </row>
    <row r="20" spans="1:12" x14ac:dyDescent="0.3">
      <c r="A20">
        <f>'Paste special'!A20</f>
        <v>19</v>
      </c>
      <c r="B20" t="str">
        <f>'Paste special'!B20</f>
        <v>Parvati</v>
      </c>
      <c r="C20" t="str">
        <f>'Paste special'!C20</f>
        <v>Khanna</v>
      </c>
      <c r="D20" t="str">
        <f>'Paste special'!D20</f>
        <v>Mktg</v>
      </c>
      <c r="E20" t="str">
        <f>'Paste special'!E20</f>
        <v>north</v>
      </c>
      <c r="F20" t="str">
        <f>'Paste special'!F20</f>
        <v>Mathura</v>
      </c>
      <c r="G20">
        <f>'Paste special'!G20</f>
        <v>31637</v>
      </c>
      <c r="H20">
        <f>'Paste special'!H20</f>
        <v>10500</v>
      </c>
      <c r="L20">
        <f t="shared" si="0"/>
        <v>10500</v>
      </c>
    </row>
    <row r="21" spans="1:12" x14ac:dyDescent="0.3">
      <c r="A21">
        <f>'Paste special'!A21</f>
        <v>20</v>
      </c>
      <c r="B21" t="str">
        <f>'Paste special'!B21</f>
        <v>Farhan</v>
      </c>
      <c r="C21" t="str">
        <f>'Paste special'!C21</f>
        <v>Sadiq</v>
      </c>
      <c r="D21" t="str">
        <f>'Paste special'!D21</f>
        <v>Mktg</v>
      </c>
      <c r="E21" t="str">
        <f>'Paste special'!E21</f>
        <v>north</v>
      </c>
      <c r="F21" t="str">
        <f>'Paste special'!F21</f>
        <v>Jaipur</v>
      </c>
      <c r="G21">
        <f>'Paste special'!G21</f>
        <v>36316</v>
      </c>
      <c r="H21">
        <f>'Paste special'!H21</f>
        <v>5950</v>
      </c>
      <c r="L21">
        <f t="shared" si="0"/>
        <v>5950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BF5E-C6AF-4538-8455-8D7EC390CDC1}">
  <dimension ref="A1:AD49"/>
  <sheetViews>
    <sheetView topLeftCell="A34" workbookViewId="0">
      <selection activeCell="C41" sqref="C41"/>
    </sheetView>
  </sheetViews>
  <sheetFormatPr defaultRowHeight="14.4" x14ac:dyDescent="0.3"/>
  <cols>
    <col min="2" max="2" width="22.77734375" bestFit="1" customWidth="1"/>
    <col min="3" max="3" width="25.77734375" customWidth="1"/>
    <col min="4" max="4" width="20.77734375" bestFit="1" customWidth="1"/>
    <col min="5" max="5" width="12.88671875" customWidth="1"/>
    <col min="6" max="6" width="13.109375" customWidth="1"/>
    <col min="8" max="8" width="12" bestFit="1" customWidth="1"/>
    <col min="9" max="9" width="10.33203125" bestFit="1" customWidth="1"/>
    <col min="10" max="11" width="18.88671875" bestFit="1" customWidth="1"/>
    <col min="12" max="12" width="13" customWidth="1"/>
    <col min="13" max="29" width="10.33203125" bestFit="1" customWidth="1"/>
    <col min="30" max="30" width="9.33203125" bestFit="1" customWidth="1"/>
  </cols>
  <sheetData>
    <row r="1" spans="1:13" x14ac:dyDescent="0.3">
      <c r="A1" s="2" t="s">
        <v>1</v>
      </c>
      <c r="B1" s="2" t="s">
        <v>7</v>
      </c>
      <c r="D1" t="s">
        <v>336</v>
      </c>
      <c r="E1" s="14" t="s">
        <v>210</v>
      </c>
      <c r="J1" s="2" t="s">
        <v>7</v>
      </c>
      <c r="K1" t="s">
        <v>337</v>
      </c>
      <c r="L1" t="s">
        <v>210</v>
      </c>
    </row>
    <row r="2" spans="1:13" x14ac:dyDescent="0.3">
      <c r="A2" s="4" t="s">
        <v>8</v>
      </c>
      <c r="B2" s="18">
        <v>21875</v>
      </c>
      <c r="D2" s="13">
        <f t="shared" ref="D2:D21" si="0">B2*10%</f>
        <v>2187.5</v>
      </c>
      <c r="E2" t="str">
        <f ca="1">_xlfn.FORMULATEXT(D2)</f>
        <v>=B2*10%</v>
      </c>
      <c r="J2" s="18">
        <v>21875</v>
      </c>
      <c r="K2" s="13">
        <f>J2*M$2</f>
        <v>2187.5</v>
      </c>
      <c r="L2" t="str">
        <f ca="1">_xlfn.FORMULATEXT(K2)</f>
        <v>=J2*M$2</v>
      </c>
      <c r="M2" s="34">
        <v>0.1</v>
      </c>
    </row>
    <row r="3" spans="1:13" x14ac:dyDescent="0.3">
      <c r="A3" s="7" t="s">
        <v>13</v>
      </c>
      <c r="B3" s="19">
        <v>17500</v>
      </c>
      <c r="D3" s="13">
        <f t="shared" si="0"/>
        <v>1750</v>
      </c>
      <c r="E3" t="str">
        <f t="shared" ref="E3:E21" ca="1" si="1">_xlfn.FORMULATEXT(D3)</f>
        <v>=B3*10%</v>
      </c>
      <c r="J3" s="19">
        <v>17500</v>
      </c>
      <c r="K3" s="13">
        <f t="shared" ref="K3:K21" si="2">J3*M$2</f>
        <v>1750</v>
      </c>
      <c r="L3" t="str">
        <f t="shared" ref="L3:L21" ca="1" si="3">_xlfn.FORMULATEXT(K3)</f>
        <v>=J3*M$2</v>
      </c>
    </row>
    <row r="4" spans="1:13" x14ac:dyDescent="0.3">
      <c r="A4" s="4" t="s">
        <v>17</v>
      </c>
      <c r="B4" s="18">
        <v>21000</v>
      </c>
      <c r="D4" s="13">
        <f t="shared" si="0"/>
        <v>2100</v>
      </c>
      <c r="E4" t="str">
        <f t="shared" ca="1" si="1"/>
        <v>=B4*10%</v>
      </c>
      <c r="J4" s="18">
        <v>21000</v>
      </c>
      <c r="K4" s="13">
        <f t="shared" si="2"/>
        <v>2100</v>
      </c>
      <c r="L4" t="str">
        <f t="shared" ca="1" si="3"/>
        <v>=J4*M$2</v>
      </c>
    </row>
    <row r="5" spans="1:13" x14ac:dyDescent="0.3">
      <c r="A5" s="7" t="s">
        <v>22</v>
      </c>
      <c r="B5" s="19">
        <v>12250</v>
      </c>
      <c r="D5" s="13">
        <f t="shared" si="0"/>
        <v>1225</v>
      </c>
      <c r="E5" t="str">
        <f t="shared" ca="1" si="1"/>
        <v>=B5*10%</v>
      </c>
      <c r="J5" s="19">
        <v>12250</v>
      </c>
      <c r="K5" s="13">
        <f t="shared" si="2"/>
        <v>1225</v>
      </c>
      <c r="L5" t="str">
        <f t="shared" ca="1" si="3"/>
        <v>=J5*M$2</v>
      </c>
    </row>
    <row r="6" spans="1:13" x14ac:dyDescent="0.3">
      <c r="A6" s="4" t="s">
        <v>26</v>
      </c>
      <c r="B6" s="18">
        <v>21000</v>
      </c>
      <c r="D6" s="13">
        <f t="shared" si="0"/>
        <v>2100</v>
      </c>
      <c r="E6" t="str">
        <f t="shared" ca="1" si="1"/>
        <v>=B6*10%</v>
      </c>
      <c r="J6" s="18">
        <v>21000</v>
      </c>
      <c r="K6" s="13">
        <f t="shared" si="2"/>
        <v>2100</v>
      </c>
      <c r="L6" t="str">
        <f t="shared" ca="1" si="3"/>
        <v>=J6*M$2</v>
      </c>
    </row>
    <row r="7" spans="1:13" x14ac:dyDescent="0.3">
      <c r="A7" s="7" t="s">
        <v>30</v>
      </c>
      <c r="B7" s="19">
        <v>21000</v>
      </c>
      <c r="D7" s="13">
        <f t="shared" si="0"/>
        <v>2100</v>
      </c>
      <c r="E7" t="str">
        <f t="shared" ca="1" si="1"/>
        <v>=B7*10%</v>
      </c>
      <c r="J7" s="19">
        <v>21000</v>
      </c>
      <c r="K7" s="13">
        <f t="shared" si="2"/>
        <v>2100</v>
      </c>
      <c r="L7" t="str">
        <f t="shared" ca="1" si="3"/>
        <v>=J7*M$2</v>
      </c>
    </row>
    <row r="8" spans="1:13" x14ac:dyDescent="0.3">
      <c r="A8" s="4" t="s">
        <v>33</v>
      </c>
      <c r="B8" s="18">
        <v>13825</v>
      </c>
      <c r="D8" s="13">
        <f t="shared" si="0"/>
        <v>1382.5</v>
      </c>
      <c r="E8" t="str">
        <f t="shared" ca="1" si="1"/>
        <v>=B8*10%</v>
      </c>
      <c r="J8" s="18">
        <v>13825</v>
      </c>
      <c r="K8" s="13">
        <f t="shared" si="2"/>
        <v>1382.5</v>
      </c>
      <c r="L8" t="str">
        <f t="shared" ca="1" si="3"/>
        <v>=J8*M$2</v>
      </c>
    </row>
    <row r="9" spans="1:13" x14ac:dyDescent="0.3">
      <c r="A9" s="7" t="s">
        <v>38</v>
      </c>
      <c r="B9" s="19">
        <v>12425</v>
      </c>
      <c r="D9" s="13">
        <f t="shared" si="0"/>
        <v>1242.5</v>
      </c>
      <c r="E9" t="str">
        <f t="shared" ca="1" si="1"/>
        <v>=B9*10%</v>
      </c>
      <c r="J9" s="19">
        <v>12425</v>
      </c>
      <c r="K9" s="13">
        <f t="shared" si="2"/>
        <v>1242.5</v>
      </c>
      <c r="L9" t="str">
        <f t="shared" ca="1" si="3"/>
        <v>=J9*M$2</v>
      </c>
    </row>
    <row r="10" spans="1:13" x14ac:dyDescent="0.3">
      <c r="A10" s="4" t="s">
        <v>41</v>
      </c>
      <c r="B10" s="18">
        <v>14875</v>
      </c>
      <c r="D10" s="13">
        <f t="shared" si="0"/>
        <v>1487.5</v>
      </c>
      <c r="E10" t="str">
        <f t="shared" ca="1" si="1"/>
        <v>=B10*10%</v>
      </c>
      <c r="J10" s="18">
        <v>14875</v>
      </c>
      <c r="K10" s="13">
        <f t="shared" si="2"/>
        <v>1487.5</v>
      </c>
      <c r="L10" t="str">
        <f t="shared" ca="1" si="3"/>
        <v>=J10*M$2</v>
      </c>
    </row>
    <row r="11" spans="1:13" x14ac:dyDescent="0.3">
      <c r="A11" s="7" t="s">
        <v>44</v>
      </c>
      <c r="B11" s="19">
        <v>15750</v>
      </c>
      <c r="D11" s="13">
        <f t="shared" si="0"/>
        <v>1575</v>
      </c>
      <c r="E11" t="str">
        <f t="shared" ca="1" si="1"/>
        <v>=B11*10%</v>
      </c>
      <c r="J11" s="19">
        <v>15750</v>
      </c>
      <c r="K11" s="13">
        <f t="shared" si="2"/>
        <v>1575</v>
      </c>
      <c r="L11" t="str">
        <f t="shared" ca="1" si="3"/>
        <v>=J11*M$2</v>
      </c>
    </row>
    <row r="12" spans="1:13" x14ac:dyDescent="0.3">
      <c r="A12" s="4" t="s">
        <v>47</v>
      </c>
      <c r="B12" s="18">
        <v>14875</v>
      </c>
      <c r="D12" s="13">
        <f t="shared" si="0"/>
        <v>1487.5</v>
      </c>
      <c r="E12" t="str">
        <f t="shared" ca="1" si="1"/>
        <v>=B12*10%</v>
      </c>
      <c r="J12" s="18">
        <v>14875</v>
      </c>
      <c r="K12" s="13">
        <f t="shared" si="2"/>
        <v>1487.5</v>
      </c>
      <c r="L12" t="str">
        <f t="shared" ca="1" si="3"/>
        <v>=J12*M$2</v>
      </c>
    </row>
    <row r="13" spans="1:13" x14ac:dyDescent="0.3">
      <c r="A13" s="7" t="s">
        <v>50</v>
      </c>
      <c r="B13" s="19">
        <v>21000</v>
      </c>
      <c r="D13" s="13">
        <f t="shared" si="0"/>
        <v>2100</v>
      </c>
      <c r="E13" t="str">
        <f t="shared" ca="1" si="1"/>
        <v>=B13*10%</v>
      </c>
      <c r="J13" s="19">
        <v>21000</v>
      </c>
      <c r="K13" s="13">
        <f t="shared" si="2"/>
        <v>2100</v>
      </c>
      <c r="L13" t="str">
        <f t="shared" ca="1" si="3"/>
        <v>=J13*M$2</v>
      </c>
    </row>
    <row r="14" spans="1:13" x14ac:dyDescent="0.3">
      <c r="A14" s="4" t="s">
        <v>53</v>
      </c>
      <c r="B14" s="18">
        <v>19250</v>
      </c>
      <c r="D14" s="13">
        <f t="shared" si="0"/>
        <v>1925</v>
      </c>
      <c r="E14" t="str">
        <f t="shared" ca="1" si="1"/>
        <v>=B14*10%</v>
      </c>
      <c r="J14" s="18">
        <v>19250</v>
      </c>
      <c r="K14" s="13">
        <f t="shared" si="2"/>
        <v>1925</v>
      </c>
      <c r="L14" t="str">
        <f t="shared" ca="1" si="3"/>
        <v>=J14*M$2</v>
      </c>
    </row>
    <row r="15" spans="1:13" x14ac:dyDescent="0.3">
      <c r="A15" s="7" t="s">
        <v>56</v>
      </c>
      <c r="B15" s="19">
        <v>49000</v>
      </c>
      <c r="D15" s="13">
        <f t="shared" si="0"/>
        <v>4900</v>
      </c>
      <c r="E15" t="str">
        <f t="shared" ca="1" si="1"/>
        <v>=B15*10%</v>
      </c>
      <c r="J15" s="19">
        <v>49000</v>
      </c>
      <c r="K15" s="13">
        <f t="shared" si="2"/>
        <v>4900</v>
      </c>
      <c r="L15" t="str">
        <f t="shared" ca="1" si="3"/>
        <v>=J15*M$2</v>
      </c>
    </row>
    <row r="16" spans="1:13" x14ac:dyDescent="0.3">
      <c r="A16" s="4" t="s">
        <v>60</v>
      </c>
      <c r="B16" s="18">
        <v>14875</v>
      </c>
      <c r="D16" s="13">
        <f t="shared" si="0"/>
        <v>1487.5</v>
      </c>
      <c r="E16" t="str">
        <f t="shared" ca="1" si="1"/>
        <v>=B16*10%</v>
      </c>
      <c r="J16" s="18">
        <v>14875</v>
      </c>
      <c r="K16" s="13">
        <f t="shared" si="2"/>
        <v>1487.5</v>
      </c>
      <c r="L16" t="str">
        <f t="shared" ca="1" si="3"/>
        <v>=J16*M$2</v>
      </c>
    </row>
    <row r="17" spans="1:30" x14ac:dyDescent="0.3">
      <c r="A17" s="7" t="s">
        <v>62</v>
      </c>
      <c r="B17" s="19">
        <v>14875</v>
      </c>
      <c r="D17" s="13">
        <f t="shared" si="0"/>
        <v>1487.5</v>
      </c>
      <c r="E17" t="str">
        <f t="shared" ca="1" si="1"/>
        <v>=B17*10%</v>
      </c>
      <c r="J17" s="19">
        <v>14875</v>
      </c>
      <c r="K17" s="13">
        <f t="shared" si="2"/>
        <v>1487.5</v>
      </c>
      <c r="L17" t="str">
        <f t="shared" ca="1" si="3"/>
        <v>=J17*M$2</v>
      </c>
    </row>
    <row r="18" spans="1:30" x14ac:dyDescent="0.3">
      <c r="A18" s="4" t="s">
        <v>65</v>
      </c>
      <c r="B18" s="18">
        <v>15750</v>
      </c>
      <c r="D18" s="13">
        <f t="shared" si="0"/>
        <v>1575</v>
      </c>
      <c r="E18" t="str">
        <f t="shared" ca="1" si="1"/>
        <v>=B18*10%</v>
      </c>
      <c r="J18" s="18">
        <v>15750</v>
      </c>
      <c r="K18" s="13">
        <f t="shared" si="2"/>
        <v>1575</v>
      </c>
      <c r="L18" t="str">
        <f t="shared" ca="1" si="3"/>
        <v>=J18*M$2</v>
      </c>
    </row>
    <row r="19" spans="1:30" x14ac:dyDescent="0.3">
      <c r="A19" s="7" t="s">
        <v>67</v>
      </c>
      <c r="B19" s="19">
        <v>15750</v>
      </c>
      <c r="D19" s="13">
        <f t="shared" si="0"/>
        <v>1575</v>
      </c>
      <c r="E19" t="str">
        <f t="shared" ca="1" si="1"/>
        <v>=B19*10%</v>
      </c>
      <c r="J19" s="19">
        <v>15750</v>
      </c>
      <c r="K19" s="13">
        <f t="shared" si="2"/>
        <v>1575</v>
      </c>
      <c r="L19" t="str">
        <f t="shared" ca="1" si="3"/>
        <v>=J19*M$2</v>
      </c>
    </row>
    <row r="20" spans="1:30" x14ac:dyDescent="0.3">
      <c r="A20" s="4" t="s">
        <v>70</v>
      </c>
      <c r="B20" s="18">
        <v>10500</v>
      </c>
      <c r="D20" s="13">
        <f t="shared" si="0"/>
        <v>1050</v>
      </c>
      <c r="E20" t="str">
        <f t="shared" ca="1" si="1"/>
        <v>=B20*10%</v>
      </c>
      <c r="J20" s="18">
        <v>10500</v>
      </c>
      <c r="K20" s="13">
        <f t="shared" si="2"/>
        <v>1050</v>
      </c>
      <c r="L20" t="str">
        <f t="shared" ca="1" si="3"/>
        <v>=J20*M$2</v>
      </c>
    </row>
    <row r="21" spans="1:30" x14ac:dyDescent="0.3">
      <c r="A21" s="21" t="s">
        <v>72</v>
      </c>
      <c r="B21" s="23">
        <v>5950</v>
      </c>
      <c r="D21" s="13">
        <f t="shared" si="0"/>
        <v>595</v>
      </c>
      <c r="E21" t="str">
        <f t="shared" ca="1" si="1"/>
        <v>=B21*10%</v>
      </c>
      <c r="J21" s="23">
        <v>5950</v>
      </c>
      <c r="K21" s="13">
        <f t="shared" si="2"/>
        <v>595</v>
      </c>
      <c r="L21" t="str">
        <f t="shared" ca="1" si="3"/>
        <v>=J21*M$2</v>
      </c>
    </row>
    <row r="25" spans="1:30" x14ac:dyDescent="0.3">
      <c r="J25" s="2" t="s">
        <v>7</v>
      </c>
      <c r="K25" s="18">
        <v>21875</v>
      </c>
      <c r="L25" s="19">
        <v>17500</v>
      </c>
      <c r="M25" s="18">
        <v>21000</v>
      </c>
      <c r="N25" s="19">
        <v>12250</v>
      </c>
      <c r="O25" s="18">
        <v>21000</v>
      </c>
      <c r="P25" s="19">
        <v>21000</v>
      </c>
      <c r="Q25" s="18">
        <v>13825</v>
      </c>
      <c r="R25" s="19">
        <v>12425</v>
      </c>
      <c r="S25" s="18">
        <v>14875</v>
      </c>
      <c r="T25" s="19">
        <v>15750</v>
      </c>
      <c r="U25" s="18">
        <v>14875</v>
      </c>
      <c r="V25" s="19">
        <v>21000</v>
      </c>
      <c r="W25" s="18">
        <v>19250</v>
      </c>
      <c r="X25" s="19">
        <v>49000</v>
      </c>
      <c r="Y25" s="18">
        <v>14875</v>
      </c>
      <c r="Z25" s="19">
        <v>14875</v>
      </c>
      <c r="AA25" s="18">
        <v>15750</v>
      </c>
      <c r="AB25" s="19">
        <v>15750</v>
      </c>
      <c r="AC25" s="18">
        <v>10500</v>
      </c>
      <c r="AD25" s="23">
        <v>5950</v>
      </c>
    </row>
    <row r="26" spans="1:30" x14ac:dyDescent="0.3">
      <c r="J26" t="s">
        <v>337</v>
      </c>
      <c r="K26" s="13">
        <f>K25*$M2</f>
        <v>2187.5</v>
      </c>
      <c r="L26" s="13">
        <f t="shared" ref="L26:AD26" si="4">L25*$M2</f>
        <v>1750</v>
      </c>
      <c r="M26" s="13">
        <f t="shared" si="4"/>
        <v>2100</v>
      </c>
      <c r="N26" s="13">
        <f t="shared" si="4"/>
        <v>1225</v>
      </c>
      <c r="O26" s="13">
        <f t="shared" si="4"/>
        <v>2100</v>
      </c>
      <c r="P26" s="13">
        <f t="shared" si="4"/>
        <v>2100</v>
      </c>
      <c r="Q26" s="13">
        <f t="shared" si="4"/>
        <v>1382.5</v>
      </c>
      <c r="R26" s="13">
        <f t="shared" si="4"/>
        <v>1242.5</v>
      </c>
      <c r="S26" s="13">
        <f t="shared" si="4"/>
        <v>1487.5</v>
      </c>
      <c r="T26" s="13">
        <f t="shared" si="4"/>
        <v>1575</v>
      </c>
      <c r="U26" s="13">
        <f t="shared" si="4"/>
        <v>1487.5</v>
      </c>
      <c r="V26" s="13">
        <f t="shared" si="4"/>
        <v>2100</v>
      </c>
      <c r="W26" s="13">
        <f>W25*$M2</f>
        <v>1925</v>
      </c>
      <c r="X26" s="13">
        <f t="shared" si="4"/>
        <v>4900</v>
      </c>
      <c r="Y26" s="13">
        <f t="shared" si="4"/>
        <v>1487.5</v>
      </c>
      <c r="Z26" s="13">
        <f t="shared" si="4"/>
        <v>1487.5</v>
      </c>
      <c r="AA26" s="13">
        <f t="shared" si="4"/>
        <v>1575</v>
      </c>
      <c r="AB26" s="13">
        <f t="shared" si="4"/>
        <v>1575</v>
      </c>
      <c r="AC26" s="13">
        <f t="shared" si="4"/>
        <v>1050</v>
      </c>
      <c r="AD26" s="13">
        <f t="shared" si="4"/>
        <v>595</v>
      </c>
    </row>
    <row r="27" spans="1:30" x14ac:dyDescent="0.3">
      <c r="J27" t="s">
        <v>210</v>
      </c>
      <c r="K27" t="str">
        <f ca="1">_xlfn.FORMULATEXT(K26)</f>
        <v>=K25*$M2</v>
      </c>
      <c r="L27" t="str">
        <f t="shared" ref="L27:AD27" ca="1" si="5">_xlfn.FORMULATEXT(L26)</f>
        <v>=L25*$M2</v>
      </c>
      <c r="M27" t="str">
        <f t="shared" ca="1" si="5"/>
        <v>=M25*$M2</v>
      </c>
      <c r="N27" t="str">
        <f t="shared" ca="1" si="5"/>
        <v>=N25*$M2</v>
      </c>
      <c r="O27" t="str">
        <f t="shared" ca="1" si="5"/>
        <v>=O25*$M2</v>
      </c>
      <c r="P27" t="str">
        <f t="shared" ca="1" si="5"/>
        <v>=P25*$M2</v>
      </c>
      <c r="Q27" t="str">
        <f t="shared" ca="1" si="5"/>
        <v>=Q25*$M2</v>
      </c>
      <c r="R27" t="str">
        <f t="shared" ca="1" si="5"/>
        <v>=R25*$M2</v>
      </c>
      <c r="S27" t="str">
        <f t="shared" ca="1" si="5"/>
        <v>=S25*$M2</v>
      </c>
      <c r="T27" t="str">
        <f t="shared" ca="1" si="5"/>
        <v>=T25*$M2</v>
      </c>
      <c r="U27" t="str">
        <f t="shared" ca="1" si="5"/>
        <v>=U25*$M2</v>
      </c>
      <c r="V27" t="str">
        <f t="shared" ca="1" si="5"/>
        <v>=V25*$M2</v>
      </c>
      <c r="W27" t="str">
        <f t="shared" ca="1" si="5"/>
        <v>=W25*$M2</v>
      </c>
      <c r="X27" t="str">
        <f t="shared" ca="1" si="5"/>
        <v>=X25*$M2</v>
      </c>
      <c r="Y27" t="str">
        <f t="shared" ca="1" si="5"/>
        <v>=Y25*$M2</v>
      </c>
      <c r="Z27" t="str">
        <f t="shared" ca="1" si="5"/>
        <v>=Z25*$M2</v>
      </c>
      <c r="AA27" t="str">
        <f t="shared" ca="1" si="5"/>
        <v>=AA25*$M2</v>
      </c>
      <c r="AB27" t="str">
        <f t="shared" ca="1" si="5"/>
        <v>=AB25*$M2</v>
      </c>
      <c r="AC27" t="str">
        <f t="shared" ca="1" si="5"/>
        <v>=AC25*$M2</v>
      </c>
      <c r="AD27" t="str">
        <f t="shared" ca="1" si="5"/>
        <v>=AD25*$M2</v>
      </c>
    </row>
    <row r="38" spans="3:13" x14ac:dyDescent="0.3">
      <c r="C38" t="s">
        <v>339</v>
      </c>
      <c r="E38" t="str">
        <f ca="1">+_xlfn.FORMULATEXT(E41)</f>
        <v>=E$40*$D41</v>
      </c>
      <c r="F38" t="str">
        <f t="shared" ref="F38:M38" ca="1" si="6">+_xlfn.FORMULATEXT(F41)</f>
        <v>=F$40*$D41</v>
      </c>
      <c r="G38" t="str">
        <f t="shared" ca="1" si="6"/>
        <v>=G$40*$D41</v>
      </c>
      <c r="H38" t="str">
        <f t="shared" ca="1" si="6"/>
        <v>=H$40*$D41</v>
      </c>
      <c r="I38" t="str">
        <f t="shared" ca="1" si="6"/>
        <v>=I$40*$D41</v>
      </c>
      <c r="J38" t="str">
        <f t="shared" ca="1" si="6"/>
        <v>=J$40*$D41</v>
      </c>
      <c r="K38" t="str">
        <f t="shared" ca="1" si="6"/>
        <v>=K$40*$D41</v>
      </c>
      <c r="L38" t="str">
        <f t="shared" ca="1" si="6"/>
        <v>=L$40*$D41</v>
      </c>
      <c r="M38" t="str">
        <f t="shared" ca="1" si="6"/>
        <v>=M$40*$D41</v>
      </c>
    </row>
    <row r="40" spans="3:13" x14ac:dyDescent="0.3">
      <c r="C40" t="s">
        <v>338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  <c r="J40">
        <v>7</v>
      </c>
      <c r="K40">
        <v>8</v>
      </c>
      <c r="L40">
        <v>9</v>
      </c>
      <c r="M40">
        <v>10</v>
      </c>
    </row>
    <row r="41" spans="3:13" x14ac:dyDescent="0.3">
      <c r="C41" t="str">
        <f t="shared" ref="C41:C49" ca="1" si="7">_xlfn.FORMULATEXT(E41)</f>
        <v>=E$40*$D41</v>
      </c>
      <c r="D41">
        <v>2</v>
      </c>
      <c r="E41">
        <f>E$40*$D41</f>
        <v>4</v>
      </c>
      <c r="F41">
        <f t="shared" ref="F41:M49" si="8">F$40*$D41</f>
        <v>6</v>
      </c>
      <c r="G41">
        <f t="shared" si="8"/>
        <v>8</v>
      </c>
      <c r="H41">
        <f t="shared" si="8"/>
        <v>10</v>
      </c>
      <c r="I41">
        <f t="shared" si="8"/>
        <v>12</v>
      </c>
      <c r="J41">
        <f t="shared" si="8"/>
        <v>14</v>
      </c>
      <c r="K41">
        <f t="shared" si="8"/>
        <v>16</v>
      </c>
      <c r="L41">
        <f t="shared" si="8"/>
        <v>18</v>
      </c>
      <c r="M41">
        <f t="shared" si="8"/>
        <v>20</v>
      </c>
    </row>
    <row r="42" spans="3:13" x14ac:dyDescent="0.3">
      <c r="C42" t="str">
        <f t="shared" ca="1" si="7"/>
        <v>=E$40*$D42</v>
      </c>
      <c r="D42">
        <v>3</v>
      </c>
      <c r="E42">
        <f t="shared" ref="E42:E49" si="9">E$40*$D42</f>
        <v>6</v>
      </c>
      <c r="F42">
        <f t="shared" si="8"/>
        <v>9</v>
      </c>
      <c r="G42">
        <f t="shared" si="8"/>
        <v>12</v>
      </c>
      <c r="H42">
        <f t="shared" si="8"/>
        <v>15</v>
      </c>
      <c r="I42">
        <f t="shared" si="8"/>
        <v>18</v>
      </c>
      <c r="J42">
        <f t="shared" si="8"/>
        <v>21</v>
      </c>
      <c r="K42">
        <f t="shared" si="8"/>
        <v>24</v>
      </c>
      <c r="L42">
        <f t="shared" si="8"/>
        <v>27</v>
      </c>
      <c r="M42">
        <f t="shared" si="8"/>
        <v>30</v>
      </c>
    </row>
    <row r="43" spans="3:13" x14ac:dyDescent="0.3">
      <c r="C43" t="str">
        <f t="shared" ca="1" si="7"/>
        <v>=E$40*$D43</v>
      </c>
      <c r="D43">
        <v>4</v>
      </c>
      <c r="E43">
        <f t="shared" si="9"/>
        <v>8</v>
      </c>
      <c r="F43">
        <f t="shared" si="8"/>
        <v>12</v>
      </c>
      <c r="G43">
        <f t="shared" si="8"/>
        <v>16</v>
      </c>
      <c r="H43">
        <f t="shared" si="8"/>
        <v>20</v>
      </c>
      <c r="I43">
        <f t="shared" si="8"/>
        <v>24</v>
      </c>
      <c r="J43">
        <f t="shared" si="8"/>
        <v>28</v>
      </c>
      <c r="K43">
        <f t="shared" si="8"/>
        <v>32</v>
      </c>
      <c r="L43">
        <f t="shared" si="8"/>
        <v>36</v>
      </c>
      <c r="M43">
        <f t="shared" si="8"/>
        <v>40</v>
      </c>
    </row>
    <row r="44" spans="3:13" x14ac:dyDescent="0.3">
      <c r="C44" t="str">
        <f t="shared" ca="1" si="7"/>
        <v>=E$40*$D44</v>
      </c>
      <c r="D44">
        <v>5</v>
      </c>
      <c r="E44">
        <f t="shared" si="9"/>
        <v>10</v>
      </c>
      <c r="F44">
        <f t="shared" si="8"/>
        <v>15</v>
      </c>
      <c r="G44">
        <f t="shared" si="8"/>
        <v>20</v>
      </c>
      <c r="H44">
        <f t="shared" si="8"/>
        <v>25</v>
      </c>
      <c r="I44">
        <f t="shared" si="8"/>
        <v>30</v>
      </c>
      <c r="J44">
        <f t="shared" si="8"/>
        <v>35</v>
      </c>
      <c r="K44">
        <f t="shared" si="8"/>
        <v>40</v>
      </c>
      <c r="L44">
        <f t="shared" si="8"/>
        <v>45</v>
      </c>
      <c r="M44">
        <f t="shared" si="8"/>
        <v>50</v>
      </c>
    </row>
    <row r="45" spans="3:13" x14ac:dyDescent="0.3">
      <c r="C45" t="str">
        <f t="shared" ca="1" si="7"/>
        <v>=E$40*$D45</v>
      </c>
      <c r="D45">
        <v>6</v>
      </c>
      <c r="E45">
        <f t="shared" si="9"/>
        <v>12</v>
      </c>
      <c r="F45">
        <f t="shared" si="8"/>
        <v>18</v>
      </c>
      <c r="G45">
        <f t="shared" si="8"/>
        <v>24</v>
      </c>
      <c r="H45">
        <f t="shared" si="8"/>
        <v>30</v>
      </c>
      <c r="I45">
        <f t="shared" si="8"/>
        <v>36</v>
      </c>
      <c r="J45">
        <f t="shared" si="8"/>
        <v>42</v>
      </c>
      <c r="K45">
        <f t="shared" si="8"/>
        <v>48</v>
      </c>
      <c r="L45">
        <f t="shared" si="8"/>
        <v>54</v>
      </c>
      <c r="M45">
        <f t="shared" si="8"/>
        <v>60</v>
      </c>
    </row>
    <row r="46" spans="3:13" x14ac:dyDescent="0.3">
      <c r="C46" t="str">
        <f t="shared" ca="1" si="7"/>
        <v>=E$40*$D46</v>
      </c>
      <c r="D46">
        <v>7</v>
      </c>
      <c r="E46">
        <f t="shared" si="9"/>
        <v>14</v>
      </c>
      <c r="F46">
        <f t="shared" si="8"/>
        <v>21</v>
      </c>
      <c r="G46">
        <f t="shared" si="8"/>
        <v>28</v>
      </c>
      <c r="H46">
        <f t="shared" si="8"/>
        <v>35</v>
      </c>
      <c r="I46">
        <f t="shared" si="8"/>
        <v>42</v>
      </c>
      <c r="J46">
        <f t="shared" si="8"/>
        <v>49</v>
      </c>
      <c r="K46">
        <f t="shared" si="8"/>
        <v>56</v>
      </c>
      <c r="L46">
        <f t="shared" si="8"/>
        <v>63</v>
      </c>
      <c r="M46">
        <f t="shared" si="8"/>
        <v>70</v>
      </c>
    </row>
    <row r="47" spans="3:13" x14ac:dyDescent="0.3">
      <c r="C47" t="str">
        <f t="shared" ca="1" si="7"/>
        <v>=E$40*$D47</v>
      </c>
      <c r="D47">
        <v>8</v>
      </c>
      <c r="E47">
        <f t="shared" si="9"/>
        <v>16</v>
      </c>
      <c r="F47">
        <f t="shared" si="8"/>
        <v>24</v>
      </c>
      <c r="G47">
        <f t="shared" si="8"/>
        <v>32</v>
      </c>
      <c r="H47">
        <f t="shared" si="8"/>
        <v>40</v>
      </c>
      <c r="I47">
        <f t="shared" si="8"/>
        <v>48</v>
      </c>
      <c r="J47">
        <f t="shared" si="8"/>
        <v>56</v>
      </c>
      <c r="K47">
        <f t="shared" si="8"/>
        <v>64</v>
      </c>
      <c r="L47">
        <f t="shared" si="8"/>
        <v>72</v>
      </c>
      <c r="M47">
        <f t="shared" si="8"/>
        <v>80</v>
      </c>
    </row>
    <row r="48" spans="3:13" x14ac:dyDescent="0.3">
      <c r="C48" t="str">
        <f t="shared" ca="1" si="7"/>
        <v>=E$40*$D48</v>
      </c>
      <c r="D48">
        <v>9</v>
      </c>
      <c r="E48">
        <f t="shared" si="9"/>
        <v>18</v>
      </c>
      <c r="F48">
        <f t="shared" si="8"/>
        <v>27</v>
      </c>
      <c r="G48">
        <f t="shared" si="8"/>
        <v>36</v>
      </c>
      <c r="H48">
        <f t="shared" si="8"/>
        <v>45</v>
      </c>
      <c r="I48">
        <f t="shared" si="8"/>
        <v>54</v>
      </c>
      <c r="J48">
        <f t="shared" si="8"/>
        <v>63</v>
      </c>
      <c r="K48">
        <f t="shared" si="8"/>
        <v>72</v>
      </c>
      <c r="L48">
        <f t="shared" si="8"/>
        <v>81</v>
      </c>
      <c r="M48">
        <f t="shared" si="8"/>
        <v>90</v>
      </c>
    </row>
    <row r="49" spans="3:13" x14ac:dyDescent="0.3">
      <c r="C49" t="str">
        <f t="shared" ca="1" si="7"/>
        <v>=E$40*$D49</v>
      </c>
      <c r="D49">
        <v>10</v>
      </c>
      <c r="E49">
        <f t="shared" si="9"/>
        <v>20</v>
      </c>
      <c r="F49">
        <f t="shared" si="8"/>
        <v>30</v>
      </c>
      <c r="G49">
        <f t="shared" si="8"/>
        <v>40</v>
      </c>
      <c r="H49">
        <f t="shared" si="8"/>
        <v>50</v>
      </c>
      <c r="I49">
        <f t="shared" si="8"/>
        <v>60</v>
      </c>
      <c r="J49">
        <f t="shared" si="8"/>
        <v>70</v>
      </c>
      <c r="K49">
        <f t="shared" si="8"/>
        <v>80</v>
      </c>
      <c r="L49">
        <f t="shared" si="8"/>
        <v>90</v>
      </c>
      <c r="M49">
        <f t="shared" si="8"/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13F3-97B3-450F-8588-6A6B61FA2A0D}">
  <dimension ref="A1:AA24"/>
  <sheetViews>
    <sheetView topLeftCell="H1" workbookViewId="0">
      <selection activeCell="S2" sqref="S2"/>
    </sheetView>
  </sheetViews>
  <sheetFormatPr defaultRowHeight="14.4" x14ac:dyDescent="0.3"/>
  <cols>
    <col min="1" max="1" width="12" customWidth="1"/>
    <col min="2" max="2" width="13.88671875" customWidth="1"/>
    <col min="3" max="3" width="11.6640625" bestFit="1" customWidth="1"/>
    <col min="4" max="4" width="10.6640625" bestFit="1" customWidth="1"/>
    <col min="5" max="5" width="13.109375" customWidth="1"/>
    <col min="6" max="6" width="13.44140625" customWidth="1"/>
    <col min="7" max="7" width="12.109375" customWidth="1"/>
    <col min="8" max="8" width="11.44140625" customWidth="1"/>
    <col min="10" max="10" width="13" customWidth="1"/>
    <col min="11" max="11" width="12.44140625" bestFit="1" customWidth="1"/>
    <col min="12" max="12" width="32.77734375" bestFit="1" customWidth="1"/>
    <col min="13" max="13" width="9.44140625" bestFit="1" customWidth="1"/>
    <col min="17" max="17" width="16.109375" bestFit="1" customWidth="1"/>
    <col min="18" max="18" width="9.5546875" bestFit="1" customWidth="1"/>
    <col min="19" max="19" width="14.6640625" bestFit="1" customWidth="1"/>
    <col min="20" max="20" width="11.21875" bestFit="1" customWidth="1"/>
    <col min="21" max="21" width="12.5546875" bestFit="1" customWidth="1"/>
  </cols>
  <sheetData>
    <row r="1" spans="1:2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4" t="s">
        <v>340</v>
      </c>
      <c r="K1" s="14" t="s">
        <v>341</v>
      </c>
      <c r="L1" s="14" t="s">
        <v>356</v>
      </c>
      <c r="M1" s="14" t="s">
        <v>342</v>
      </c>
      <c r="N1" s="14" t="s">
        <v>343</v>
      </c>
      <c r="O1" s="14" t="s">
        <v>357</v>
      </c>
      <c r="P1" s="14" t="s">
        <v>344</v>
      </c>
      <c r="Q1" s="14" t="s">
        <v>355</v>
      </c>
      <c r="R1" s="14" t="s">
        <v>345</v>
      </c>
      <c r="S1" s="14" t="s">
        <v>346</v>
      </c>
      <c r="T1" s="14" t="s">
        <v>347</v>
      </c>
      <c r="U1" s="14" t="s">
        <v>348</v>
      </c>
    </row>
    <row r="2" spans="1:27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J2" s="13">
        <f>H2*10%</f>
        <v>2187.5</v>
      </c>
      <c r="K2" s="13">
        <f>(H2+J2)*10%</f>
        <v>2406.25</v>
      </c>
      <c r="L2">
        <f>IF(OR(D2="Sales",D2="Mktg"),3000,0)</f>
        <v>3000</v>
      </c>
      <c r="M2" s="13">
        <f>12%*H2</f>
        <v>2625</v>
      </c>
      <c r="N2">
        <f t="shared" ref="N2:N21" si="0">IF(AND(D2="R&amp;d",E2="North"),1500,0)</f>
        <v>0</v>
      </c>
      <c r="O2">
        <f>IF(H2&lt;5000,0, IF(H2&lt;10000,50, IF(H2&lt;15000,100, IF(H2&lt;=20000,150,200))))</f>
        <v>200</v>
      </c>
      <c r="P2">
        <f>IF(OR(F2=$F$5,F2=$F$8,F2=$F$14),5000,0)</f>
        <v>0</v>
      </c>
      <c r="Q2">
        <f>IF(OR(AND(D2=$D$6, E2=$E$2),AND(D2=$D$14, E2=$E$14),AND(D2=$D$2, E2=$E$3),AND(D2=$D$17, E2=$E$18)),2000,0)</f>
        <v>0</v>
      </c>
      <c r="R2">
        <f>IF(OR(D2=$D$2,D2=$D$5),1500,0)</f>
        <v>1500</v>
      </c>
      <c r="S2" s="13">
        <f>SUM(J2:L2,N2,P2:R2)</f>
        <v>9093.75</v>
      </c>
      <c r="T2" s="13">
        <f>S2-M2-O2</f>
        <v>6268.75</v>
      </c>
      <c r="U2" s="13">
        <f>T2*12</f>
        <v>75225</v>
      </c>
    </row>
    <row r="3" spans="1:27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J3" s="13">
        <f t="shared" ref="J3:J21" si="1">H3*10%</f>
        <v>1750</v>
      </c>
      <c r="K3" s="13">
        <f t="shared" ref="K3:K21" si="2">(H3+J3)*10%</f>
        <v>1925</v>
      </c>
      <c r="L3">
        <f t="shared" ref="L3:L21" si="3">IF(OR(D3="Sales",D3="Mktg"),3000,0)</f>
        <v>3000</v>
      </c>
      <c r="M3" s="13">
        <f t="shared" ref="M3:M21" si="4">12%*H3</f>
        <v>2100</v>
      </c>
      <c r="N3">
        <f t="shared" si="0"/>
        <v>0</v>
      </c>
      <c r="O3">
        <f t="shared" ref="O3:O21" si="5">IF(H3&lt;5000,0, IF(H3&lt;10000,50, IF(H3&lt;15000,100, IF(H3&lt;=20000,150,200))))</f>
        <v>150</v>
      </c>
      <c r="P3">
        <f t="shared" ref="P3:P21" si="6">IF(OR(F3=$F$5,F3=$F$8,F3=$F$14),5000,0)</f>
        <v>0</v>
      </c>
      <c r="Q3">
        <f t="shared" ref="Q3:Q21" si="7">IF(OR(AND(D3=$D$6, E3=$E$2),AND(D3=$D$14, E3=$E$14),AND(D3=$D$2, E3=$E$3),AND(D3=$D$17, E3=$E$18)),2000,0)</f>
        <v>2000</v>
      </c>
      <c r="R3">
        <f t="shared" ref="R3:R21" si="8">IF(OR(D3=$D$2,D3=$D$5),1500,0)</f>
        <v>1500</v>
      </c>
      <c r="S3" s="13">
        <f t="shared" ref="S3:S21" si="9">SUM(J3:L3,N3,P3:R3)</f>
        <v>10175</v>
      </c>
      <c r="T3" s="13">
        <f t="shared" ref="T3:T21" si="10">S3-M3-O3</f>
        <v>7925</v>
      </c>
    </row>
    <row r="4" spans="1:27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J4" s="13">
        <f t="shared" si="1"/>
        <v>2100</v>
      </c>
      <c r="K4" s="13">
        <f t="shared" si="2"/>
        <v>2310</v>
      </c>
      <c r="L4">
        <f t="shared" si="3"/>
        <v>0</v>
      </c>
      <c r="M4" s="13">
        <f t="shared" si="4"/>
        <v>2520</v>
      </c>
      <c r="N4">
        <f t="shared" si="0"/>
        <v>0</v>
      </c>
      <c r="O4">
        <f t="shared" si="5"/>
        <v>200</v>
      </c>
      <c r="P4">
        <f t="shared" si="6"/>
        <v>0</v>
      </c>
      <c r="Q4">
        <f t="shared" si="7"/>
        <v>0</v>
      </c>
      <c r="R4">
        <f t="shared" si="8"/>
        <v>0</v>
      </c>
      <c r="S4" s="13">
        <f t="shared" si="9"/>
        <v>4410</v>
      </c>
      <c r="T4" s="13">
        <f t="shared" si="10"/>
        <v>1690</v>
      </c>
      <c r="Z4" t="s">
        <v>349</v>
      </c>
      <c r="AA4">
        <v>0</v>
      </c>
    </row>
    <row r="5" spans="1:27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J5" s="13">
        <f t="shared" si="1"/>
        <v>1225</v>
      </c>
      <c r="K5" s="13">
        <f t="shared" si="2"/>
        <v>1347.5</v>
      </c>
      <c r="L5">
        <f t="shared" si="3"/>
        <v>3000</v>
      </c>
      <c r="M5" s="13">
        <f t="shared" si="4"/>
        <v>1470</v>
      </c>
      <c r="N5">
        <f t="shared" si="0"/>
        <v>0</v>
      </c>
      <c r="O5">
        <f t="shared" si="5"/>
        <v>100</v>
      </c>
      <c r="P5">
        <f t="shared" si="6"/>
        <v>5000</v>
      </c>
      <c r="Q5">
        <f t="shared" si="7"/>
        <v>0</v>
      </c>
      <c r="R5">
        <f t="shared" si="8"/>
        <v>1500</v>
      </c>
      <c r="S5" s="13">
        <f t="shared" si="9"/>
        <v>12072.5</v>
      </c>
      <c r="T5" s="13">
        <f t="shared" si="10"/>
        <v>10502.5</v>
      </c>
      <c r="Z5" t="s">
        <v>350</v>
      </c>
      <c r="AA5">
        <v>50</v>
      </c>
    </row>
    <row r="6" spans="1:27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J6" s="13">
        <f t="shared" si="1"/>
        <v>2100</v>
      </c>
      <c r="K6" s="13">
        <f t="shared" si="2"/>
        <v>2310</v>
      </c>
      <c r="L6">
        <f t="shared" si="3"/>
        <v>0</v>
      </c>
      <c r="M6" s="13">
        <f t="shared" si="4"/>
        <v>2520</v>
      </c>
      <c r="N6">
        <f t="shared" si="0"/>
        <v>1500</v>
      </c>
      <c r="O6">
        <f t="shared" si="5"/>
        <v>200</v>
      </c>
      <c r="P6">
        <f t="shared" si="6"/>
        <v>0</v>
      </c>
      <c r="Q6">
        <f t="shared" si="7"/>
        <v>2000</v>
      </c>
      <c r="R6">
        <f t="shared" si="8"/>
        <v>0</v>
      </c>
      <c r="S6" s="13">
        <f t="shared" si="9"/>
        <v>7910</v>
      </c>
      <c r="T6" s="13">
        <f t="shared" si="10"/>
        <v>5190</v>
      </c>
      <c r="Z6" t="s">
        <v>351</v>
      </c>
      <c r="AA6">
        <v>100</v>
      </c>
    </row>
    <row r="7" spans="1:27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J7" s="13">
        <f t="shared" si="1"/>
        <v>2100</v>
      </c>
      <c r="K7" s="13">
        <f t="shared" si="2"/>
        <v>2310</v>
      </c>
      <c r="L7">
        <f t="shared" si="3"/>
        <v>0</v>
      </c>
      <c r="M7" s="13">
        <f t="shared" si="4"/>
        <v>2520</v>
      </c>
      <c r="N7">
        <f t="shared" si="0"/>
        <v>1500</v>
      </c>
      <c r="O7">
        <f t="shared" si="5"/>
        <v>200</v>
      </c>
      <c r="P7">
        <f t="shared" si="6"/>
        <v>0</v>
      </c>
      <c r="Q7">
        <f t="shared" si="7"/>
        <v>2000</v>
      </c>
      <c r="R7">
        <f t="shared" si="8"/>
        <v>0</v>
      </c>
      <c r="S7" s="13">
        <f t="shared" si="9"/>
        <v>7910</v>
      </c>
      <c r="T7" s="13">
        <f t="shared" si="10"/>
        <v>5190</v>
      </c>
      <c r="Z7" t="s">
        <v>352</v>
      </c>
      <c r="AA7">
        <v>150</v>
      </c>
    </row>
    <row r="8" spans="1:27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J8" s="13">
        <f t="shared" si="1"/>
        <v>1382.5</v>
      </c>
      <c r="K8" s="13">
        <f t="shared" si="2"/>
        <v>1520.75</v>
      </c>
      <c r="L8">
        <f t="shared" si="3"/>
        <v>0</v>
      </c>
      <c r="M8" s="13">
        <f t="shared" si="4"/>
        <v>1659</v>
      </c>
      <c r="N8">
        <f t="shared" si="0"/>
        <v>0</v>
      </c>
      <c r="O8">
        <f t="shared" si="5"/>
        <v>100</v>
      </c>
      <c r="P8">
        <f t="shared" si="6"/>
        <v>5000</v>
      </c>
      <c r="Q8">
        <f t="shared" si="7"/>
        <v>0</v>
      </c>
      <c r="R8">
        <f t="shared" si="8"/>
        <v>0</v>
      </c>
      <c r="S8" s="13">
        <f t="shared" si="9"/>
        <v>7903.25</v>
      </c>
      <c r="T8" s="13">
        <f t="shared" si="10"/>
        <v>6144.25</v>
      </c>
      <c r="Z8" t="s">
        <v>353</v>
      </c>
      <c r="AA8">
        <v>200</v>
      </c>
    </row>
    <row r="9" spans="1:27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J9" s="13">
        <f t="shared" si="1"/>
        <v>1242.5</v>
      </c>
      <c r="K9" s="13">
        <f t="shared" si="2"/>
        <v>1366.75</v>
      </c>
      <c r="L9">
        <f t="shared" si="3"/>
        <v>0</v>
      </c>
      <c r="M9" s="13">
        <f t="shared" si="4"/>
        <v>1491</v>
      </c>
      <c r="N9">
        <f t="shared" si="0"/>
        <v>1500</v>
      </c>
      <c r="O9">
        <f t="shared" si="5"/>
        <v>100</v>
      </c>
      <c r="P9">
        <f t="shared" si="6"/>
        <v>0</v>
      </c>
      <c r="Q9">
        <f t="shared" si="7"/>
        <v>2000</v>
      </c>
      <c r="R9">
        <f t="shared" si="8"/>
        <v>0</v>
      </c>
      <c r="S9" s="13">
        <f t="shared" si="9"/>
        <v>6109.25</v>
      </c>
      <c r="T9" s="13">
        <f t="shared" si="10"/>
        <v>4518.25</v>
      </c>
    </row>
    <row r="10" spans="1:27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J10" s="13">
        <f t="shared" si="1"/>
        <v>1487.5</v>
      </c>
      <c r="K10" s="13">
        <f t="shared" si="2"/>
        <v>1636.25</v>
      </c>
      <c r="L10">
        <f t="shared" si="3"/>
        <v>3000</v>
      </c>
      <c r="M10" s="13">
        <f t="shared" si="4"/>
        <v>1785</v>
      </c>
      <c r="N10">
        <f t="shared" si="0"/>
        <v>0</v>
      </c>
      <c r="O10">
        <f t="shared" si="5"/>
        <v>100</v>
      </c>
      <c r="P10">
        <f t="shared" si="6"/>
        <v>0</v>
      </c>
      <c r="Q10">
        <f t="shared" si="7"/>
        <v>0</v>
      </c>
      <c r="R10">
        <f t="shared" si="8"/>
        <v>1500</v>
      </c>
      <c r="S10" s="13">
        <f t="shared" si="9"/>
        <v>7623.75</v>
      </c>
      <c r="T10" s="13">
        <f t="shared" si="10"/>
        <v>5738.75</v>
      </c>
    </row>
    <row r="11" spans="1:27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J11" s="13">
        <f t="shared" si="1"/>
        <v>1575</v>
      </c>
      <c r="K11" s="13">
        <f t="shared" si="2"/>
        <v>1732.5</v>
      </c>
      <c r="L11">
        <f t="shared" si="3"/>
        <v>3000</v>
      </c>
      <c r="M11" s="13">
        <f t="shared" si="4"/>
        <v>1890</v>
      </c>
      <c r="N11">
        <f t="shared" si="0"/>
        <v>0</v>
      </c>
      <c r="O11">
        <f t="shared" si="5"/>
        <v>150</v>
      </c>
      <c r="P11">
        <f t="shared" si="6"/>
        <v>0</v>
      </c>
      <c r="Q11">
        <f t="shared" si="7"/>
        <v>0</v>
      </c>
      <c r="R11">
        <f t="shared" si="8"/>
        <v>1500</v>
      </c>
      <c r="S11" s="13">
        <f t="shared" si="9"/>
        <v>7807.5</v>
      </c>
      <c r="T11" s="13">
        <f t="shared" si="10"/>
        <v>5767.5</v>
      </c>
      <c r="Z11" t="s">
        <v>320</v>
      </c>
      <c r="AA11" t="s">
        <v>28</v>
      </c>
    </row>
    <row r="12" spans="1:27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J12" s="13">
        <f t="shared" si="1"/>
        <v>1487.5</v>
      </c>
      <c r="K12" s="13">
        <f t="shared" si="2"/>
        <v>1636.25</v>
      </c>
      <c r="L12">
        <f t="shared" si="3"/>
        <v>0</v>
      </c>
      <c r="M12" s="13">
        <f t="shared" si="4"/>
        <v>1785</v>
      </c>
      <c r="N12">
        <f t="shared" si="0"/>
        <v>0</v>
      </c>
      <c r="O12">
        <f t="shared" si="5"/>
        <v>100</v>
      </c>
      <c r="P12">
        <f t="shared" si="6"/>
        <v>5000</v>
      </c>
      <c r="Q12">
        <f t="shared" si="7"/>
        <v>0</v>
      </c>
      <c r="R12">
        <f t="shared" si="8"/>
        <v>0</v>
      </c>
      <c r="S12" s="13">
        <f t="shared" si="9"/>
        <v>8123.75</v>
      </c>
      <c r="T12" s="13">
        <f t="shared" si="10"/>
        <v>6238.75</v>
      </c>
      <c r="Z12" t="s">
        <v>321</v>
      </c>
      <c r="AA12" t="s">
        <v>58</v>
      </c>
    </row>
    <row r="13" spans="1:27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J13" s="13">
        <f t="shared" si="1"/>
        <v>2100</v>
      </c>
      <c r="K13" s="13">
        <f t="shared" si="2"/>
        <v>2310</v>
      </c>
      <c r="L13">
        <f t="shared" si="3"/>
        <v>0</v>
      </c>
      <c r="M13" s="13">
        <f t="shared" si="4"/>
        <v>2520</v>
      </c>
      <c r="N13">
        <f t="shared" si="0"/>
        <v>0</v>
      </c>
      <c r="O13">
        <f t="shared" si="5"/>
        <v>200</v>
      </c>
      <c r="P13">
        <f t="shared" si="6"/>
        <v>0</v>
      </c>
      <c r="Q13">
        <f t="shared" si="7"/>
        <v>0</v>
      </c>
      <c r="R13">
        <f t="shared" si="8"/>
        <v>0</v>
      </c>
      <c r="S13" s="13">
        <f t="shared" si="9"/>
        <v>4410</v>
      </c>
      <c r="T13" s="13">
        <f t="shared" si="10"/>
        <v>1690</v>
      </c>
      <c r="Z13" t="s">
        <v>319</v>
      </c>
      <c r="AA13" t="s">
        <v>354</v>
      </c>
    </row>
    <row r="14" spans="1:27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J14" s="13">
        <f t="shared" si="1"/>
        <v>1925</v>
      </c>
      <c r="K14" s="13">
        <f t="shared" si="2"/>
        <v>2117.5</v>
      </c>
      <c r="L14">
        <f t="shared" si="3"/>
        <v>0</v>
      </c>
      <c r="M14" s="13">
        <f t="shared" si="4"/>
        <v>2310</v>
      </c>
      <c r="N14">
        <f t="shared" si="0"/>
        <v>0</v>
      </c>
      <c r="O14">
        <f t="shared" si="5"/>
        <v>150</v>
      </c>
      <c r="P14">
        <f t="shared" si="6"/>
        <v>5000</v>
      </c>
      <c r="Q14">
        <f t="shared" si="7"/>
        <v>2000</v>
      </c>
      <c r="R14">
        <f t="shared" si="8"/>
        <v>0</v>
      </c>
      <c r="S14" s="13">
        <f t="shared" si="9"/>
        <v>11042.5</v>
      </c>
      <c r="T14" s="13">
        <f t="shared" si="10"/>
        <v>8582.5</v>
      </c>
      <c r="Z14" t="s">
        <v>245</v>
      </c>
      <c r="AA14" t="s">
        <v>19</v>
      </c>
    </row>
    <row r="15" spans="1:27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J15" s="13">
        <f t="shared" si="1"/>
        <v>4900</v>
      </c>
      <c r="K15" s="13">
        <f t="shared" si="2"/>
        <v>5390</v>
      </c>
      <c r="L15">
        <f t="shared" si="3"/>
        <v>0</v>
      </c>
      <c r="M15" s="13">
        <f t="shared" si="4"/>
        <v>5880</v>
      </c>
      <c r="N15">
        <f t="shared" si="0"/>
        <v>0</v>
      </c>
      <c r="O15">
        <f t="shared" si="5"/>
        <v>200</v>
      </c>
      <c r="P15">
        <f t="shared" si="6"/>
        <v>0</v>
      </c>
      <c r="Q15">
        <f t="shared" si="7"/>
        <v>0</v>
      </c>
      <c r="R15">
        <f t="shared" si="8"/>
        <v>0</v>
      </c>
      <c r="S15" s="13">
        <f t="shared" si="9"/>
        <v>10290</v>
      </c>
      <c r="T15" s="13">
        <f t="shared" si="10"/>
        <v>4210</v>
      </c>
    </row>
    <row r="16" spans="1:27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J16" s="13">
        <f t="shared" si="1"/>
        <v>1487.5</v>
      </c>
      <c r="K16" s="13">
        <f t="shared" si="2"/>
        <v>1636.25</v>
      </c>
      <c r="L16">
        <f t="shared" si="3"/>
        <v>0</v>
      </c>
      <c r="M16" s="13">
        <f t="shared" si="4"/>
        <v>1785</v>
      </c>
      <c r="N16">
        <f t="shared" si="0"/>
        <v>0</v>
      </c>
      <c r="O16">
        <f t="shared" si="5"/>
        <v>100</v>
      </c>
      <c r="P16">
        <f t="shared" si="6"/>
        <v>0</v>
      </c>
      <c r="Q16">
        <f t="shared" si="7"/>
        <v>0</v>
      </c>
      <c r="R16">
        <f t="shared" si="8"/>
        <v>0</v>
      </c>
      <c r="S16" s="13">
        <f t="shared" si="9"/>
        <v>3123.75</v>
      </c>
      <c r="T16" s="13">
        <f t="shared" si="10"/>
        <v>1238.75</v>
      </c>
    </row>
    <row r="17" spans="1:21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J17" s="13">
        <f t="shared" si="1"/>
        <v>1487.5</v>
      </c>
      <c r="K17" s="13">
        <f t="shared" si="2"/>
        <v>1636.25</v>
      </c>
      <c r="L17">
        <f t="shared" si="3"/>
        <v>0</v>
      </c>
      <c r="M17" s="13">
        <f t="shared" si="4"/>
        <v>1785</v>
      </c>
      <c r="N17">
        <f t="shared" si="0"/>
        <v>0</v>
      </c>
      <c r="O17">
        <f t="shared" si="5"/>
        <v>100</v>
      </c>
      <c r="P17">
        <f t="shared" si="6"/>
        <v>0</v>
      </c>
      <c r="Q17">
        <f t="shared" si="7"/>
        <v>0</v>
      </c>
      <c r="R17">
        <f t="shared" si="8"/>
        <v>0</v>
      </c>
      <c r="S17" s="13">
        <f t="shared" si="9"/>
        <v>3123.75</v>
      </c>
      <c r="T17" s="13">
        <f t="shared" si="10"/>
        <v>1238.75</v>
      </c>
    </row>
    <row r="18" spans="1:21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J18" s="13">
        <f t="shared" si="1"/>
        <v>1575</v>
      </c>
      <c r="K18" s="13">
        <f t="shared" si="2"/>
        <v>1732.5</v>
      </c>
      <c r="L18">
        <f t="shared" si="3"/>
        <v>0</v>
      </c>
      <c r="M18" s="13">
        <f t="shared" si="4"/>
        <v>1890</v>
      </c>
      <c r="N18">
        <f t="shared" si="0"/>
        <v>0</v>
      </c>
      <c r="O18">
        <f t="shared" si="5"/>
        <v>150</v>
      </c>
      <c r="P18">
        <f t="shared" si="6"/>
        <v>0</v>
      </c>
      <c r="Q18">
        <f t="shared" si="7"/>
        <v>0</v>
      </c>
      <c r="R18">
        <f t="shared" si="8"/>
        <v>0</v>
      </c>
      <c r="S18" s="13">
        <f t="shared" si="9"/>
        <v>3307.5</v>
      </c>
      <c r="T18" s="13">
        <f t="shared" si="10"/>
        <v>1267.5</v>
      </c>
    </row>
    <row r="19" spans="1:21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J19" s="13">
        <f t="shared" si="1"/>
        <v>1575</v>
      </c>
      <c r="K19" s="13">
        <f t="shared" si="2"/>
        <v>1732.5</v>
      </c>
      <c r="L19">
        <f t="shared" si="3"/>
        <v>0</v>
      </c>
      <c r="M19" s="13">
        <f t="shared" si="4"/>
        <v>1890</v>
      </c>
      <c r="N19">
        <f t="shared" si="0"/>
        <v>0</v>
      </c>
      <c r="O19">
        <f t="shared" si="5"/>
        <v>150</v>
      </c>
      <c r="P19">
        <f t="shared" si="6"/>
        <v>0</v>
      </c>
      <c r="Q19">
        <f t="shared" si="7"/>
        <v>0</v>
      </c>
      <c r="R19">
        <f t="shared" si="8"/>
        <v>0</v>
      </c>
      <c r="S19" s="13">
        <f t="shared" si="9"/>
        <v>3307.5</v>
      </c>
      <c r="T19" s="13">
        <f t="shared" si="10"/>
        <v>1267.5</v>
      </c>
    </row>
    <row r="20" spans="1:21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J20" s="13">
        <f t="shared" si="1"/>
        <v>1050</v>
      </c>
      <c r="K20" s="13">
        <f t="shared" si="2"/>
        <v>1155</v>
      </c>
      <c r="L20">
        <f t="shared" si="3"/>
        <v>3000</v>
      </c>
      <c r="M20" s="13">
        <f t="shared" si="4"/>
        <v>1260</v>
      </c>
      <c r="N20">
        <f t="shared" si="0"/>
        <v>0</v>
      </c>
      <c r="O20">
        <f t="shared" si="5"/>
        <v>100</v>
      </c>
      <c r="P20">
        <f t="shared" si="6"/>
        <v>0</v>
      </c>
      <c r="Q20">
        <f t="shared" si="7"/>
        <v>0</v>
      </c>
      <c r="R20">
        <f t="shared" si="8"/>
        <v>1500</v>
      </c>
      <c r="S20" s="13">
        <f t="shared" si="9"/>
        <v>6705</v>
      </c>
      <c r="T20" s="13">
        <f t="shared" si="10"/>
        <v>5345</v>
      </c>
    </row>
    <row r="21" spans="1:21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J21" s="13">
        <f t="shared" si="1"/>
        <v>595</v>
      </c>
      <c r="K21" s="13">
        <f t="shared" si="2"/>
        <v>654.5</v>
      </c>
      <c r="L21">
        <f t="shared" si="3"/>
        <v>3000</v>
      </c>
      <c r="M21" s="13">
        <f t="shared" si="4"/>
        <v>714</v>
      </c>
      <c r="N21">
        <f t="shared" si="0"/>
        <v>0</v>
      </c>
      <c r="O21">
        <f t="shared" si="5"/>
        <v>50</v>
      </c>
      <c r="P21">
        <f t="shared" si="6"/>
        <v>0</v>
      </c>
      <c r="Q21">
        <f t="shared" si="7"/>
        <v>0</v>
      </c>
      <c r="R21">
        <f t="shared" si="8"/>
        <v>1500</v>
      </c>
      <c r="S21" s="13">
        <f t="shared" si="9"/>
        <v>5749.5</v>
      </c>
      <c r="T21" s="13">
        <f t="shared" si="10"/>
        <v>4985.5</v>
      </c>
    </row>
    <row r="24" spans="1:21" x14ac:dyDescent="0.3">
      <c r="I24" t="s">
        <v>185</v>
      </c>
      <c r="J24" t="str">
        <f ca="1">_xlfn.FORMULATEXT(J2)</f>
        <v>=H2*10%</v>
      </c>
      <c r="K24" t="str">
        <f t="shared" ref="K24:U24" ca="1" si="11">_xlfn.FORMULATEXT(K2)</f>
        <v>=(H2+J2)*10%</v>
      </c>
      <c r="L24" t="str">
        <f t="shared" ca="1" si="11"/>
        <v>=IF(OR(D2="Sales",D2="Mktg"),3000,0)</v>
      </c>
      <c r="M24" t="str">
        <f t="shared" ca="1" si="11"/>
        <v>=12%*H2</v>
      </c>
      <c r="N24" t="str">
        <f t="shared" ca="1" si="11"/>
        <v>=IF(AND(D2="R&amp;d",E2="North"),1500,0)</v>
      </c>
      <c r="O24" t="str">
        <f t="shared" ca="1" si="11"/>
        <v>=IF(H2&lt;5000,0, IF(H2&lt;10000,50, IF(H2&lt;15000,100, IF(H2&lt;=20000,150,200))))</v>
      </c>
      <c r="P24" t="str">
        <f t="shared" ca="1" si="11"/>
        <v>=IF(OR(F2=$F$5,F2=$F$8,F2=$F$14),5000,0)</v>
      </c>
      <c r="Q24" t="str">
        <f t="shared" ca="1" si="11"/>
        <v>=IF(OR(AND(D2=$D$6, E2=$E$2),AND(D2=$D$14, E2=$E$14),AND(D2=$D$2, E2=$E$3),AND(D2=$D$17, E2=$E$18)),2000,0)</v>
      </c>
      <c r="R24" t="str">
        <f t="shared" ca="1" si="11"/>
        <v>=IF(OR(D2=$D$2,D2=$D$5),1500,0)</v>
      </c>
      <c r="S24" t="str">
        <f t="shared" ca="1" si="11"/>
        <v>=SUM(J2:L2,N2,P2:R2)</v>
      </c>
      <c r="T24" t="str">
        <f t="shared" ca="1" si="11"/>
        <v>=S2-M2-O2</v>
      </c>
      <c r="U24" t="str">
        <f t="shared" ca="1" si="11"/>
        <v>=T2*12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5EB2-F2BE-4E43-889C-A7B8EBD2B44D}">
  <sheetPr filterMode="1"/>
  <dimension ref="A1:AD110"/>
  <sheetViews>
    <sheetView workbookViewId="0">
      <selection activeCell="Q105" sqref="Q105"/>
    </sheetView>
  </sheetViews>
  <sheetFormatPr defaultRowHeight="14.4" x14ac:dyDescent="0.3"/>
  <cols>
    <col min="1" max="1" width="22.88671875" bestFit="1" customWidth="1"/>
    <col min="7" max="7" width="10.109375" bestFit="1" customWidth="1"/>
    <col min="8" max="9" width="10.33203125" bestFit="1" customWidth="1"/>
    <col min="14" max="14" width="13.21875" bestFit="1" customWidth="1"/>
    <col min="15" max="15" width="9.21875" customWidth="1"/>
    <col min="16" max="16" width="20.5546875" bestFit="1" customWidth="1"/>
    <col min="17" max="17" width="11.6640625" bestFit="1" customWidth="1"/>
    <col min="18" max="18" width="10.6640625" bestFit="1" customWidth="1"/>
    <col min="19" max="19" width="6.44140625" bestFit="1" customWidth="1"/>
    <col min="20" max="20" width="8.77734375" bestFit="1" customWidth="1"/>
    <col min="21" max="21" width="10.109375" bestFit="1" customWidth="1"/>
    <col min="22" max="22" width="10.33203125" bestFit="1" customWidth="1"/>
    <col min="23" max="23" width="4.88671875" bestFit="1" customWidth="1"/>
    <col min="26" max="26" width="16.6640625" bestFit="1" customWidth="1"/>
    <col min="29" max="29" width="19.44140625" customWidth="1"/>
  </cols>
  <sheetData>
    <row r="1" spans="1: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35" t="s">
        <v>364</v>
      </c>
      <c r="L1" s="14" t="s">
        <v>358</v>
      </c>
      <c r="N1" s="35" t="s">
        <v>363</v>
      </c>
      <c r="O1" s="1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15" t="s">
        <v>80</v>
      </c>
      <c r="Z1" s="35" t="s">
        <v>365</v>
      </c>
      <c r="AA1" s="2" t="s">
        <v>3</v>
      </c>
      <c r="AC1" s="35" t="s">
        <v>366</v>
      </c>
    </row>
    <row r="2" spans="1:30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L2" t="s">
        <v>360</v>
      </c>
      <c r="O2" s="6">
        <v>14</v>
      </c>
      <c r="P2" s="7" t="s">
        <v>56</v>
      </c>
      <c r="Q2" s="7" t="s">
        <v>57</v>
      </c>
      <c r="R2" s="7" t="s">
        <v>58</v>
      </c>
      <c r="S2" s="7" t="s">
        <v>20</v>
      </c>
      <c r="T2" s="7" t="s">
        <v>59</v>
      </c>
      <c r="U2" s="8">
        <v>31028</v>
      </c>
      <c r="V2" s="19">
        <v>49000</v>
      </c>
      <c r="W2">
        <f t="shared" ref="W2:W21" si="0">RANK(V2, $H$2:$H$21, 0)</f>
        <v>1</v>
      </c>
      <c r="AA2" s="4" t="s">
        <v>10</v>
      </c>
      <c r="AD2" t="s">
        <v>58</v>
      </c>
    </row>
    <row r="3" spans="1:30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1">RANK(H3, $H$2:$H$21, 0)</f>
        <v>8</v>
      </c>
      <c r="L3" t="s">
        <v>359</v>
      </c>
      <c r="O3" s="3">
        <v>7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5">
        <v>33102</v>
      </c>
      <c r="V3" s="18">
        <v>13825</v>
      </c>
      <c r="W3">
        <f t="shared" si="0"/>
        <v>16</v>
      </c>
      <c r="AA3" s="4" t="s">
        <v>19</v>
      </c>
      <c r="AD3" t="s">
        <v>35</v>
      </c>
    </row>
    <row r="4" spans="1:30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1"/>
        <v>3</v>
      </c>
      <c r="L4" t="s">
        <v>362</v>
      </c>
      <c r="O4" s="3">
        <v>15</v>
      </c>
      <c r="P4" s="4" t="s">
        <v>60</v>
      </c>
      <c r="Q4" s="4" t="s">
        <v>61</v>
      </c>
      <c r="R4" s="4" t="s">
        <v>35</v>
      </c>
      <c r="S4" s="4" t="s">
        <v>11</v>
      </c>
      <c r="T4" s="4" t="s">
        <v>52</v>
      </c>
      <c r="U4" s="5">
        <v>31029</v>
      </c>
      <c r="V4" s="18">
        <v>14875</v>
      </c>
      <c r="W4">
        <f t="shared" si="0"/>
        <v>12</v>
      </c>
      <c r="AA4" s="7" t="s">
        <v>24</v>
      </c>
      <c r="AD4" t="s">
        <v>28</v>
      </c>
    </row>
    <row r="5" spans="1:30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1"/>
        <v>18</v>
      </c>
      <c r="L5" t="s">
        <v>361</v>
      </c>
      <c r="O5" s="6">
        <v>16</v>
      </c>
      <c r="P5" s="7" t="s">
        <v>62</v>
      </c>
      <c r="Q5" s="7" t="s">
        <v>63</v>
      </c>
      <c r="R5" s="7" t="s">
        <v>35</v>
      </c>
      <c r="S5" s="7" t="s">
        <v>11</v>
      </c>
      <c r="T5" s="7" t="s">
        <v>64</v>
      </c>
      <c r="U5" s="8">
        <v>31030</v>
      </c>
      <c r="V5" s="19">
        <v>14875</v>
      </c>
      <c r="W5">
        <f t="shared" si="0"/>
        <v>12</v>
      </c>
      <c r="AA5" s="4" t="s">
        <v>28</v>
      </c>
      <c r="AD5" t="s">
        <v>49</v>
      </c>
    </row>
    <row r="6" spans="1:30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1"/>
        <v>3</v>
      </c>
      <c r="O6" s="3">
        <v>5</v>
      </c>
      <c r="P6" s="4" t="s">
        <v>26</v>
      </c>
      <c r="Q6" s="4" t="s">
        <v>27</v>
      </c>
      <c r="R6" s="4" t="s">
        <v>28</v>
      </c>
      <c r="S6" s="4" t="s">
        <v>11</v>
      </c>
      <c r="T6" s="4" t="s">
        <v>29</v>
      </c>
      <c r="U6" s="5">
        <v>32755</v>
      </c>
      <c r="V6" s="18">
        <v>21000</v>
      </c>
      <c r="W6">
        <f t="shared" si="0"/>
        <v>3</v>
      </c>
      <c r="AA6" s="4" t="s">
        <v>35</v>
      </c>
      <c r="AD6" t="s">
        <v>19</v>
      </c>
    </row>
    <row r="7" spans="1:30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1"/>
        <v>3</v>
      </c>
      <c r="O7" s="6">
        <v>6</v>
      </c>
      <c r="P7" s="7" t="s">
        <v>30</v>
      </c>
      <c r="Q7" s="7" t="s">
        <v>31</v>
      </c>
      <c r="R7" s="7" t="s">
        <v>28</v>
      </c>
      <c r="S7" s="7" t="s">
        <v>11</v>
      </c>
      <c r="T7" s="7" t="s">
        <v>32</v>
      </c>
      <c r="U7" s="8">
        <v>32390</v>
      </c>
      <c r="V7" s="19">
        <v>21000</v>
      </c>
      <c r="W7">
        <f t="shared" si="0"/>
        <v>3</v>
      </c>
      <c r="AA7" s="4" t="s">
        <v>49</v>
      </c>
      <c r="AD7" t="s">
        <v>10</v>
      </c>
    </row>
    <row r="8" spans="1:30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1"/>
        <v>16</v>
      </c>
      <c r="O8" s="6">
        <v>8</v>
      </c>
      <c r="P8" s="7" t="s">
        <v>38</v>
      </c>
      <c r="Q8" s="7" t="s">
        <v>39</v>
      </c>
      <c r="R8" s="7" t="s">
        <v>28</v>
      </c>
      <c r="S8" s="7" t="s">
        <v>11</v>
      </c>
      <c r="T8" s="7" t="s">
        <v>40</v>
      </c>
      <c r="U8" s="8">
        <v>32755</v>
      </c>
      <c r="V8" s="19">
        <v>12425</v>
      </c>
      <c r="W8">
        <f t="shared" si="0"/>
        <v>17</v>
      </c>
      <c r="AA8" s="7" t="s">
        <v>58</v>
      </c>
      <c r="AD8" t="s">
        <v>24</v>
      </c>
    </row>
    <row r="9" spans="1:30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1"/>
        <v>17</v>
      </c>
      <c r="O9" s="3">
        <v>11</v>
      </c>
      <c r="P9" s="4" t="s">
        <v>47</v>
      </c>
      <c r="Q9" s="4" t="s">
        <v>48</v>
      </c>
      <c r="R9" s="4" t="s">
        <v>49</v>
      </c>
      <c r="S9" s="4" t="s">
        <v>36</v>
      </c>
      <c r="T9" s="4" t="s">
        <v>37</v>
      </c>
      <c r="U9" s="5">
        <v>31402</v>
      </c>
      <c r="V9" s="18">
        <v>14875</v>
      </c>
      <c r="W9">
        <f t="shared" si="0"/>
        <v>12</v>
      </c>
    </row>
    <row r="10" spans="1:30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1"/>
        <v>12</v>
      </c>
      <c r="O10" s="3">
        <v>13</v>
      </c>
      <c r="P10" s="4" t="s">
        <v>53</v>
      </c>
      <c r="Q10" s="4" t="s">
        <v>54</v>
      </c>
      <c r="R10" s="4" t="s">
        <v>49</v>
      </c>
      <c r="S10" s="4" t="s">
        <v>15</v>
      </c>
      <c r="T10" s="4" t="s">
        <v>55</v>
      </c>
      <c r="U10" s="5">
        <v>31027</v>
      </c>
      <c r="V10" s="18">
        <v>19250</v>
      </c>
      <c r="W10">
        <f t="shared" si="0"/>
        <v>7</v>
      </c>
    </row>
    <row r="11" spans="1:30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1"/>
        <v>9</v>
      </c>
      <c r="O11" s="3">
        <v>3</v>
      </c>
      <c r="P11" s="4" t="s">
        <v>17</v>
      </c>
      <c r="Q11" s="4" t="s">
        <v>18</v>
      </c>
      <c r="R11" s="4" t="s">
        <v>19</v>
      </c>
      <c r="S11" s="4" t="s">
        <v>20</v>
      </c>
      <c r="T11" s="4" t="s">
        <v>21</v>
      </c>
      <c r="U11" s="5">
        <v>36220</v>
      </c>
      <c r="V11" s="18">
        <v>21000</v>
      </c>
      <c r="W11">
        <f t="shared" si="0"/>
        <v>3</v>
      </c>
    </row>
    <row r="12" spans="1:30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1"/>
        <v>12</v>
      </c>
      <c r="O12" s="6">
        <v>12</v>
      </c>
      <c r="P12" s="7" t="s">
        <v>50</v>
      </c>
      <c r="Q12" s="7" t="s">
        <v>51</v>
      </c>
      <c r="R12" s="7" t="s">
        <v>19</v>
      </c>
      <c r="S12" s="7" t="s">
        <v>11</v>
      </c>
      <c r="T12" s="7" t="s">
        <v>52</v>
      </c>
      <c r="U12" s="8">
        <v>30376</v>
      </c>
      <c r="V12" s="19">
        <v>21000</v>
      </c>
      <c r="W12">
        <f t="shared" si="0"/>
        <v>3</v>
      </c>
    </row>
    <row r="13" spans="1:30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1"/>
        <v>3</v>
      </c>
      <c r="O13" s="3">
        <v>17</v>
      </c>
      <c r="P13" s="4" t="s">
        <v>65</v>
      </c>
      <c r="Q13" s="4" t="s">
        <v>66</v>
      </c>
      <c r="R13" s="4" t="s">
        <v>19</v>
      </c>
      <c r="S13" s="4" t="s">
        <v>15</v>
      </c>
      <c r="T13" s="4" t="s">
        <v>16</v>
      </c>
      <c r="U13" s="5">
        <v>30376</v>
      </c>
      <c r="V13" s="18">
        <v>15750</v>
      </c>
      <c r="W13">
        <f t="shared" si="0"/>
        <v>9</v>
      </c>
    </row>
    <row r="14" spans="1:30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1"/>
        <v>7</v>
      </c>
      <c r="O14" s="6">
        <v>18</v>
      </c>
      <c r="P14" s="7" t="s">
        <v>67</v>
      </c>
      <c r="Q14" s="7" t="s">
        <v>68</v>
      </c>
      <c r="R14" s="7" t="s">
        <v>19</v>
      </c>
      <c r="S14" s="7" t="s">
        <v>36</v>
      </c>
      <c r="T14" s="7" t="s">
        <v>69</v>
      </c>
      <c r="U14" s="8">
        <v>30376</v>
      </c>
      <c r="V14" s="19">
        <v>15750</v>
      </c>
      <c r="W14">
        <f t="shared" si="0"/>
        <v>9</v>
      </c>
    </row>
    <row r="15" spans="1:30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1"/>
        <v>1</v>
      </c>
      <c r="O15" s="3">
        <v>1</v>
      </c>
      <c r="P15" s="4" t="s">
        <v>8</v>
      </c>
      <c r="Q15" s="4" t="s">
        <v>9</v>
      </c>
      <c r="R15" s="4" t="s">
        <v>10</v>
      </c>
      <c r="S15" s="4" t="s">
        <v>11</v>
      </c>
      <c r="T15" s="4" t="s">
        <v>12</v>
      </c>
      <c r="U15" s="5">
        <v>28126</v>
      </c>
      <c r="V15" s="18">
        <v>21875</v>
      </c>
      <c r="W15">
        <f t="shared" si="0"/>
        <v>2</v>
      </c>
    </row>
    <row r="16" spans="1:30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1"/>
        <v>12</v>
      </c>
      <c r="O16" s="6">
        <v>2</v>
      </c>
      <c r="P16" s="7" t="s">
        <v>13</v>
      </c>
      <c r="Q16" s="7" t="s">
        <v>14</v>
      </c>
      <c r="R16" s="7" t="s">
        <v>10</v>
      </c>
      <c r="S16" s="7" t="s">
        <v>15</v>
      </c>
      <c r="T16" s="7" t="s">
        <v>16</v>
      </c>
      <c r="U16" s="8">
        <v>28126</v>
      </c>
      <c r="V16" s="19">
        <v>17500</v>
      </c>
      <c r="W16">
        <f t="shared" si="0"/>
        <v>8</v>
      </c>
    </row>
    <row r="17" spans="1:23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1"/>
        <v>12</v>
      </c>
      <c r="O17" s="3">
        <v>9</v>
      </c>
      <c r="P17" s="4" t="s">
        <v>41</v>
      </c>
      <c r="Q17" s="4" t="s">
        <v>42</v>
      </c>
      <c r="R17" s="4" t="s">
        <v>10</v>
      </c>
      <c r="S17" s="4" t="s">
        <v>11</v>
      </c>
      <c r="T17" s="4" t="s">
        <v>43</v>
      </c>
      <c r="U17" s="5">
        <v>36506</v>
      </c>
      <c r="V17" s="18">
        <v>14875</v>
      </c>
      <c r="W17">
        <f t="shared" si="0"/>
        <v>12</v>
      </c>
    </row>
    <row r="18" spans="1:23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1"/>
        <v>9</v>
      </c>
      <c r="O18" s="6">
        <v>4</v>
      </c>
      <c r="P18" s="7" t="s">
        <v>22</v>
      </c>
      <c r="Q18" s="7" t="s">
        <v>23</v>
      </c>
      <c r="R18" s="7" t="s">
        <v>24</v>
      </c>
      <c r="S18" s="7" t="s">
        <v>11</v>
      </c>
      <c r="T18" s="7" t="s">
        <v>25</v>
      </c>
      <c r="U18" s="8">
        <v>29183</v>
      </c>
      <c r="V18" s="19">
        <v>12250</v>
      </c>
      <c r="W18">
        <f t="shared" si="0"/>
        <v>18</v>
      </c>
    </row>
    <row r="19" spans="1:23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1"/>
        <v>9</v>
      </c>
      <c r="O19" s="6">
        <v>10</v>
      </c>
      <c r="P19" s="7" t="s">
        <v>44</v>
      </c>
      <c r="Q19" s="7" t="s">
        <v>45</v>
      </c>
      <c r="R19" s="7" t="s">
        <v>24</v>
      </c>
      <c r="S19" s="7" t="s">
        <v>15</v>
      </c>
      <c r="T19" s="7" t="s">
        <v>46</v>
      </c>
      <c r="U19" s="8">
        <v>28326</v>
      </c>
      <c r="V19" s="19">
        <v>15750</v>
      </c>
      <c r="W19">
        <f t="shared" si="0"/>
        <v>9</v>
      </c>
    </row>
    <row r="20" spans="1:23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1"/>
        <v>19</v>
      </c>
      <c r="O20" s="3">
        <v>19</v>
      </c>
      <c r="P20" s="4" t="s">
        <v>70</v>
      </c>
      <c r="Q20" s="4" t="s">
        <v>71</v>
      </c>
      <c r="R20" s="4" t="s">
        <v>24</v>
      </c>
      <c r="S20" s="4" t="s">
        <v>11</v>
      </c>
      <c r="T20" s="4" t="s">
        <v>32</v>
      </c>
      <c r="U20" s="5">
        <v>31637</v>
      </c>
      <c r="V20" s="18">
        <v>10500</v>
      </c>
      <c r="W20">
        <f t="shared" si="0"/>
        <v>19</v>
      </c>
    </row>
    <row r="21" spans="1:23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1"/>
        <v>20</v>
      </c>
      <c r="O21" s="20">
        <v>20</v>
      </c>
      <c r="P21" s="21" t="s">
        <v>72</v>
      </c>
      <c r="Q21" s="21" t="s">
        <v>73</v>
      </c>
      <c r="R21" s="21" t="s">
        <v>24</v>
      </c>
      <c r="S21" s="21" t="s">
        <v>11</v>
      </c>
      <c r="T21" s="21" t="s">
        <v>64</v>
      </c>
      <c r="U21" s="22">
        <v>36316</v>
      </c>
      <c r="V21" s="23">
        <v>5950</v>
      </c>
      <c r="W21">
        <f t="shared" si="0"/>
        <v>20</v>
      </c>
    </row>
    <row r="26" spans="1:23" x14ac:dyDescent="0.3">
      <c r="A26" s="35" t="s">
        <v>368</v>
      </c>
    </row>
    <row r="27" spans="1:23" x14ac:dyDescent="0.3">
      <c r="A27" s="35" t="s">
        <v>367</v>
      </c>
      <c r="B27" s="1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15" t="s">
        <v>80</v>
      </c>
      <c r="M27" s="35" t="s">
        <v>365</v>
      </c>
      <c r="P27" s="35" t="s">
        <v>366</v>
      </c>
    </row>
    <row r="28" spans="1:23" x14ac:dyDescent="0.3">
      <c r="B28" s="6">
        <v>14</v>
      </c>
      <c r="C28" s="7" t="s">
        <v>56</v>
      </c>
      <c r="D28" s="7" t="s">
        <v>57</v>
      </c>
      <c r="E28" s="7" t="s">
        <v>58</v>
      </c>
      <c r="F28" s="7" t="s">
        <v>20</v>
      </c>
      <c r="G28" s="7" t="s">
        <v>59</v>
      </c>
      <c r="H28" s="8">
        <v>31028</v>
      </c>
      <c r="I28" s="19">
        <v>49000</v>
      </c>
      <c r="J28">
        <f t="shared" ref="J28:J47" si="2">RANK(I28,$I$28:$I$47,0)</f>
        <v>1</v>
      </c>
      <c r="N28" s="2" t="s">
        <v>3</v>
      </c>
      <c r="Q28" t="s">
        <v>58</v>
      </c>
    </row>
    <row r="29" spans="1:23" x14ac:dyDescent="0.3">
      <c r="B29" s="3">
        <v>7</v>
      </c>
      <c r="C29" s="4" t="s">
        <v>33</v>
      </c>
      <c r="D29" s="4" t="s">
        <v>34</v>
      </c>
      <c r="E29" s="4" t="s">
        <v>35</v>
      </c>
      <c r="F29" s="4" t="s">
        <v>36</v>
      </c>
      <c r="G29" s="4" t="s">
        <v>37</v>
      </c>
      <c r="H29" s="5">
        <v>33102</v>
      </c>
      <c r="I29" s="18">
        <v>13825</v>
      </c>
      <c r="J29">
        <f t="shared" si="2"/>
        <v>16</v>
      </c>
      <c r="N29" s="4" t="s">
        <v>10</v>
      </c>
      <c r="Q29" t="s">
        <v>35</v>
      </c>
    </row>
    <row r="30" spans="1:23" x14ac:dyDescent="0.3">
      <c r="B30" s="3">
        <v>15</v>
      </c>
      <c r="C30" s="4" t="s">
        <v>60</v>
      </c>
      <c r="D30" s="4" t="s">
        <v>61</v>
      </c>
      <c r="E30" s="4" t="s">
        <v>35</v>
      </c>
      <c r="F30" s="4" t="s">
        <v>11</v>
      </c>
      <c r="G30" s="4" t="s">
        <v>52</v>
      </c>
      <c r="H30" s="5">
        <v>31029</v>
      </c>
      <c r="I30" s="18">
        <v>14875</v>
      </c>
      <c r="J30">
        <f t="shared" si="2"/>
        <v>12</v>
      </c>
      <c r="N30" s="4" t="s">
        <v>19</v>
      </c>
      <c r="Q30" t="s">
        <v>28</v>
      </c>
    </row>
    <row r="31" spans="1:23" x14ac:dyDescent="0.3">
      <c r="B31" s="6">
        <v>16</v>
      </c>
      <c r="C31" s="7" t="s">
        <v>62</v>
      </c>
      <c r="D31" s="7" t="s">
        <v>63</v>
      </c>
      <c r="E31" s="7" t="s">
        <v>35</v>
      </c>
      <c r="F31" s="7" t="s">
        <v>11</v>
      </c>
      <c r="G31" s="7" t="s">
        <v>64</v>
      </c>
      <c r="H31" s="8">
        <v>31030</v>
      </c>
      <c r="I31" s="19">
        <v>14875</v>
      </c>
      <c r="J31">
        <f t="shared" si="2"/>
        <v>12</v>
      </c>
      <c r="N31" s="7" t="s">
        <v>24</v>
      </c>
      <c r="Q31" t="s">
        <v>49</v>
      </c>
    </row>
    <row r="32" spans="1:23" x14ac:dyDescent="0.3">
      <c r="B32" s="6">
        <v>8</v>
      </c>
      <c r="C32" s="7" t="s">
        <v>38</v>
      </c>
      <c r="D32" s="7" t="s">
        <v>39</v>
      </c>
      <c r="E32" s="7" t="s">
        <v>28</v>
      </c>
      <c r="F32" s="7" t="s">
        <v>11</v>
      </c>
      <c r="G32" s="7" t="s">
        <v>40</v>
      </c>
      <c r="H32" s="8">
        <v>32755</v>
      </c>
      <c r="I32" s="19">
        <v>12425</v>
      </c>
      <c r="J32">
        <f t="shared" si="2"/>
        <v>17</v>
      </c>
      <c r="N32" s="4" t="s">
        <v>28</v>
      </c>
      <c r="Q32" t="s">
        <v>19</v>
      </c>
    </row>
    <row r="33" spans="2:17" x14ac:dyDescent="0.3">
      <c r="B33" s="3">
        <v>5</v>
      </c>
      <c r="C33" s="4" t="s">
        <v>26</v>
      </c>
      <c r="D33" s="4" t="s">
        <v>27</v>
      </c>
      <c r="E33" s="4" t="s">
        <v>28</v>
      </c>
      <c r="F33" s="4" t="s">
        <v>11</v>
      </c>
      <c r="G33" s="4" t="s">
        <v>29</v>
      </c>
      <c r="H33" s="5">
        <v>32755</v>
      </c>
      <c r="I33" s="18">
        <v>21000</v>
      </c>
      <c r="J33">
        <f t="shared" si="2"/>
        <v>3</v>
      </c>
      <c r="N33" s="4" t="s">
        <v>35</v>
      </c>
      <c r="Q33" t="s">
        <v>10</v>
      </c>
    </row>
    <row r="34" spans="2:17" x14ac:dyDescent="0.3">
      <c r="B34" s="6">
        <v>6</v>
      </c>
      <c r="C34" s="7" t="s">
        <v>30</v>
      </c>
      <c r="D34" s="7" t="s">
        <v>31</v>
      </c>
      <c r="E34" s="7" t="s">
        <v>28</v>
      </c>
      <c r="F34" s="7" t="s">
        <v>11</v>
      </c>
      <c r="G34" s="7" t="s">
        <v>32</v>
      </c>
      <c r="H34" s="8">
        <v>32390</v>
      </c>
      <c r="I34" s="19">
        <v>21000</v>
      </c>
      <c r="J34">
        <f t="shared" si="2"/>
        <v>3</v>
      </c>
      <c r="N34" s="4" t="s">
        <v>49</v>
      </c>
      <c r="Q34" t="s">
        <v>24</v>
      </c>
    </row>
    <row r="35" spans="2:17" x14ac:dyDescent="0.3">
      <c r="B35" s="3">
        <v>13</v>
      </c>
      <c r="C35" s="4" t="s">
        <v>53</v>
      </c>
      <c r="D35" s="4" t="s">
        <v>54</v>
      </c>
      <c r="E35" s="4" t="s">
        <v>49</v>
      </c>
      <c r="F35" s="4" t="s">
        <v>15</v>
      </c>
      <c r="G35" s="4" t="s">
        <v>55</v>
      </c>
      <c r="H35" s="5">
        <v>31027</v>
      </c>
      <c r="I35" s="18">
        <v>19250</v>
      </c>
      <c r="J35">
        <f t="shared" si="2"/>
        <v>7</v>
      </c>
      <c r="N35" s="7" t="s">
        <v>58</v>
      </c>
    </row>
    <row r="36" spans="2:17" x14ac:dyDescent="0.3">
      <c r="B36" s="3">
        <v>11</v>
      </c>
      <c r="C36" s="4" t="s">
        <v>47</v>
      </c>
      <c r="D36" s="4" t="s">
        <v>48</v>
      </c>
      <c r="E36" s="4" t="s">
        <v>49</v>
      </c>
      <c r="F36" s="4" t="s">
        <v>36</v>
      </c>
      <c r="G36" s="4" t="s">
        <v>37</v>
      </c>
      <c r="H36" s="5">
        <v>31402</v>
      </c>
      <c r="I36" s="18">
        <v>14875</v>
      </c>
      <c r="J36">
        <f t="shared" si="2"/>
        <v>12</v>
      </c>
    </row>
    <row r="37" spans="2:17" x14ac:dyDescent="0.3">
      <c r="B37" s="3">
        <v>17</v>
      </c>
      <c r="C37" s="4" t="s">
        <v>65</v>
      </c>
      <c r="D37" s="4" t="s">
        <v>66</v>
      </c>
      <c r="E37" s="4" t="s">
        <v>19</v>
      </c>
      <c r="F37" s="4" t="s">
        <v>15</v>
      </c>
      <c r="G37" s="4" t="s">
        <v>16</v>
      </c>
      <c r="H37" s="5">
        <v>30376</v>
      </c>
      <c r="I37" s="18">
        <v>15750</v>
      </c>
      <c r="J37">
        <f t="shared" si="2"/>
        <v>9</v>
      </c>
      <c r="N37" s="2" t="s">
        <v>4</v>
      </c>
    </row>
    <row r="38" spans="2:17" x14ac:dyDescent="0.3">
      <c r="B38" s="6">
        <v>18</v>
      </c>
      <c r="C38" s="7" t="s">
        <v>67</v>
      </c>
      <c r="D38" s="7" t="s">
        <v>68</v>
      </c>
      <c r="E38" s="7" t="s">
        <v>19</v>
      </c>
      <c r="F38" s="7" t="s">
        <v>36</v>
      </c>
      <c r="G38" s="7" t="s">
        <v>69</v>
      </c>
      <c r="H38" s="8">
        <v>30376</v>
      </c>
      <c r="I38" s="19">
        <v>15750</v>
      </c>
      <c r="J38">
        <f t="shared" si="2"/>
        <v>9</v>
      </c>
      <c r="N38" s="4" t="s">
        <v>11</v>
      </c>
      <c r="Q38" s="4" t="s">
        <v>15</v>
      </c>
    </row>
    <row r="39" spans="2:17" x14ac:dyDescent="0.3">
      <c r="B39" s="6">
        <v>12</v>
      </c>
      <c r="C39" s="7" t="s">
        <v>50</v>
      </c>
      <c r="D39" s="7" t="s">
        <v>51</v>
      </c>
      <c r="E39" s="7" t="s">
        <v>19</v>
      </c>
      <c r="F39" s="7" t="s">
        <v>11</v>
      </c>
      <c r="G39" s="7" t="s">
        <v>52</v>
      </c>
      <c r="H39" s="8">
        <v>30376</v>
      </c>
      <c r="I39" s="19">
        <v>21000</v>
      </c>
      <c r="J39">
        <f t="shared" si="2"/>
        <v>3</v>
      </c>
      <c r="N39" s="7" t="s">
        <v>15</v>
      </c>
      <c r="Q39" s="4" t="s">
        <v>36</v>
      </c>
    </row>
    <row r="40" spans="2:17" x14ac:dyDescent="0.3">
      <c r="B40" s="3">
        <v>3</v>
      </c>
      <c r="C40" s="4" t="s">
        <v>17</v>
      </c>
      <c r="D40" s="4" t="s">
        <v>18</v>
      </c>
      <c r="E40" s="4" t="s">
        <v>19</v>
      </c>
      <c r="F40" s="4" t="s">
        <v>20</v>
      </c>
      <c r="G40" s="4" t="s">
        <v>21</v>
      </c>
      <c r="H40" s="5">
        <v>36220</v>
      </c>
      <c r="I40" s="18">
        <v>21000</v>
      </c>
      <c r="J40">
        <f t="shared" si="2"/>
        <v>3</v>
      </c>
      <c r="N40" s="4" t="s">
        <v>20</v>
      </c>
      <c r="Q40" t="s">
        <v>11</v>
      </c>
    </row>
    <row r="41" spans="2:17" x14ac:dyDescent="0.3">
      <c r="B41" s="6">
        <v>2</v>
      </c>
      <c r="C41" s="7" t="s">
        <v>13</v>
      </c>
      <c r="D41" s="7" t="s">
        <v>14</v>
      </c>
      <c r="E41" s="7" t="s">
        <v>10</v>
      </c>
      <c r="F41" s="7" t="s">
        <v>15</v>
      </c>
      <c r="G41" s="7" t="s">
        <v>16</v>
      </c>
      <c r="H41" s="8">
        <v>28126</v>
      </c>
      <c r="I41" s="19">
        <v>17500</v>
      </c>
      <c r="J41">
        <f t="shared" si="2"/>
        <v>8</v>
      </c>
      <c r="N41" s="4" t="s">
        <v>36</v>
      </c>
      <c r="Q41" t="s">
        <v>20</v>
      </c>
    </row>
    <row r="42" spans="2:17" x14ac:dyDescent="0.3">
      <c r="B42" s="3">
        <v>9</v>
      </c>
      <c r="C42" s="4" t="s">
        <v>41</v>
      </c>
      <c r="D42" s="4" t="s">
        <v>42</v>
      </c>
      <c r="E42" s="4" t="s">
        <v>10</v>
      </c>
      <c r="F42" s="4" t="s">
        <v>11</v>
      </c>
      <c r="G42" s="4" t="s">
        <v>43</v>
      </c>
      <c r="H42" s="5">
        <v>36506</v>
      </c>
      <c r="I42" s="18">
        <v>14875</v>
      </c>
      <c r="J42">
        <f t="shared" si="2"/>
        <v>12</v>
      </c>
    </row>
    <row r="43" spans="2:17" x14ac:dyDescent="0.3">
      <c r="B43" s="3">
        <v>1</v>
      </c>
      <c r="C43" s="4" t="s">
        <v>8</v>
      </c>
      <c r="D43" s="4" t="s">
        <v>9</v>
      </c>
      <c r="E43" s="4" t="s">
        <v>10</v>
      </c>
      <c r="F43" s="4" t="s">
        <v>11</v>
      </c>
      <c r="G43" s="4" t="s">
        <v>12</v>
      </c>
      <c r="H43" s="5">
        <v>28126</v>
      </c>
      <c r="I43" s="18">
        <v>21875</v>
      </c>
      <c r="J43">
        <f t="shared" si="2"/>
        <v>2</v>
      </c>
    </row>
    <row r="44" spans="2:17" x14ac:dyDescent="0.3">
      <c r="B44" s="6">
        <v>10</v>
      </c>
      <c r="C44" s="7" t="s">
        <v>44</v>
      </c>
      <c r="D44" s="7" t="s">
        <v>45</v>
      </c>
      <c r="E44" s="7" t="s">
        <v>24</v>
      </c>
      <c r="F44" s="7" t="s">
        <v>15</v>
      </c>
      <c r="G44" s="7" t="s">
        <v>46</v>
      </c>
      <c r="H44" s="8">
        <v>28326</v>
      </c>
      <c r="I44" s="19">
        <v>15750</v>
      </c>
      <c r="J44">
        <f t="shared" si="2"/>
        <v>9</v>
      </c>
    </row>
    <row r="45" spans="2:17" x14ac:dyDescent="0.3">
      <c r="B45" s="6">
        <v>20</v>
      </c>
      <c r="C45" s="7" t="s">
        <v>72</v>
      </c>
      <c r="D45" s="7" t="s">
        <v>73</v>
      </c>
      <c r="E45" s="7" t="s">
        <v>24</v>
      </c>
      <c r="F45" s="7" t="s">
        <v>11</v>
      </c>
      <c r="G45" s="7" t="s">
        <v>64</v>
      </c>
      <c r="H45" s="8">
        <v>36316</v>
      </c>
      <c r="I45" s="19">
        <v>5950</v>
      </c>
      <c r="J45">
        <f t="shared" si="2"/>
        <v>20</v>
      </c>
    </row>
    <row r="46" spans="2:17" x14ac:dyDescent="0.3">
      <c r="B46" s="3">
        <v>19</v>
      </c>
      <c r="C46" s="4" t="s">
        <v>70</v>
      </c>
      <c r="D46" s="4" t="s">
        <v>71</v>
      </c>
      <c r="E46" s="4" t="s">
        <v>24</v>
      </c>
      <c r="F46" s="4" t="s">
        <v>11</v>
      </c>
      <c r="G46" s="4" t="s">
        <v>32</v>
      </c>
      <c r="H46" s="5">
        <v>31637</v>
      </c>
      <c r="I46" s="18">
        <v>10500</v>
      </c>
      <c r="J46">
        <f t="shared" si="2"/>
        <v>19</v>
      </c>
    </row>
    <row r="47" spans="2:17" x14ac:dyDescent="0.3">
      <c r="B47" s="20">
        <v>4</v>
      </c>
      <c r="C47" s="21" t="s">
        <v>22</v>
      </c>
      <c r="D47" s="21" t="s">
        <v>23</v>
      </c>
      <c r="E47" s="21" t="s">
        <v>24</v>
      </c>
      <c r="F47" s="21" t="s">
        <v>11</v>
      </c>
      <c r="G47" s="21" t="s">
        <v>25</v>
      </c>
      <c r="H47" s="22">
        <v>29183</v>
      </c>
      <c r="I47" s="23">
        <v>12250</v>
      </c>
      <c r="J47">
        <f t="shared" si="2"/>
        <v>18</v>
      </c>
    </row>
    <row r="54" spans="1:14" x14ac:dyDescent="0.3">
      <c r="A54" s="36" t="s">
        <v>370</v>
      </c>
    </row>
    <row r="55" spans="1:14" x14ac:dyDescent="0.3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15" t="s">
        <v>80</v>
      </c>
      <c r="L55" s="14" t="s">
        <v>3</v>
      </c>
      <c r="M55" s="14" t="s">
        <v>4</v>
      </c>
      <c r="N55" s="14" t="s">
        <v>6</v>
      </c>
    </row>
    <row r="56" spans="1:14" hidden="1" x14ac:dyDescent="0.3">
      <c r="A56" s="3">
        <v>1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12</v>
      </c>
      <c r="G56" s="5">
        <v>28126</v>
      </c>
      <c r="H56" s="18">
        <v>21875</v>
      </c>
      <c r="I56">
        <f>RANK(H56, $H$2:$H$21, 0)</f>
        <v>2</v>
      </c>
      <c r="L56" t="s">
        <v>10</v>
      </c>
      <c r="M56" t="s">
        <v>11</v>
      </c>
      <c r="N56" t="s">
        <v>369</v>
      </c>
    </row>
    <row r="57" spans="1:14" hidden="1" x14ac:dyDescent="0.3">
      <c r="A57" s="6">
        <v>2</v>
      </c>
      <c r="B57" s="7" t="s">
        <v>13</v>
      </c>
      <c r="C57" s="7" t="s">
        <v>14</v>
      </c>
      <c r="D57" s="7" t="s">
        <v>10</v>
      </c>
      <c r="E57" s="7" t="s">
        <v>15</v>
      </c>
      <c r="F57" s="7" t="s">
        <v>16</v>
      </c>
      <c r="G57" s="8">
        <v>28126</v>
      </c>
      <c r="H57" s="19">
        <v>17500</v>
      </c>
      <c r="I57">
        <f t="shared" ref="I57:I75" si="3">RANK(H57, $H$2:$H$21, 0)</f>
        <v>8</v>
      </c>
    </row>
    <row r="58" spans="1:14" hidden="1" x14ac:dyDescent="0.3">
      <c r="A58" s="3">
        <v>3</v>
      </c>
      <c r="B58" s="4" t="s">
        <v>17</v>
      </c>
      <c r="C58" s="4" t="s">
        <v>18</v>
      </c>
      <c r="D58" s="4" t="s">
        <v>19</v>
      </c>
      <c r="E58" s="4" t="s">
        <v>20</v>
      </c>
      <c r="F58" s="4" t="s">
        <v>21</v>
      </c>
      <c r="G58" s="5">
        <v>36220</v>
      </c>
      <c r="H58" s="18">
        <v>21000</v>
      </c>
      <c r="I58">
        <f t="shared" si="3"/>
        <v>3</v>
      </c>
    </row>
    <row r="59" spans="1:14" hidden="1" x14ac:dyDescent="0.3">
      <c r="A59" s="6">
        <v>4</v>
      </c>
      <c r="B59" s="7" t="s">
        <v>22</v>
      </c>
      <c r="C59" s="7" t="s">
        <v>23</v>
      </c>
      <c r="D59" s="7" t="s">
        <v>24</v>
      </c>
      <c r="E59" s="7" t="s">
        <v>11</v>
      </c>
      <c r="F59" s="7" t="s">
        <v>25</v>
      </c>
      <c r="G59" s="8">
        <v>29183</v>
      </c>
      <c r="H59" s="19">
        <v>12250</v>
      </c>
      <c r="I59">
        <f t="shared" si="3"/>
        <v>18</v>
      </c>
    </row>
    <row r="60" spans="1:14" hidden="1" x14ac:dyDescent="0.3">
      <c r="A60" s="3">
        <v>5</v>
      </c>
      <c r="B60" s="4" t="s">
        <v>26</v>
      </c>
      <c r="C60" s="4" t="s">
        <v>27</v>
      </c>
      <c r="D60" s="4" t="s">
        <v>28</v>
      </c>
      <c r="E60" s="4" t="s">
        <v>11</v>
      </c>
      <c r="F60" s="4" t="s">
        <v>29</v>
      </c>
      <c r="G60" s="5">
        <v>32755</v>
      </c>
      <c r="H60" s="18">
        <v>21000</v>
      </c>
      <c r="I60">
        <f t="shared" si="3"/>
        <v>3</v>
      </c>
    </row>
    <row r="61" spans="1:14" hidden="1" x14ac:dyDescent="0.3">
      <c r="A61" s="6">
        <v>6</v>
      </c>
      <c r="B61" s="7" t="s">
        <v>30</v>
      </c>
      <c r="C61" s="7" t="s">
        <v>31</v>
      </c>
      <c r="D61" s="7" t="s">
        <v>28</v>
      </c>
      <c r="E61" s="7" t="s">
        <v>11</v>
      </c>
      <c r="F61" s="7" t="s">
        <v>32</v>
      </c>
      <c r="G61" s="8">
        <v>32390</v>
      </c>
      <c r="H61" s="19">
        <v>21000</v>
      </c>
      <c r="I61">
        <f t="shared" si="3"/>
        <v>3</v>
      </c>
    </row>
    <row r="62" spans="1:14" hidden="1" x14ac:dyDescent="0.3">
      <c r="A62" s="3">
        <v>7</v>
      </c>
      <c r="B62" s="4" t="s">
        <v>33</v>
      </c>
      <c r="C62" s="4" t="s">
        <v>34</v>
      </c>
      <c r="D62" s="4" t="s">
        <v>35</v>
      </c>
      <c r="E62" s="4" t="s">
        <v>36</v>
      </c>
      <c r="F62" s="4" t="s">
        <v>37</v>
      </c>
      <c r="G62" s="5">
        <v>33102</v>
      </c>
      <c r="H62" s="18">
        <v>13825</v>
      </c>
      <c r="I62">
        <f t="shared" si="3"/>
        <v>16</v>
      </c>
    </row>
    <row r="63" spans="1:14" hidden="1" x14ac:dyDescent="0.3">
      <c r="A63" s="6">
        <v>8</v>
      </c>
      <c r="B63" s="7" t="s">
        <v>38</v>
      </c>
      <c r="C63" s="7" t="s">
        <v>39</v>
      </c>
      <c r="D63" s="7" t="s">
        <v>28</v>
      </c>
      <c r="E63" s="7" t="s">
        <v>11</v>
      </c>
      <c r="F63" s="7" t="s">
        <v>40</v>
      </c>
      <c r="G63" s="8">
        <v>32755</v>
      </c>
      <c r="H63" s="19">
        <v>12425</v>
      </c>
      <c r="I63">
        <f t="shared" si="3"/>
        <v>17</v>
      </c>
    </row>
    <row r="64" spans="1:14" hidden="1" x14ac:dyDescent="0.3">
      <c r="A64" s="3">
        <v>9</v>
      </c>
      <c r="B64" s="4" t="s">
        <v>41</v>
      </c>
      <c r="C64" s="4" t="s">
        <v>42</v>
      </c>
      <c r="D64" s="4" t="s">
        <v>10</v>
      </c>
      <c r="E64" s="4" t="s">
        <v>11</v>
      </c>
      <c r="F64" s="4" t="s">
        <v>43</v>
      </c>
      <c r="G64" s="5">
        <v>36506</v>
      </c>
      <c r="H64" s="18">
        <v>14875</v>
      </c>
      <c r="I64">
        <f t="shared" si="3"/>
        <v>12</v>
      </c>
    </row>
    <row r="65" spans="1:9" hidden="1" x14ac:dyDescent="0.3">
      <c r="A65" s="6">
        <v>10</v>
      </c>
      <c r="B65" s="7" t="s">
        <v>44</v>
      </c>
      <c r="C65" s="7" t="s">
        <v>45</v>
      </c>
      <c r="D65" s="7" t="s">
        <v>24</v>
      </c>
      <c r="E65" s="7" t="s">
        <v>15</v>
      </c>
      <c r="F65" s="7" t="s">
        <v>46</v>
      </c>
      <c r="G65" s="8">
        <v>28326</v>
      </c>
      <c r="H65" s="19">
        <v>15750</v>
      </c>
      <c r="I65">
        <f t="shared" si="3"/>
        <v>9</v>
      </c>
    </row>
    <row r="66" spans="1:9" hidden="1" x14ac:dyDescent="0.3">
      <c r="A66" s="3">
        <v>11</v>
      </c>
      <c r="B66" s="4" t="s">
        <v>47</v>
      </c>
      <c r="C66" s="4" t="s">
        <v>48</v>
      </c>
      <c r="D66" s="4" t="s">
        <v>49</v>
      </c>
      <c r="E66" s="4" t="s">
        <v>36</v>
      </c>
      <c r="F66" s="4" t="s">
        <v>37</v>
      </c>
      <c r="G66" s="5">
        <v>31402</v>
      </c>
      <c r="H66" s="18">
        <v>14875</v>
      </c>
      <c r="I66">
        <f t="shared" si="3"/>
        <v>12</v>
      </c>
    </row>
    <row r="67" spans="1:9" hidden="1" x14ac:dyDescent="0.3">
      <c r="A67" s="6">
        <v>12</v>
      </c>
      <c r="B67" s="7" t="s">
        <v>50</v>
      </c>
      <c r="C67" s="7" t="s">
        <v>51</v>
      </c>
      <c r="D67" s="7" t="s">
        <v>19</v>
      </c>
      <c r="E67" s="7" t="s">
        <v>11</v>
      </c>
      <c r="F67" s="7" t="s">
        <v>52</v>
      </c>
      <c r="G67" s="8">
        <v>30376</v>
      </c>
      <c r="H67" s="19">
        <v>21000</v>
      </c>
      <c r="I67">
        <f t="shared" si="3"/>
        <v>3</v>
      </c>
    </row>
    <row r="68" spans="1:9" hidden="1" x14ac:dyDescent="0.3">
      <c r="A68" s="3">
        <v>13</v>
      </c>
      <c r="B68" s="4" t="s">
        <v>53</v>
      </c>
      <c r="C68" s="4" t="s">
        <v>54</v>
      </c>
      <c r="D68" s="4" t="s">
        <v>49</v>
      </c>
      <c r="E68" s="4" t="s">
        <v>15</v>
      </c>
      <c r="F68" s="4" t="s">
        <v>55</v>
      </c>
      <c r="G68" s="5">
        <v>31027</v>
      </c>
      <c r="H68" s="18">
        <v>19250</v>
      </c>
      <c r="I68">
        <f t="shared" si="3"/>
        <v>7</v>
      </c>
    </row>
    <row r="69" spans="1:9" hidden="1" x14ac:dyDescent="0.3">
      <c r="A69" s="6">
        <v>14</v>
      </c>
      <c r="B69" s="7" t="s">
        <v>56</v>
      </c>
      <c r="C69" s="7" t="s">
        <v>57</v>
      </c>
      <c r="D69" s="7" t="s">
        <v>58</v>
      </c>
      <c r="E69" s="7" t="s">
        <v>20</v>
      </c>
      <c r="F69" s="7" t="s">
        <v>59</v>
      </c>
      <c r="G69" s="8">
        <v>31028</v>
      </c>
      <c r="H69" s="19">
        <v>49000</v>
      </c>
      <c r="I69">
        <f t="shared" si="3"/>
        <v>1</v>
      </c>
    </row>
    <row r="70" spans="1:9" hidden="1" x14ac:dyDescent="0.3">
      <c r="A70" s="3">
        <v>15</v>
      </c>
      <c r="B70" s="4" t="s">
        <v>60</v>
      </c>
      <c r="C70" s="4" t="s">
        <v>61</v>
      </c>
      <c r="D70" s="4" t="s">
        <v>35</v>
      </c>
      <c r="E70" s="4" t="s">
        <v>11</v>
      </c>
      <c r="F70" s="4" t="s">
        <v>52</v>
      </c>
      <c r="G70" s="5">
        <v>31029</v>
      </c>
      <c r="H70" s="18">
        <v>14875</v>
      </c>
      <c r="I70">
        <f t="shared" si="3"/>
        <v>12</v>
      </c>
    </row>
    <row r="71" spans="1:9" hidden="1" x14ac:dyDescent="0.3">
      <c r="A71" s="6">
        <v>16</v>
      </c>
      <c r="B71" s="7" t="s">
        <v>62</v>
      </c>
      <c r="C71" s="7" t="s">
        <v>63</v>
      </c>
      <c r="D71" s="7" t="s">
        <v>35</v>
      </c>
      <c r="E71" s="7" t="s">
        <v>11</v>
      </c>
      <c r="F71" s="7" t="s">
        <v>64</v>
      </c>
      <c r="G71" s="8">
        <v>31030</v>
      </c>
      <c r="H71" s="19">
        <v>14875</v>
      </c>
      <c r="I71">
        <f t="shared" si="3"/>
        <v>12</v>
      </c>
    </row>
    <row r="72" spans="1:9" hidden="1" x14ac:dyDescent="0.3">
      <c r="A72" s="3">
        <v>17</v>
      </c>
      <c r="B72" s="4" t="s">
        <v>65</v>
      </c>
      <c r="C72" s="4" t="s">
        <v>66</v>
      </c>
      <c r="D72" s="4" t="s">
        <v>19</v>
      </c>
      <c r="E72" s="4" t="s">
        <v>15</v>
      </c>
      <c r="F72" s="4" t="s">
        <v>16</v>
      </c>
      <c r="G72" s="5">
        <v>30376</v>
      </c>
      <c r="H72" s="18">
        <v>15750</v>
      </c>
      <c r="I72">
        <f t="shared" si="3"/>
        <v>9</v>
      </c>
    </row>
    <row r="73" spans="1:9" hidden="1" x14ac:dyDescent="0.3">
      <c r="A73" s="6">
        <v>18</v>
      </c>
      <c r="B73" s="7" t="s">
        <v>67</v>
      </c>
      <c r="C73" s="7" t="s">
        <v>68</v>
      </c>
      <c r="D73" s="7" t="s">
        <v>19</v>
      </c>
      <c r="E73" s="7" t="s">
        <v>36</v>
      </c>
      <c r="F73" s="7" t="s">
        <v>69</v>
      </c>
      <c r="G73" s="8">
        <v>30376</v>
      </c>
      <c r="H73" s="19">
        <v>15750</v>
      </c>
      <c r="I73">
        <f t="shared" si="3"/>
        <v>9</v>
      </c>
    </row>
    <row r="74" spans="1:9" hidden="1" x14ac:dyDescent="0.3">
      <c r="A74" s="3">
        <v>19</v>
      </c>
      <c r="B74" s="4" t="s">
        <v>70</v>
      </c>
      <c r="C74" s="4" t="s">
        <v>71</v>
      </c>
      <c r="D74" s="4" t="s">
        <v>24</v>
      </c>
      <c r="E74" s="4" t="s">
        <v>11</v>
      </c>
      <c r="F74" s="4" t="s">
        <v>32</v>
      </c>
      <c r="G74" s="5">
        <v>31637</v>
      </c>
      <c r="H74" s="18">
        <v>10500</v>
      </c>
      <c r="I74">
        <f t="shared" si="3"/>
        <v>19</v>
      </c>
    </row>
    <row r="75" spans="1:9" hidden="1" x14ac:dyDescent="0.3">
      <c r="A75" s="20">
        <v>20</v>
      </c>
      <c r="B75" s="21" t="s">
        <v>72</v>
      </c>
      <c r="C75" s="21" t="s">
        <v>73</v>
      </c>
      <c r="D75" s="21" t="s">
        <v>24</v>
      </c>
      <c r="E75" s="21" t="s">
        <v>11</v>
      </c>
      <c r="F75" s="21" t="s">
        <v>64</v>
      </c>
      <c r="G75" s="22">
        <v>36316</v>
      </c>
      <c r="H75" s="23">
        <v>5950</v>
      </c>
      <c r="I75">
        <f t="shared" si="3"/>
        <v>20</v>
      </c>
    </row>
    <row r="89" spans="1:17" x14ac:dyDescent="0.3">
      <c r="A89" s="36" t="s">
        <v>371</v>
      </c>
    </row>
    <row r="90" spans="1:17" x14ac:dyDescent="0.3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  <c r="I90" s="15" t="s">
        <v>80</v>
      </c>
      <c r="L90" s="14" t="s">
        <v>3</v>
      </c>
      <c r="M90" s="14" t="s">
        <v>4</v>
      </c>
      <c r="P90" s="36" t="s">
        <v>373</v>
      </c>
      <c r="Q90" s="2" t="s">
        <v>7</v>
      </c>
    </row>
    <row r="91" spans="1:17" x14ac:dyDescent="0.3">
      <c r="A91" s="3">
        <v>1</v>
      </c>
      <c r="B91" s="4" t="s">
        <v>8</v>
      </c>
      <c r="C91" s="4" t="s">
        <v>9</v>
      </c>
      <c r="D91" s="4" t="s">
        <v>10</v>
      </c>
      <c r="E91" s="4" t="s">
        <v>11</v>
      </c>
      <c r="F91" s="4" t="s">
        <v>12</v>
      </c>
      <c r="G91" s="5">
        <v>28126</v>
      </c>
      <c r="H91" s="18">
        <v>21875</v>
      </c>
      <c r="I91">
        <f>RANK(H91, $H$2:$H$21, 0)</f>
        <v>2</v>
      </c>
      <c r="L91" t="s">
        <v>10</v>
      </c>
      <c r="M91" t="s">
        <v>11</v>
      </c>
      <c r="Q91" s="18">
        <v>21875</v>
      </c>
    </row>
    <row r="92" spans="1:17" x14ac:dyDescent="0.3">
      <c r="A92" s="6">
        <v>2</v>
      </c>
      <c r="B92" s="7" t="s">
        <v>13</v>
      </c>
      <c r="C92" s="7" t="s">
        <v>14</v>
      </c>
      <c r="D92" s="7" t="s">
        <v>10</v>
      </c>
      <c r="E92" s="7" t="s">
        <v>15</v>
      </c>
      <c r="F92" s="7" t="s">
        <v>16</v>
      </c>
      <c r="G92" s="8">
        <v>28126</v>
      </c>
      <c r="H92" s="19">
        <v>17500</v>
      </c>
      <c r="I92">
        <f t="shared" ref="I92:I110" si="4">RANK(H92, $H$2:$H$21, 0)</f>
        <v>8</v>
      </c>
      <c r="L92" t="s">
        <v>372</v>
      </c>
      <c r="M92" t="s">
        <v>11</v>
      </c>
      <c r="Q92" s="19">
        <v>17500</v>
      </c>
    </row>
    <row r="93" spans="1:17" x14ac:dyDescent="0.3">
      <c r="A93" s="3">
        <v>3</v>
      </c>
      <c r="B93" s="4" t="s">
        <v>17</v>
      </c>
      <c r="C93" s="4" t="s">
        <v>18</v>
      </c>
      <c r="D93" s="4" t="s">
        <v>19</v>
      </c>
      <c r="E93" s="4" t="s">
        <v>20</v>
      </c>
      <c r="F93" s="4" t="s">
        <v>21</v>
      </c>
      <c r="G93" s="5">
        <v>36220</v>
      </c>
      <c r="H93" s="18">
        <v>21000</v>
      </c>
      <c r="I93">
        <f t="shared" si="4"/>
        <v>3</v>
      </c>
      <c r="Q93" s="18">
        <v>21000</v>
      </c>
    </row>
    <row r="94" spans="1:17" x14ac:dyDescent="0.3">
      <c r="A94" s="6">
        <v>4</v>
      </c>
      <c r="B94" s="7" t="s">
        <v>22</v>
      </c>
      <c r="C94" s="7" t="s">
        <v>23</v>
      </c>
      <c r="D94" s="7" t="s">
        <v>24</v>
      </c>
      <c r="E94" s="7" t="s">
        <v>11</v>
      </c>
      <c r="F94" s="7" t="s">
        <v>25</v>
      </c>
      <c r="G94" s="8">
        <v>29183</v>
      </c>
      <c r="H94" s="19">
        <v>12250</v>
      </c>
      <c r="I94">
        <f t="shared" si="4"/>
        <v>18</v>
      </c>
      <c r="Q94" s="19">
        <v>12250</v>
      </c>
    </row>
    <row r="95" spans="1:17" x14ac:dyDescent="0.3">
      <c r="A95" s="3">
        <v>5</v>
      </c>
      <c r="B95" s="4" t="s">
        <v>26</v>
      </c>
      <c r="C95" s="4" t="s">
        <v>27</v>
      </c>
      <c r="D95" s="4" t="s">
        <v>28</v>
      </c>
      <c r="E95" s="4" t="s">
        <v>11</v>
      </c>
      <c r="F95" s="4" t="s">
        <v>29</v>
      </c>
      <c r="G95" s="5">
        <v>32755</v>
      </c>
      <c r="H95" s="18">
        <v>21000</v>
      </c>
      <c r="I95">
        <f t="shared" si="4"/>
        <v>3</v>
      </c>
      <c r="Q95" s="18">
        <v>21000</v>
      </c>
    </row>
    <row r="96" spans="1:17" x14ac:dyDescent="0.3">
      <c r="A96" s="6">
        <v>6</v>
      </c>
      <c r="B96" s="7" t="s">
        <v>30</v>
      </c>
      <c r="C96" s="7" t="s">
        <v>31</v>
      </c>
      <c r="D96" s="7" t="s">
        <v>28</v>
      </c>
      <c r="E96" s="7" t="s">
        <v>11</v>
      </c>
      <c r="F96" s="7" t="s">
        <v>32</v>
      </c>
      <c r="G96" s="8">
        <v>32390</v>
      </c>
      <c r="H96" s="19">
        <v>21000</v>
      </c>
      <c r="I96">
        <f t="shared" si="4"/>
        <v>3</v>
      </c>
      <c r="L96" s="14"/>
      <c r="M96" s="14"/>
      <c r="Q96" s="19">
        <v>21000</v>
      </c>
    </row>
    <row r="97" spans="1:17" x14ac:dyDescent="0.3">
      <c r="A97" s="3">
        <v>7</v>
      </c>
      <c r="B97" s="4" t="s">
        <v>33</v>
      </c>
      <c r="C97" s="4" t="s">
        <v>34</v>
      </c>
      <c r="D97" s="4" t="s">
        <v>35</v>
      </c>
      <c r="E97" s="4" t="s">
        <v>36</v>
      </c>
      <c r="F97" s="4" t="s">
        <v>37</v>
      </c>
      <c r="G97" s="5">
        <v>33102</v>
      </c>
      <c r="H97" s="18">
        <v>13825</v>
      </c>
      <c r="I97">
        <f t="shared" si="4"/>
        <v>16</v>
      </c>
      <c r="Q97" s="18">
        <v>13825</v>
      </c>
    </row>
    <row r="98" spans="1:17" x14ac:dyDescent="0.3">
      <c r="A98" s="6">
        <v>8</v>
      </c>
      <c r="B98" s="7" t="s">
        <v>38</v>
      </c>
      <c r="C98" s="7" t="s">
        <v>39</v>
      </c>
      <c r="D98" s="7" t="s">
        <v>28</v>
      </c>
      <c r="E98" s="7" t="s">
        <v>11</v>
      </c>
      <c r="F98" s="7" t="s">
        <v>40</v>
      </c>
      <c r="G98" s="8">
        <v>32755</v>
      </c>
      <c r="H98" s="19">
        <v>12425</v>
      </c>
      <c r="I98">
        <f t="shared" si="4"/>
        <v>17</v>
      </c>
      <c r="Q98" s="19">
        <v>12425</v>
      </c>
    </row>
    <row r="99" spans="1:17" x14ac:dyDescent="0.3">
      <c r="A99" s="3">
        <v>9</v>
      </c>
      <c r="B99" s="4" t="s">
        <v>41</v>
      </c>
      <c r="C99" s="4" t="s">
        <v>42</v>
      </c>
      <c r="D99" s="4" t="s">
        <v>10</v>
      </c>
      <c r="E99" s="4" t="s">
        <v>11</v>
      </c>
      <c r="F99" s="4" t="s">
        <v>43</v>
      </c>
      <c r="G99" s="5">
        <v>36506</v>
      </c>
      <c r="H99" s="18">
        <v>14875</v>
      </c>
      <c r="I99">
        <f t="shared" si="4"/>
        <v>12</v>
      </c>
      <c r="Q99" s="18">
        <v>14875</v>
      </c>
    </row>
    <row r="100" spans="1:17" x14ac:dyDescent="0.3">
      <c r="A100" s="6">
        <v>10</v>
      </c>
      <c r="B100" s="7" t="s">
        <v>44</v>
      </c>
      <c r="C100" s="7" t="s">
        <v>45</v>
      </c>
      <c r="D100" s="7" t="s">
        <v>24</v>
      </c>
      <c r="E100" s="7" t="s">
        <v>15</v>
      </c>
      <c r="F100" s="7" t="s">
        <v>46</v>
      </c>
      <c r="G100" s="8">
        <v>28326</v>
      </c>
      <c r="H100" s="19">
        <v>15750</v>
      </c>
      <c r="I100">
        <f t="shared" si="4"/>
        <v>9</v>
      </c>
      <c r="Q100" s="19">
        <v>15750</v>
      </c>
    </row>
    <row r="101" spans="1:17" x14ac:dyDescent="0.3">
      <c r="A101" s="3">
        <v>11</v>
      </c>
      <c r="B101" s="4" t="s">
        <v>47</v>
      </c>
      <c r="C101" s="4" t="s">
        <v>48</v>
      </c>
      <c r="D101" s="4" t="s">
        <v>49</v>
      </c>
      <c r="E101" s="4" t="s">
        <v>36</v>
      </c>
      <c r="F101" s="4" t="s">
        <v>37</v>
      </c>
      <c r="G101" s="5">
        <v>31402</v>
      </c>
      <c r="H101" s="18">
        <v>14875</v>
      </c>
      <c r="I101">
        <f t="shared" si="4"/>
        <v>12</v>
      </c>
      <c r="Q101" s="18">
        <v>14875</v>
      </c>
    </row>
    <row r="102" spans="1:17" x14ac:dyDescent="0.3">
      <c r="A102" s="6">
        <v>12</v>
      </c>
      <c r="B102" s="7" t="s">
        <v>50</v>
      </c>
      <c r="C102" s="7" t="s">
        <v>51</v>
      </c>
      <c r="D102" s="7" t="s">
        <v>19</v>
      </c>
      <c r="E102" s="7" t="s">
        <v>11</v>
      </c>
      <c r="F102" s="7" t="s">
        <v>52</v>
      </c>
      <c r="G102" s="8">
        <v>30376</v>
      </c>
      <c r="H102" s="19">
        <v>21000</v>
      </c>
      <c r="I102">
        <f t="shared" si="4"/>
        <v>3</v>
      </c>
      <c r="Q102" s="19">
        <v>21000</v>
      </c>
    </row>
    <row r="103" spans="1:17" x14ac:dyDescent="0.3">
      <c r="A103" s="3">
        <v>13</v>
      </c>
      <c r="B103" s="4" t="s">
        <v>53</v>
      </c>
      <c r="C103" s="4" t="s">
        <v>54</v>
      </c>
      <c r="D103" s="4" t="s">
        <v>49</v>
      </c>
      <c r="E103" s="4" t="s">
        <v>15</v>
      </c>
      <c r="F103" s="4" t="s">
        <v>55</v>
      </c>
      <c r="G103" s="5">
        <v>31027</v>
      </c>
      <c r="H103" s="18">
        <v>19250</v>
      </c>
      <c r="I103">
        <f t="shared" si="4"/>
        <v>7</v>
      </c>
      <c r="Q103" s="18">
        <v>19250</v>
      </c>
    </row>
    <row r="104" spans="1:17" x14ac:dyDescent="0.3">
      <c r="A104" s="6">
        <v>14</v>
      </c>
      <c r="B104" s="7" t="s">
        <v>56</v>
      </c>
      <c r="C104" s="7" t="s">
        <v>57</v>
      </c>
      <c r="D104" s="7" t="s">
        <v>58</v>
      </c>
      <c r="E104" s="7" t="s">
        <v>20</v>
      </c>
      <c r="F104" s="7" t="s">
        <v>59</v>
      </c>
      <c r="G104" s="8">
        <v>31028</v>
      </c>
      <c r="H104" s="19">
        <v>49000</v>
      </c>
      <c r="I104">
        <f t="shared" si="4"/>
        <v>1</v>
      </c>
      <c r="Q104" s="19">
        <v>49000</v>
      </c>
    </row>
    <row r="105" spans="1:17" x14ac:dyDescent="0.3">
      <c r="A105" s="3">
        <v>15</v>
      </c>
      <c r="B105" s="4" t="s">
        <v>60</v>
      </c>
      <c r="C105" s="4" t="s">
        <v>61</v>
      </c>
      <c r="D105" s="4" t="s">
        <v>35</v>
      </c>
      <c r="E105" s="4" t="s">
        <v>11</v>
      </c>
      <c r="F105" s="4" t="s">
        <v>52</v>
      </c>
      <c r="G105" s="5">
        <v>31029</v>
      </c>
      <c r="H105" s="18">
        <v>14875</v>
      </c>
      <c r="I105">
        <f t="shared" si="4"/>
        <v>12</v>
      </c>
      <c r="Q105" s="18">
        <v>14875</v>
      </c>
    </row>
    <row r="106" spans="1:17" x14ac:dyDescent="0.3">
      <c r="A106" s="6">
        <v>16</v>
      </c>
      <c r="B106" s="7" t="s">
        <v>62</v>
      </c>
      <c r="C106" s="7" t="s">
        <v>63</v>
      </c>
      <c r="D106" s="7" t="s">
        <v>35</v>
      </c>
      <c r="E106" s="7" t="s">
        <v>11</v>
      </c>
      <c r="F106" s="7" t="s">
        <v>64</v>
      </c>
      <c r="G106" s="8">
        <v>31030</v>
      </c>
      <c r="H106" s="19">
        <v>14875</v>
      </c>
      <c r="I106">
        <f t="shared" si="4"/>
        <v>12</v>
      </c>
      <c r="Q106" s="19">
        <v>14875</v>
      </c>
    </row>
    <row r="107" spans="1:17" x14ac:dyDescent="0.3">
      <c r="A107" s="3">
        <v>17</v>
      </c>
      <c r="B107" s="4" t="s">
        <v>65</v>
      </c>
      <c r="C107" s="4" t="s">
        <v>66</v>
      </c>
      <c r="D107" s="4" t="s">
        <v>19</v>
      </c>
      <c r="E107" s="4" t="s">
        <v>15</v>
      </c>
      <c r="F107" s="4" t="s">
        <v>16</v>
      </c>
      <c r="G107" s="5">
        <v>30376</v>
      </c>
      <c r="H107" s="18">
        <v>15750</v>
      </c>
      <c r="I107">
        <f t="shared" si="4"/>
        <v>9</v>
      </c>
      <c r="Q107" s="18">
        <v>15750</v>
      </c>
    </row>
    <row r="108" spans="1:17" x14ac:dyDescent="0.3">
      <c r="A108" s="6">
        <v>18</v>
      </c>
      <c r="B108" s="7" t="s">
        <v>67</v>
      </c>
      <c r="C108" s="7" t="s">
        <v>68</v>
      </c>
      <c r="D108" s="7" t="s">
        <v>19</v>
      </c>
      <c r="E108" s="7" t="s">
        <v>36</v>
      </c>
      <c r="F108" s="7" t="s">
        <v>69</v>
      </c>
      <c r="G108" s="8">
        <v>30376</v>
      </c>
      <c r="H108" s="19">
        <v>15750</v>
      </c>
      <c r="I108">
        <f t="shared" si="4"/>
        <v>9</v>
      </c>
      <c r="Q108" s="19">
        <v>15750</v>
      </c>
    </row>
    <row r="109" spans="1:17" x14ac:dyDescent="0.3">
      <c r="A109" s="3">
        <v>19</v>
      </c>
      <c r="B109" s="4" t="s">
        <v>70</v>
      </c>
      <c r="C109" s="4" t="s">
        <v>71</v>
      </c>
      <c r="D109" s="4" t="s">
        <v>24</v>
      </c>
      <c r="E109" s="4" t="s">
        <v>11</v>
      </c>
      <c r="F109" s="4" t="s">
        <v>32</v>
      </c>
      <c r="G109" s="5">
        <v>31637</v>
      </c>
      <c r="H109" s="18">
        <v>10500</v>
      </c>
      <c r="I109">
        <f t="shared" si="4"/>
        <v>19</v>
      </c>
      <c r="Q109" s="18">
        <v>10500</v>
      </c>
    </row>
    <row r="110" spans="1:17" x14ac:dyDescent="0.3">
      <c r="A110" s="20">
        <v>20</v>
      </c>
      <c r="B110" s="21" t="s">
        <v>72</v>
      </c>
      <c r="C110" s="21" t="s">
        <v>73</v>
      </c>
      <c r="D110" s="21" t="s">
        <v>24</v>
      </c>
      <c r="E110" s="21" t="s">
        <v>11</v>
      </c>
      <c r="F110" s="21" t="s">
        <v>64</v>
      </c>
      <c r="G110" s="22">
        <v>36316</v>
      </c>
      <c r="H110" s="23">
        <v>5950</v>
      </c>
      <c r="I110">
        <f t="shared" si="4"/>
        <v>20</v>
      </c>
      <c r="Q110" s="23">
        <v>5950</v>
      </c>
    </row>
  </sheetData>
  <sortState xmlns:xlrd2="http://schemas.microsoft.com/office/spreadsheetml/2017/richdata2" caseSensitive="1" ref="B28:J47">
    <sortCondition ref="E28:E47" customList="Director,Personnel,R&amp;D,Finance,Admin,Sales,Mktg"/>
    <sortCondition ref="F28:F47" customList="east,west,north,south"/>
    <sortCondition ref="I28:I47"/>
  </sortState>
  <conditionalFormatting sqref="Q90:Q110">
    <cfRule type="cellIs" dxfId="0" priority="1" operator="greaterThan">
      <formula>20000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13C1-3E28-4DB4-9B23-A722888442FD}">
  <dimension ref="A1:S21"/>
  <sheetViews>
    <sheetView tabSelected="1" workbookViewId="0">
      <selection activeCell="T10" sqref="T10"/>
    </sheetView>
  </sheetViews>
  <sheetFormatPr defaultRowHeight="14.4" x14ac:dyDescent="0.3"/>
  <cols>
    <col min="1" max="1" width="4.44140625" bestFit="1" customWidth="1"/>
    <col min="2" max="2" width="9.33203125" bestFit="1" customWidth="1"/>
    <col min="3" max="3" width="11.6640625" bestFit="1" customWidth="1"/>
    <col min="4" max="4" width="10.6640625" bestFit="1" customWidth="1"/>
    <col min="5" max="5" width="6.44140625" bestFit="1" customWidth="1"/>
    <col min="6" max="6" width="8.77734375" bestFit="1" customWidth="1"/>
    <col min="7" max="7" width="10.109375" bestFit="1" customWidth="1"/>
    <col min="8" max="8" width="10.33203125" bestFit="1" customWidth="1"/>
    <col min="9" max="9" width="4.88671875" bestFit="1" customWidth="1"/>
    <col min="11" max="11" width="10.33203125" bestFit="1" customWidth="1"/>
    <col min="13" max="16" width="10.33203125" bestFit="1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80</v>
      </c>
      <c r="K1" s="2" t="s">
        <v>7</v>
      </c>
      <c r="L1" t="str">
        <f t="shared" ref="L1:L21" si="0">K1</f>
        <v>Salary</v>
      </c>
      <c r="N1" s="2" t="s">
        <v>7</v>
      </c>
      <c r="O1" s="2" t="s">
        <v>7</v>
      </c>
      <c r="P1" s="2" t="s">
        <v>7</v>
      </c>
      <c r="Q1" t="str">
        <f>K1</f>
        <v>Salary</v>
      </c>
      <c r="S1" t="str">
        <f t="shared" ref="S1:S21" si="1">L1</f>
        <v>Salary</v>
      </c>
    </row>
    <row r="2" spans="1:19" x14ac:dyDescent="0.3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28126</v>
      </c>
      <c r="H2" s="18">
        <v>21875</v>
      </c>
      <c r="I2">
        <f>RANK(H2, $H$2:$H$21, 0)</f>
        <v>2</v>
      </c>
      <c r="K2" s="18">
        <v>41875</v>
      </c>
      <c r="L2">
        <f t="shared" si="0"/>
        <v>41875</v>
      </c>
      <c r="N2" s="18">
        <v>21875</v>
      </c>
      <c r="O2" s="18">
        <v>21875</v>
      </c>
      <c r="P2" s="18">
        <v>21875</v>
      </c>
      <c r="Q2">
        <f>K2</f>
        <v>41875</v>
      </c>
      <c r="S2">
        <f t="shared" si="1"/>
        <v>41875</v>
      </c>
    </row>
    <row r="3" spans="1:19" x14ac:dyDescent="0.3">
      <c r="A3" s="6">
        <v>2</v>
      </c>
      <c r="B3" s="7" t="s">
        <v>13</v>
      </c>
      <c r="C3" s="7" t="s">
        <v>14</v>
      </c>
      <c r="D3" s="7" t="s">
        <v>10</v>
      </c>
      <c r="E3" s="7" t="s">
        <v>15</v>
      </c>
      <c r="F3" s="7" t="s">
        <v>16</v>
      </c>
      <c r="G3" s="8">
        <v>28126</v>
      </c>
      <c r="H3" s="19">
        <v>17500</v>
      </c>
      <c r="I3">
        <f t="shared" ref="I3:I21" si="2">RANK(H3, $H$2:$H$21, 0)</f>
        <v>8</v>
      </c>
      <c r="K3" s="19">
        <v>47500</v>
      </c>
      <c r="L3">
        <f t="shared" si="0"/>
        <v>47500</v>
      </c>
      <c r="N3" s="19">
        <v>17500</v>
      </c>
      <c r="O3" s="19">
        <v>17500</v>
      </c>
      <c r="P3" s="19">
        <v>17500</v>
      </c>
      <c r="Q3">
        <f>K3</f>
        <v>47500</v>
      </c>
      <c r="S3">
        <f t="shared" si="1"/>
        <v>47500</v>
      </c>
    </row>
    <row r="4" spans="1:19" x14ac:dyDescent="0.3">
      <c r="A4" s="3">
        <v>3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5">
        <v>36220</v>
      </c>
      <c r="H4" s="18">
        <v>21000</v>
      </c>
      <c r="I4">
        <f t="shared" si="2"/>
        <v>3</v>
      </c>
      <c r="K4" s="18">
        <v>21000</v>
      </c>
      <c r="L4">
        <f t="shared" si="0"/>
        <v>21000</v>
      </c>
      <c r="N4" s="18">
        <v>21000</v>
      </c>
      <c r="O4" s="18">
        <v>21000</v>
      </c>
      <c r="P4" s="18">
        <v>21000</v>
      </c>
      <c r="Q4">
        <f>K4</f>
        <v>21000</v>
      </c>
      <c r="S4">
        <f t="shared" si="1"/>
        <v>21000</v>
      </c>
    </row>
    <row r="5" spans="1:19" x14ac:dyDescent="0.3">
      <c r="A5" s="6">
        <v>4</v>
      </c>
      <c r="B5" s="7" t="s">
        <v>22</v>
      </c>
      <c r="C5" s="7" t="s">
        <v>23</v>
      </c>
      <c r="D5" s="7" t="s">
        <v>24</v>
      </c>
      <c r="E5" s="7" t="s">
        <v>11</v>
      </c>
      <c r="F5" s="7" t="s">
        <v>25</v>
      </c>
      <c r="G5" s="8">
        <v>29183</v>
      </c>
      <c r="H5" s="19">
        <v>12250</v>
      </c>
      <c r="I5">
        <f t="shared" si="2"/>
        <v>18</v>
      </c>
      <c r="K5" s="19">
        <v>12250</v>
      </c>
      <c r="L5">
        <f t="shared" si="0"/>
        <v>12250</v>
      </c>
      <c r="N5" s="19">
        <v>12250</v>
      </c>
      <c r="O5" s="19">
        <v>12250</v>
      </c>
      <c r="P5" s="19">
        <v>12250</v>
      </c>
      <c r="Q5">
        <f>K5</f>
        <v>12250</v>
      </c>
      <c r="S5">
        <f t="shared" si="1"/>
        <v>12250</v>
      </c>
    </row>
    <row r="6" spans="1:19" x14ac:dyDescent="0.3">
      <c r="A6" s="3">
        <v>5</v>
      </c>
      <c r="B6" s="4" t="s">
        <v>26</v>
      </c>
      <c r="C6" s="4" t="s">
        <v>27</v>
      </c>
      <c r="D6" s="4" t="s">
        <v>28</v>
      </c>
      <c r="E6" s="4" t="s">
        <v>11</v>
      </c>
      <c r="F6" s="4" t="s">
        <v>29</v>
      </c>
      <c r="G6" s="5">
        <v>32755</v>
      </c>
      <c r="H6" s="18">
        <v>21000</v>
      </c>
      <c r="I6">
        <f t="shared" si="2"/>
        <v>3</v>
      </c>
      <c r="K6" s="18">
        <v>49000</v>
      </c>
      <c r="L6">
        <f t="shared" si="0"/>
        <v>49000</v>
      </c>
      <c r="N6" s="18">
        <v>21000</v>
      </c>
      <c r="O6" s="18">
        <v>21000</v>
      </c>
      <c r="P6" s="18">
        <v>21000</v>
      </c>
      <c r="Q6">
        <f>K6</f>
        <v>49000</v>
      </c>
      <c r="S6">
        <f t="shared" si="1"/>
        <v>49000</v>
      </c>
    </row>
    <row r="7" spans="1:19" x14ac:dyDescent="0.3">
      <c r="A7" s="6">
        <v>6</v>
      </c>
      <c r="B7" s="7" t="s">
        <v>30</v>
      </c>
      <c r="C7" s="7" t="s">
        <v>31</v>
      </c>
      <c r="D7" s="7" t="s">
        <v>28</v>
      </c>
      <c r="E7" s="7" t="s">
        <v>11</v>
      </c>
      <c r="F7" s="7" t="s">
        <v>32</v>
      </c>
      <c r="G7" s="8">
        <v>32390</v>
      </c>
      <c r="H7" s="19">
        <v>21000</v>
      </c>
      <c r="I7">
        <f t="shared" si="2"/>
        <v>3</v>
      </c>
      <c r="K7" s="19">
        <v>21000</v>
      </c>
      <c r="L7">
        <f t="shared" si="0"/>
        <v>21000</v>
      </c>
      <c r="N7" s="19">
        <v>21000</v>
      </c>
      <c r="O7" s="19">
        <v>21000</v>
      </c>
      <c r="P7" s="19">
        <v>21000</v>
      </c>
      <c r="Q7">
        <f>K7</f>
        <v>21000</v>
      </c>
      <c r="S7">
        <f t="shared" si="1"/>
        <v>21000</v>
      </c>
    </row>
    <row r="8" spans="1:19" x14ac:dyDescent="0.3">
      <c r="A8" s="3">
        <v>7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5">
        <v>33102</v>
      </c>
      <c r="H8" s="18">
        <v>13825</v>
      </c>
      <c r="I8">
        <f t="shared" si="2"/>
        <v>16</v>
      </c>
      <c r="K8" s="18">
        <v>13825</v>
      </c>
      <c r="L8">
        <f t="shared" si="0"/>
        <v>13825</v>
      </c>
      <c r="N8" s="18">
        <v>13825</v>
      </c>
      <c r="O8" s="18">
        <v>13825</v>
      </c>
      <c r="P8" s="18">
        <v>13825</v>
      </c>
      <c r="Q8">
        <f>K8</f>
        <v>13825</v>
      </c>
      <c r="S8">
        <f t="shared" si="1"/>
        <v>13825</v>
      </c>
    </row>
    <row r="9" spans="1:19" x14ac:dyDescent="0.3">
      <c r="A9" s="6">
        <v>8</v>
      </c>
      <c r="B9" s="7" t="s">
        <v>38</v>
      </c>
      <c r="C9" s="7" t="s">
        <v>39</v>
      </c>
      <c r="D9" s="7" t="s">
        <v>28</v>
      </c>
      <c r="E9" s="7" t="s">
        <v>11</v>
      </c>
      <c r="F9" s="7" t="s">
        <v>40</v>
      </c>
      <c r="G9" s="8">
        <v>32755</v>
      </c>
      <c r="H9" s="19">
        <v>12425</v>
      </c>
      <c r="I9">
        <f t="shared" si="2"/>
        <v>17</v>
      </c>
      <c r="K9" s="19">
        <v>1425</v>
      </c>
      <c r="L9">
        <f t="shared" si="0"/>
        <v>1425</v>
      </c>
      <c r="N9" s="19">
        <v>12425</v>
      </c>
      <c r="O9" s="19">
        <v>12425</v>
      </c>
      <c r="P9" s="19">
        <v>12425</v>
      </c>
      <c r="Q9">
        <f>K9</f>
        <v>1425</v>
      </c>
      <c r="S9">
        <f t="shared" si="1"/>
        <v>1425</v>
      </c>
    </row>
    <row r="10" spans="1:19" x14ac:dyDescent="0.3">
      <c r="A10" s="3">
        <v>9</v>
      </c>
      <c r="B10" s="4" t="s">
        <v>41</v>
      </c>
      <c r="C10" s="4" t="s">
        <v>42</v>
      </c>
      <c r="D10" s="4" t="s">
        <v>10</v>
      </c>
      <c r="E10" s="4" t="s">
        <v>11</v>
      </c>
      <c r="F10" s="4" t="s">
        <v>43</v>
      </c>
      <c r="G10" s="5">
        <v>36506</v>
      </c>
      <c r="H10" s="18">
        <v>14875</v>
      </c>
      <c r="I10">
        <f t="shared" si="2"/>
        <v>12</v>
      </c>
      <c r="K10" s="18">
        <v>50000</v>
      </c>
      <c r="L10">
        <f t="shared" si="0"/>
        <v>50000</v>
      </c>
      <c r="N10" s="18">
        <v>14875</v>
      </c>
      <c r="O10" s="18">
        <v>14875</v>
      </c>
      <c r="P10" s="18">
        <v>14875</v>
      </c>
      <c r="Q10">
        <f>K10</f>
        <v>50000</v>
      </c>
      <c r="S10">
        <f t="shared" si="1"/>
        <v>50000</v>
      </c>
    </row>
    <row r="11" spans="1:19" x14ac:dyDescent="0.3">
      <c r="A11" s="6">
        <v>10</v>
      </c>
      <c r="B11" s="7" t="s">
        <v>44</v>
      </c>
      <c r="C11" s="7" t="s">
        <v>45</v>
      </c>
      <c r="D11" s="7" t="s">
        <v>24</v>
      </c>
      <c r="E11" s="7" t="s">
        <v>15</v>
      </c>
      <c r="F11" s="7" t="s">
        <v>46</v>
      </c>
      <c r="G11" s="8">
        <v>28326</v>
      </c>
      <c r="H11" s="19">
        <v>15750</v>
      </c>
      <c r="I11">
        <f t="shared" si="2"/>
        <v>9</v>
      </c>
      <c r="K11" s="19">
        <v>15750</v>
      </c>
      <c r="L11">
        <f t="shared" si="0"/>
        <v>15750</v>
      </c>
      <c r="N11" s="19">
        <v>15750</v>
      </c>
      <c r="O11" s="19">
        <v>15750</v>
      </c>
      <c r="P11" s="19">
        <v>15750</v>
      </c>
      <c r="Q11">
        <f>K11</f>
        <v>15750</v>
      </c>
      <c r="S11">
        <f t="shared" si="1"/>
        <v>15750</v>
      </c>
    </row>
    <row r="12" spans="1:19" x14ac:dyDescent="0.3">
      <c r="A12" s="3">
        <v>11</v>
      </c>
      <c r="B12" s="4" t="s">
        <v>47</v>
      </c>
      <c r="C12" s="4" t="s">
        <v>48</v>
      </c>
      <c r="D12" s="4" t="s">
        <v>49</v>
      </c>
      <c r="E12" s="4" t="s">
        <v>36</v>
      </c>
      <c r="F12" s="4" t="s">
        <v>37</v>
      </c>
      <c r="G12" s="5">
        <v>31402</v>
      </c>
      <c r="H12" s="18">
        <v>14875</v>
      </c>
      <c r="I12">
        <f t="shared" si="2"/>
        <v>12</v>
      </c>
      <c r="K12" s="18">
        <v>44875</v>
      </c>
      <c r="L12">
        <f t="shared" si="0"/>
        <v>44875</v>
      </c>
      <c r="N12" s="18">
        <v>14875</v>
      </c>
      <c r="O12" s="18">
        <v>14875</v>
      </c>
      <c r="P12" s="18">
        <v>14875</v>
      </c>
      <c r="Q12">
        <f>K12</f>
        <v>44875</v>
      </c>
      <c r="S12">
        <f t="shared" si="1"/>
        <v>44875</v>
      </c>
    </row>
    <row r="13" spans="1:19" x14ac:dyDescent="0.3">
      <c r="A13" s="6">
        <v>12</v>
      </c>
      <c r="B13" s="7" t="s">
        <v>50</v>
      </c>
      <c r="C13" s="7" t="s">
        <v>51</v>
      </c>
      <c r="D13" s="7" t="s">
        <v>19</v>
      </c>
      <c r="E13" s="7" t="s">
        <v>11</v>
      </c>
      <c r="F13" s="7" t="s">
        <v>52</v>
      </c>
      <c r="G13" s="8">
        <v>30376</v>
      </c>
      <c r="H13" s="19">
        <v>21000</v>
      </c>
      <c r="I13">
        <f t="shared" si="2"/>
        <v>3</v>
      </c>
      <c r="K13" s="19">
        <v>21000</v>
      </c>
      <c r="L13">
        <f t="shared" si="0"/>
        <v>21000</v>
      </c>
      <c r="N13" s="19">
        <v>21000</v>
      </c>
      <c r="O13" s="19">
        <v>21000</v>
      </c>
      <c r="P13" s="19">
        <v>21000</v>
      </c>
      <c r="Q13">
        <f>K13</f>
        <v>21000</v>
      </c>
      <c r="S13">
        <f t="shared" si="1"/>
        <v>21000</v>
      </c>
    </row>
    <row r="14" spans="1:19" x14ac:dyDescent="0.3">
      <c r="A14" s="3">
        <v>13</v>
      </c>
      <c r="B14" s="4" t="s">
        <v>53</v>
      </c>
      <c r="C14" s="4" t="s">
        <v>54</v>
      </c>
      <c r="D14" s="4" t="s">
        <v>49</v>
      </c>
      <c r="E14" s="4" t="s">
        <v>15</v>
      </c>
      <c r="F14" s="4" t="s">
        <v>55</v>
      </c>
      <c r="G14" s="5">
        <v>31027</v>
      </c>
      <c r="H14" s="18">
        <v>19250</v>
      </c>
      <c r="I14">
        <f t="shared" si="2"/>
        <v>7</v>
      </c>
      <c r="K14" s="18">
        <v>19250</v>
      </c>
      <c r="L14">
        <f t="shared" si="0"/>
        <v>19250</v>
      </c>
      <c r="N14" s="18">
        <v>19250</v>
      </c>
      <c r="O14" s="18">
        <v>19250</v>
      </c>
      <c r="P14" s="18">
        <v>19250</v>
      </c>
      <c r="Q14">
        <f>K14</f>
        <v>19250</v>
      </c>
      <c r="S14">
        <f t="shared" si="1"/>
        <v>19250</v>
      </c>
    </row>
    <row r="15" spans="1:19" x14ac:dyDescent="0.3">
      <c r="A15" s="6">
        <v>14</v>
      </c>
      <c r="B15" s="7" t="s">
        <v>56</v>
      </c>
      <c r="C15" s="7" t="s">
        <v>57</v>
      </c>
      <c r="D15" s="7" t="s">
        <v>58</v>
      </c>
      <c r="E15" s="7" t="s">
        <v>20</v>
      </c>
      <c r="F15" s="7" t="s">
        <v>59</v>
      </c>
      <c r="G15" s="8">
        <v>31028</v>
      </c>
      <c r="H15" s="19">
        <v>49000</v>
      </c>
      <c r="I15">
        <f t="shared" si="2"/>
        <v>1</v>
      </c>
      <c r="K15" s="19">
        <v>49000</v>
      </c>
      <c r="L15">
        <f t="shared" si="0"/>
        <v>49000</v>
      </c>
      <c r="N15" s="19">
        <v>49000</v>
      </c>
      <c r="O15" s="19">
        <v>49000</v>
      </c>
      <c r="P15" s="19">
        <v>49000</v>
      </c>
      <c r="Q15">
        <f>K15</f>
        <v>49000</v>
      </c>
      <c r="S15">
        <f t="shared" si="1"/>
        <v>49000</v>
      </c>
    </row>
    <row r="16" spans="1:19" x14ac:dyDescent="0.3">
      <c r="A16" s="3">
        <v>15</v>
      </c>
      <c r="B16" s="4" t="s">
        <v>60</v>
      </c>
      <c r="C16" s="4" t="s">
        <v>61</v>
      </c>
      <c r="D16" s="4" t="s">
        <v>35</v>
      </c>
      <c r="E16" s="4" t="s">
        <v>11</v>
      </c>
      <c r="F16" s="4" t="s">
        <v>52</v>
      </c>
      <c r="G16" s="5">
        <v>31029</v>
      </c>
      <c r="H16" s="18">
        <v>14875</v>
      </c>
      <c r="I16">
        <f t="shared" si="2"/>
        <v>12</v>
      </c>
      <c r="K16" s="18">
        <v>14875</v>
      </c>
      <c r="L16">
        <f t="shared" si="0"/>
        <v>14875</v>
      </c>
      <c r="N16" s="18">
        <v>14875</v>
      </c>
      <c r="O16" s="18">
        <v>14875</v>
      </c>
      <c r="P16" s="18">
        <v>14875</v>
      </c>
      <c r="Q16">
        <f>K16</f>
        <v>14875</v>
      </c>
      <c r="S16">
        <f t="shared" si="1"/>
        <v>14875</v>
      </c>
    </row>
    <row r="17" spans="1:19" x14ac:dyDescent="0.3">
      <c r="A17" s="6">
        <v>16</v>
      </c>
      <c r="B17" s="7" t="s">
        <v>62</v>
      </c>
      <c r="C17" s="7" t="s">
        <v>63</v>
      </c>
      <c r="D17" s="7" t="s">
        <v>35</v>
      </c>
      <c r="E17" s="7" t="s">
        <v>11</v>
      </c>
      <c r="F17" s="7" t="s">
        <v>64</v>
      </c>
      <c r="G17" s="8">
        <v>31030</v>
      </c>
      <c r="H17" s="19">
        <v>14875</v>
      </c>
      <c r="I17">
        <f t="shared" si="2"/>
        <v>12</v>
      </c>
      <c r="K17" s="19">
        <v>14875</v>
      </c>
      <c r="L17">
        <f t="shared" si="0"/>
        <v>14875</v>
      </c>
      <c r="N17" s="19">
        <v>14875</v>
      </c>
      <c r="O17" s="19">
        <v>14875</v>
      </c>
      <c r="P17" s="19">
        <v>14875</v>
      </c>
      <c r="Q17">
        <f>K17</f>
        <v>14875</v>
      </c>
      <c r="S17">
        <f t="shared" si="1"/>
        <v>14875</v>
      </c>
    </row>
    <row r="18" spans="1:19" x14ac:dyDescent="0.3">
      <c r="A18" s="3">
        <v>17</v>
      </c>
      <c r="B18" s="4" t="s">
        <v>65</v>
      </c>
      <c r="C18" s="4" t="s">
        <v>66</v>
      </c>
      <c r="D18" s="4" t="s">
        <v>19</v>
      </c>
      <c r="E18" s="4" t="s">
        <v>15</v>
      </c>
      <c r="F18" s="4" t="s">
        <v>16</v>
      </c>
      <c r="G18" s="5">
        <v>30376</v>
      </c>
      <c r="H18" s="18">
        <v>15750</v>
      </c>
      <c r="I18">
        <f t="shared" si="2"/>
        <v>9</v>
      </c>
      <c r="K18" s="18">
        <v>41750</v>
      </c>
      <c r="L18">
        <f t="shared" si="0"/>
        <v>41750</v>
      </c>
      <c r="N18" s="18">
        <v>15750</v>
      </c>
      <c r="O18" s="18">
        <v>15750</v>
      </c>
      <c r="P18" s="18">
        <v>15750</v>
      </c>
      <c r="Q18">
        <f>K18</f>
        <v>41750</v>
      </c>
      <c r="S18">
        <f t="shared" si="1"/>
        <v>41750</v>
      </c>
    </row>
    <row r="19" spans="1:19" x14ac:dyDescent="0.3">
      <c r="A19" s="6">
        <v>18</v>
      </c>
      <c r="B19" s="7" t="s">
        <v>67</v>
      </c>
      <c r="C19" s="7" t="s">
        <v>68</v>
      </c>
      <c r="D19" s="7" t="s">
        <v>19</v>
      </c>
      <c r="E19" s="7" t="s">
        <v>36</v>
      </c>
      <c r="F19" s="7" t="s">
        <v>69</v>
      </c>
      <c r="G19" s="8">
        <v>30376</v>
      </c>
      <c r="H19" s="19">
        <v>15750</v>
      </c>
      <c r="I19">
        <f t="shared" si="2"/>
        <v>9</v>
      </c>
      <c r="K19" s="19">
        <v>15750</v>
      </c>
      <c r="L19">
        <f t="shared" si="0"/>
        <v>15750</v>
      </c>
      <c r="N19" s="19">
        <v>15750</v>
      </c>
      <c r="O19" s="19">
        <v>15750</v>
      </c>
      <c r="P19" s="19">
        <v>15750</v>
      </c>
      <c r="Q19">
        <f>K19</f>
        <v>15750</v>
      </c>
      <c r="S19">
        <f t="shared" si="1"/>
        <v>15750</v>
      </c>
    </row>
    <row r="20" spans="1:19" x14ac:dyDescent="0.3">
      <c r="A20" s="3">
        <v>19</v>
      </c>
      <c r="B20" s="4" t="s">
        <v>70</v>
      </c>
      <c r="C20" s="4" t="s">
        <v>71</v>
      </c>
      <c r="D20" s="4" t="s">
        <v>24</v>
      </c>
      <c r="E20" s="4" t="s">
        <v>11</v>
      </c>
      <c r="F20" s="4" t="s">
        <v>32</v>
      </c>
      <c r="G20" s="5">
        <v>31637</v>
      </c>
      <c r="H20" s="18">
        <v>10500</v>
      </c>
      <c r="I20">
        <f t="shared" si="2"/>
        <v>19</v>
      </c>
      <c r="K20" s="18">
        <v>1500</v>
      </c>
      <c r="L20">
        <f t="shared" si="0"/>
        <v>1500</v>
      </c>
      <c r="N20" s="18">
        <v>10500</v>
      </c>
      <c r="O20" s="18">
        <v>10500</v>
      </c>
      <c r="P20" s="18">
        <v>10500</v>
      </c>
      <c r="Q20">
        <f>K20</f>
        <v>1500</v>
      </c>
      <c r="S20">
        <f t="shared" si="1"/>
        <v>1500</v>
      </c>
    </row>
    <row r="21" spans="1:19" x14ac:dyDescent="0.3">
      <c r="A21" s="20">
        <v>20</v>
      </c>
      <c r="B21" s="21" t="s">
        <v>72</v>
      </c>
      <c r="C21" s="21" t="s">
        <v>73</v>
      </c>
      <c r="D21" s="21" t="s">
        <v>24</v>
      </c>
      <c r="E21" s="21" t="s">
        <v>11</v>
      </c>
      <c r="F21" s="21" t="s">
        <v>64</v>
      </c>
      <c r="G21" s="22">
        <v>36316</v>
      </c>
      <c r="H21" s="23">
        <v>5950</v>
      </c>
      <c r="I21">
        <f t="shared" si="2"/>
        <v>20</v>
      </c>
      <c r="K21" s="23">
        <v>5950</v>
      </c>
      <c r="L21">
        <f t="shared" si="0"/>
        <v>5950</v>
      </c>
      <c r="N21" s="23">
        <v>5950</v>
      </c>
      <c r="O21" s="23">
        <v>5950</v>
      </c>
      <c r="P21" s="23">
        <v>5950</v>
      </c>
      <c r="Q21">
        <f>K21</f>
        <v>5950</v>
      </c>
      <c r="S21">
        <f t="shared" si="1"/>
        <v>5950</v>
      </c>
    </row>
  </sheetData>
  <conditionalFormatting sqref="K1:K21">
    <cfRule type="colorScale" priority="8">
      <colorScale>
        <cfvo type="min"/>
        <cfvo type="max"/>
        <color rgb="FFFF7128"/>
        <color theme="7" tint="0.79998168889431442"/>
      </colorScale>
    </cfRule>
  </conditionalFormatting>
  <conditionalFormatting sqref="L1:L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2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{9C7D4CC9-601C-4241-901A-5E2CDF5B1DE5}</x14:id>
        </ext>
      </extLst>
    </cfRule>
  </conditionalFormatting>
  <conditionalFormatting sqref="O1:O2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{EAC600EE-9F74-4C89-A05B-AD47C61C7372}</x14:id>
        </ext>
      </extLst>
    </cfRule>
  </conditionalFormatting>
  <conditionalFormatting sqref="P1:P21">
    <cfRule type="dataBar" priority="3">
      <dataBar showValue="0">
        <cfvo type="min"/>
        <cfvo type="max"/>
        <color rgb="FF63C384"/>
      </dataBar>
      <extLst>
        <ext xmlns:x14="http://schemas.microsoft.com/office/spreadsheetml/2009/9/main" uri="{B025F937-C7B1-47D3-B67F-A62EFF666E3E}">
          <x14:id>{4CE39932-C6B1-4651-8CD7-C07B66BAFC8E}</x14:id>
        </ext>
      </extLst>
    </cfRule>
  </conditionalFormatting>
  <conditionalFormatting sqref="Q1:Q21">
    <cfRule type="dataBar" priority="2">
      <dataBar showValue="0">
        <cfvo type="min"/>
        <cfvo type="max"/>
        <color theme="5"/>
      </dataBar>
      <extLst>
        <ext xmlns:x14="http://schemas.microsoft.com/office/spreadsheetml/2009/9/main" uri="{B025F937-C7B1-47D3-B67F-A62EFF666E3E}">
          <x14:id>{4C376990-A961-4227-8A52-53DF97C4FB4F}</x14:id>
        </ext>
      </extLst>
    </cfRule>
  </conditionalFormatting>
  <conditionalFormatting sqref="S1:S21">
    <cfRule type="iconSet" priority="1">
      <iconSet>
        <cfvo type="percent" val="0"/>
        <cfvo type="num" val="10000" gte="0"/>
        <cfvo type="num" val="20000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7D4CC9-601C-4241-901A-5E2CDF5B1D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N1:N21</xm:sqref>
        </x14:conditionalFormatting>
        <x14:conditionalFormatting xmlns:xm="http://schemas.microsoft.com/office/excel/2006/main">
          <x14:cfRule type="dataBar" id="{EAC600EE-9F74-4C89-A05B-AD47C61C73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O1:O21</xm:sqref>
        </x14:conditionalFormatting>
        <x14:conditionalFormatting xmlns:xm="http://schemas.microsoft.com/office/excel/2006/main">
          <x14:cfRule type="dataBar" id="{4CE39932-C6B1-4651-8CD7-C07B66BAFC8E}">
            <x14:dataBar minLength="0" maxLength="100" border="1" negativeBarBorderColorSameAsPositive="0">
              <x14:cfvo type="autoMin"/>
              <x14:cfvo type="autoMax"/>
              <x14:borderColor theme="1" tint="0.499984740745262"/>
              <x14:negativeFillColor rgb="FFFF0000"/>
              <x14:negativeBorderColor rgb="FFFF0000"/>
              <x14:axisColor rgb="FF000000"/>
            </x14:dataBar>
          </x14:cfRule>
          <xm:sqref>P1:P21</xm:sqref>
        </x14:conditionalFormatting>
        <x14:conditionalFormatting xmlns:xm="http://schemas.microsoft.com/office/excel/2006/main">
          <x14:cfRule type="dataBar" id="{4C376990-A961-4227-8A52-53DF97C4FB4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Q1:Q21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0EAE-3DB3-4F51-8E79-E9DB232AB2BE}">
  <dimension ref="A1:H101"/>
  <sheetViews>
    <sheetView workbookViewId="0">
      <selection activeCell="G18" sqref="G18"/>
    </sheetView>
  </sheetViews>
  <sheetFormatPr defaultRowHeight="14.4" x14ac:dyDescent="0.3"/>
  <cols>
    <col min="1" max="1" width="4.33203125" bestFit="1" customWidth="1"/>
    <col min="2" max="2" width="11.44140625" bestFit="1" customWidth="1"/>
    <col min="3" max="3" width="11.6640625" bestFit="1" customWidth="1"/>
    <col min="4" max="4" width="10.33203125" bestFit="1" customWidth="1"/>
    <col min="5" max="5" width="6.21875" bestFit="1" customWidth="1"/>
    <col min="6" max="6" width="10.88671875" bestFit="1" customWidth="1"/>
    <col min="7" max="7" width="10.109375" bestFit="1" customWidth="1"/>
    <col min="8" max="8" width="10.33203125" bestFit="1" customWidth="1"/>
  </cols>
  <sheetData>
    <row r="1" spans="1:8" x14ac:dyDescent="0.3">
      <c r="A1" s="40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</row>
    <row r="2" spans="1:8" x14ac:dyDescent="0.3">
      <c r="A2" s="37">
        <v>1</v>
      </c>
      <c r="B2" s="37" t="s">
        <v>8</v>
      </c>
      <c r="C2" s="37" t="s">
        <v>9</v>
      </c>
      <c r="D2" s="37" t="s">
        <v>10</v>
      </c>
      <c r="E2" s="37" t="s">
        <v>11</v>
      </c>
      <c r="F2" s="37" t="s">
        <v>12</v>
      </c>
      <c r="G2" s="38">
        <v>28126</v>
      </c>
      <c r="H2" s="39">
        <v>21875</v>
      </c>
    </row>
    <row r="3" spans="1:8" x14ac:dyDescent="0.3">
      <c r="A3" s="37">
        <v>2</v>
      </c>
      <c r="B3" s="37" t="s">
        <v>13</v>
      </c>
      <c r="C3" s="37" t="s">
        <v>14</v>
      </c>
      <c r="D3" s="37" t="s">
        <v>10</v>
      </c>
      <c r="E3" s="37" t="s">
        <v>15</v>
      </c>
      <c r="F3" s="37" t="s">
        <v>16</v>
      </c>
      <c r="G3" s="38">
        <v>28126</v>
      </c>
      <c r="H3" s="39">
        <v>17500</v>
      </c>
    </row>
    <row r="4" spans="1:8" x14ac:dyDescent="0.3">
      <c r="A4" s="37">
        <v>3</v>
      </c>
      <c r="B4" s="37" t="s">
        <v>17</v>
      </c>
      <c r="C4" s="37" t="s">
        <v>18</v>
      </c>
      <c r="D4" s="37" t="s">
        <v>19</v>
      </c>
      <c r="E4" s="37" t="s">
        <v>20</v>
      </c>
      <c r="F4" s="37" t="s">
        <v>21</v>
      </c>
      <c r="G4" s="38">
        <v>36220</v>
      </c>
      <c r="H4" s="39">
        <v>7000</v>
      </c>
    </row>
    <row r="5" spans="1:8" x14ac:dyDescent="0.3">
      <c r="A5" s="37">
        <v>4</v>
      </c>
      <c r="B5" s="37" t="s">
        <v>22</v>
      </c>
      <c r="C5" s="37" t="s">
        <v>23</v>
      </c>
      <c r="D5" s="37" t="s">
        <v>24</v>
      </c>
      <c r="E5" s="37" t="s">
        <v>11</v>
      </c>
      <c r="F5" s="37" t="s">
        <v>25</v>
      </c>
      <c r="G5" s="38">
        <v>29183</v>
      </c>
      <c r="H5" s="39">
        <v>12250</v>
      </c>
    </row>
    <row r="6" spans="1:8" x14ac:dyDescent="0.3">
      <c r="A6" s="37">
        <v>5</v>
      </c>
      <c r="B6" s="37" t="s">
        <v>26</v>
      </c>
      <c r="C6" s="37" t="s">
        <v>27</v>
      </c>
      <c r="D6" s="37" t="s">
        <v>28</v>
      </c>
      <c r="E6" s="37" t="s">
        <v>11</v>
      </c>
      <c r="F6" s="37" t="s">
        <v>29</v>
      </c>
      <c r="G6" s="38">
        <v>32755</v>
      </c>
      <c r="H6" s="39">
        <v>21000</v>
      </c>
    </row>
    <row r="7" spans="1:8" x14ac:dyDescent="0.3">
      <c r="A7" s="37">
        <v>6</v>
      </c>
      <c r="B7" s="37" t="s">
        <v>30</v>
      </c>
      <c r="C7" s="37" t="s">
        <v>31</v>
      </c>
      <c r="D7" s="37" t="s">
        <v>28</v>
      </c>
      <c r="E7" s="37" t="s">
        <v>11</v>
      </c>
      <c r="F7" s="37" t="s">
        <v>32</v>
      </c>
      <c r="G7" s="38">
        <v>32390</v>
      </c>
      <c r="H7" s="39">
        <v>12425</v>
      </c>
    </row>
    <row r="8" spans="1:8" x14ac:dyDescent="0.3">
      <c r="A8" s="37">
        <v>7</v>
      </c>
      <c r="B8" s="37" t="s">
        <v>33</v>
      </c>
      <c r="C8" s="37" t="s">
        <v>34</v>
      </c>
      <c r="D8" s="37" t="s">
        <v>35</v>
      </c>
      <c r="E8" s="37" t="s">
        <v>36</v>
      </c>
      <c r="F8" s="37" t="s">
        <v>37</v>
      </c>
      <c r="G8" s="38">
        <v>33102</v>
      </c>
      <c r="H8" s="39">
        <v>13825</v>
      </c>
    </row>
    <row r="9" spans="1:8" x14ac:dyDescent="0.3">
      <c r="A9" s="37">
        <v>8</v>
      </c>
      <c r="B9" s="37" t="s">
        <v>38</v>
      </c>
      <c r="C9" s="37" t="s">
        <v>39</v>
      </c>
      <c r="D9" s="37" t="s">
        <v>28</v>
      </c>
      <c r="E9" s="37" t="s">
        <v>11</v>
      </c>
      <c r="F9" s="37" t="s">
        <v>40</v>
      </c>
      <c r="G9" s="38">
        <v>32755</v>
      </c>
      <c r="H9" s="39">
        <v>12425</v>
      </c>
    </row>
    <row r="10" spans="1:8" x14ac:dyDescent="0.3">
      <c r="A10" s="37">
        <v>9</v>
      </c>
      <c r="B10" s="37" t="s">
        <v>41</v>
      </c>
      <c r="C10" s="37" t="s">
        <v>42</v>
      </c>
      <c r="D10" s="37" t="s">
        <v>10</v>
      </c>
      <c r="E10" s="37" t="s">
        <v>11</v>
      </c>
      <c r="F10" s="37" t="s">
        <v>43</v>
      </c>
      <c r="G10" s="38">
        <v>36506</v>
      </c>
      <c r="H10" s="39">
        <v>14875</v>
      </c>
    </row>
    <row r="11" spans="1:8" x14ac:dyDescent="0.3">
      <c r="A11" s="37">
        <v>10</v>
      </c>
      <c r="B11" s="37" t="s">
        <v>44</v>
      </c>
      <c r="C11" s="37" t="s">
        <v>45</v>
      </c>
      <c r="D11" s="37" t="s">
        <v>24</v>
      </c>
      <c r="E11" s="37" t="s">
        <v>15</v>
      </c>
      <c r="F11" s="37" t="s">
        <v>46</v>
      </c>
      <c r="G11" s="38">
        <v>28326</v>
      </c>
      <c r="H11" s="39">
        <v>15750</v>
      </c>
    </row>
    <row r="12" spans="1:8" x14ac:dyDescent="0.3">
      <c r="A12" s="37">
        <v>11</v>
      </c>
      <c r="B12" s="37" t="s">
        <v>47</v>
      </c>
      <c r="C12" s="37" t="s">
        <v>48</v>
      </c>
      <c r="D12" s="37" t="s">
        <v>49</v>
      </c>
      <c r="E12" s="37" t="s">
        <v>36</v>
      </c>
      <c r="F12" s="37" t="s">
        <v>37</v>
      </c>
      <c r="G12" s="38">
        <v>31402</v>
      </c>
      <c r="H12" s="39">
        <v>14875</v>
      </c>
    </row>
    <row r="13" spans="1:8" x14ac:dyDescent="0.3">
      <c r="A13" s="37">
        <v>12</v>
      </c>
      <c r="B13" s="37" t="s">
        <v>50</v>
      </c>
      <c r="C13" s="37" t="s">
        <v>51</v>
      </c>
      <c r="D13" s="37" t="s">
        <v>19</v>
      </c>
      <c r="E13" s="37" t="s">
        <v>11</v>
      </c>
      <c r="F13" s="37" t="s">
        <v>52</v>
      </c>
      <c r="G13" s="38">
        <v>30376</v>
      </c>
      <c r="H13" s="39">
        <v>21000</v>
      </c>
    </row>
    <row r="14" spans="1:8" x14ac:dyDescent="0.3">
      <c r="A14" s="37">
        <v>13</v>
      </c>
      <c r="B14" s="37" t="s">
        <v>53</v>
      </c>
      <c r="C14" s="37" t="s">
        <v>54</v>
      </c>
      <c r="D14" s="37" t="s">
        <v>49</v>
      </c>
      <c r="E14" s="37" t="s">
        <v>15</v>
      </c>
      <c r="F14" s="37" t="s">
        <v>55</v>
      </c>
      <c r="G14" s="38">
        <v>31027</v>
      </c>
      <c r="H14" s="39">
        <v>19250</v>
      </c>
    </row>
    <row r="15" spans="1:8" x14ac:dyDescent="0.3">
      <c r="A15" s="37">
        <v>14</v>
      </c>
      <c r="B15" s="37" t="s">
        <v>56</v>
      </c>
      <c r="C15" s="37" t="s">
        <v>57</v>
      </c>
      <c r="D15" s="37" t="s">
        <v>58</v>
      </c>
      <c r="E15" s="37" t="s">
        <v>20</v>
      </c>
      <c r="F15" s="37" t="s">
        <v>59</v>
      </c>
      <c r="G15" s="38">
        <v>31028</v>
      </c>
      <c r="H15" s="39">
        <v>49000</v>
      </c>
    </row>
    <row r="16" spans="1:8" x14ac:dyDescent="0.3">
      <c r="A16" s="37">
        <v>15</v>
      </c>
      <c r="B16" s="37" t="s">
        <v>60</v>
      </c>
      <c r="C16" s="37" t="s">
        <v>61</v>
      </c>
      <c r="D16" s="37" t="s">
        <v>35</v>
      </c>
      <c r="E16" s="37" t="s">
        <v>11</v>
      </c>
      <c r="F16" s="37" t="s">
        <v>52</v>
      </c>
      <c r="G16" s="38">
        <v>31029</v>
      </c>
      <c r="H16" s="39">
        <v>14875</v>
      </c>
    </row>
    <row r="17" spans="1:8" x14ac:dyDescent="0.3">
      <c r="A17" s="37">
        <v>16</v>
      </c>
      <c r="B17" s="37" t="s">
        <v>62</v>
      </c>
      <c r="C17" s="37" t="s">
        <v>63</v>
      </c>
      <c r="D17" s="37" t="s">
        <v>35</v>
      </c>
      <c r="E17" s="37" t="s">
        <v>11</v>
      </c>
      <c r="F17" s="37" t="s">
        <v>64</v>
      </c>
      <c r="G17" s="38">
        <v>31030</v>
      </c>
      <c r="H17" s="39">
        <v>14875</v>
      </c>
    </row>
    <row r="18" spans="1:8" x14ac:dyDescent="0.3">
      <c r="A18" s="37">
        <v>17</v>
      </c>
      <c r="B18" s="37" t="s">
        <v>65</v>
      </c>
      <c r="C18" s="37" t="s">
        <v>66</v>
      </c>
      <c r="D18" s="37" t="s">
        <v>19</v>
      </c>
      <c r="E18" s="37" t="s">
        <v>15</v>
      </c>
      <c r="F18" s="37" t="s">
        <v>16</v>
      </c>
      <c r="G18" s="38">
        <v>30376</v>
      </c>
      <c r="H18" s="39">
        <v>15750</v>
      </c>
    </row>
    <row r="19" spans="1:8" x14ac:dyDescent="0.3">
      <c r="A19" s="37">
        <v>18</v>
      </c>
      <c r="B19" s="37" t="s">
        <v>67</v>
      </c>
      <c r="C19" s="37" t="s">
        <v>68</v>
      </c>
      <c r="D19" s="37" t="s">
        <v>19</v>
      </c>
      <c r="E19" s="37" t="s">
        <v>36</v>
      </c>
      <c r="F19" s="37" t="s">
        <v>69</v>
      </c>
      <c r="G19" s="38">
        <v>30376</v>
      </c>
      <c r="H19" s="39">
        <v>15750</v>
      </c>
    </row>
    <row r="20" spans="1:8" x14ac:dyDescent="0.3">
      <c r="A20" s="37">
        <v>19</v>
      </c>
      <c r="B20" s="37" t="s">
        <v>70</v>
      </c>
      <c r="C20" s="37" t="s">
        <v>71</v>
      </c>
      <c r="D20" s="37" t="s">
        <v>24</v>
      </c>
      <c r="E20" s="37" t="s">
        <v>11</v>
      </c>
      <c r="F20" s="37" t="s">
        <v>32</v>
      </c>
      <c r="G20" s="38">
        <v>31637</v>
      </c>
      <c r="H20" s="39">
        <v>10500</v>
      </c>
    </row>
    <row r="21" spans="1:8" x14ac:dyDescent="0.3">
      <c r="A21" s="37">
        <v>20</v>
      </c>
      <c r="B21" s="37" t="s">
        <v>72</v>
      </c>
      <c r="C21" s="37" t="s">
        <v>73</v>
      </c>
      <c r="D21" s="37" t="s">
        <v>24</v>
      </c>
      <c r="E21" s="37" t="s">
        <v>11</v>
      </c>
      <c r="F21" s="37" t="s">
        <v>64</v>
      </c>
      <c r="G21" s="38">
        <v>36316</v>
      </c>
      <c r="H21" s="39">
        <v>5950</v>
      </c>
    </row>
    <row r="22" spans="1:8" x14ac:dyDescent="0.3">
      <c r="A22" s="37">
        <v>21</v>
      </c>
      <c r="B22" s="37" t="s">
        <v>374</v>
      </c>
      <c r="C22" s="37" t="s">
        <v>375</v>
      </c>
      <c r="D22" s="37" t="s">
        <v>24</v>
      </c>
      <c r="E22" s="37" t="s">
        <v>15</v>
      </c>
      <c r="F22" s="37" t="s">
        <v>376</v>
      </c>
      <c r="G22" s="38">
        <v>36317</v>
      </c>
      <c r="H22" s="39">
        <v>7875</v>
      </c>
    </row>
    <row r="23" spans="1:8" x14ac:dyDescent="0.3">
      <c r="A23" s="37">
        <v>22</v>
      </c>
      <c r="B23" s="37" t="s">
        <v>377</v>
      </c>
      <c r="C23" s="37" t="s">
        <v>378</v>
      </c>
      <c r="D23" s="37" t="s">
        <v>24</v>
      </c>
      <c r="E23" s="37" t="s">
        <v>36</v>
      </c>
      <c r="F23" s="37" t="s">
        <v>69</v>
      </c>
      <c r="G23" s="38">
        <v>36318</v>
      </c>
      <c r="H23" s="39">
        <v>7875</v>
      </c>
    </row>
    <row r="24" spans="1:8" x14ac:dyDescent="0.3">
      <c r="A24" s="37">
        <v>23</v>
      </c>
      <c r="B24" s="37" t="s">
        <v>379</v>
      </c>
      <c r="C24" s="37" t="s">
        <v>380</v>
      </c>
      <c r="D24" s="37" t="s">
        <v>24</v>
      </c>
      <c r="E24" s="37" t="s">
        <v>36</v>
      </c>
      <c r="F24" s="37" t="s">
        <v>37</v>
      </c>
      <c r="G24" s="38">
        <v>36319</v>
      </c>
      <c r="H24" s="39">
        <v>7875</v>
      </c>
    </row>
    <row r="25" spans="1:8" x14ac:dyDescent="0.3">
      <c r="A25" s="37">
        <v>24</v>
      </c>
      <c r="B25" s="37" t="s">
        <v>381</v>
      </c>
      <c r="C25" s="37" t="s">
        <v>382</v>
      </c>
      <c r="D25" s="37" t="s">
        <v>10</v>
      </c>
      <c r="E25" s="37" t="s">
        <v>36</v>
      </c>
      <c r="F25" s="37" t="s">
        <v>69</v>
      </c>
      <c r="G25" s="38">
        <v>29362</v>
      </c>
      <c r="H25" s="39">
        <v>14875</v>
      </c>
    </row>
    <row r="26" spans="1:8" x14ac:dyDescent="0.3">
      <c r="A26" s="37">
        <v>25</v>
      </c>
      <c r="B26" s="37" t="s">
        <v>383</v>
      </c>
      <c r="C26" s="37" t="s">
        <v>384</v>
      </c>
      <c r="D26" s="37" t="s">
        <v>28</v>
      </c>
      <c r="E26" s="37" t="s">
        <v>20</v>
      </c>
      <c r="F26" s="37" t="s">
        <v>385</v>
      </c>
      <c r="G26" s="38">
        <v>36274</v>
      </c>
      <c r="H26" s="39">
        <v>7875</v>
      </c>
    </row>
    <row r="27" spans="1:8" x14ac:dyDescent="0.3">
      <c r="A27" s="37">
        <v>26</v>
      </c>
      <c r="B27" s="37" t="s">
        <v>386</v>
      </c>
      <c r="C27" s="37" t="s">
        <v>387</v>
      </c>
      <c r="D27" s="37" t="s">
        <v>10</v>
      </c>
      <c r="E27" s="37" t="s">
        <v>15</v>
      </c>
      <c r="F27" s="37" t="s">
        <v>16</v>
      </c>
      <c r="G27" s="38">
        <v>30225</v>
      </c>
      <c r="H27" s="39">
        <v>19250</v>
      </c>
    </row>
    <row r="28" spans="1:8" x14ac:dyDescent="0.3">
      <c r="A28" s="37">
        <v>27</v>
      </c>
      <c r="B28" s="37" t="s">
        <v>388</v>
      </c>
      <c r="C28" s="37" t="s">
        <v>389</v>
      </c>
      <c r="D28" s="37" t="s">
        <v>10</v>
      </c>
      <c r="E28" s="37" t="s">
        <v>20</v>
      </c>
      <c r="F28" s="37" t="s">
        <v>390</v>
      </c>
      <c r="G28" s="38">
        <v>33787</v>
      </c>
      <c r="H28" s="39">
        <v>13125</v>
      </c>
    </row>
    <row r="29" spans="1:8" x14ac:dyDescent="0.3">
      <c r="A29" s="37">
        <v>28</v>
      </c>
      <c r="B29" s="37" t="s">
        <v>391</v>
      </c>
      <c r="C29" s="37" t="s">
        <v>392</v>
      </c>
      <c r="D29" s="37" t="s">
        <v>28</v>
      </c>
      <c r="E29" s="37" t="s">
        <v>36</v>
      </c>
      <c r="F29" s="37" t="s">
        <v>393</v>
      </c>
      <c r="G29" s="38">
        <v>34777</v>
      </c>
      <c r="H29" s="39">
        <v>10500</v>
      </c>
    </row>
    <row r="30" spans="1:8" x14ac:dyDescent="0.3">
      <c r="A30" s="37">
        <v>29</v>
      </c>
      <c r="B30" s="37" t="s">
        <v>394</v>
      </c>
      <c r="C30" s="37" t="s">
        <v>395</v>
      </c>
      <c r="D30" s="37" t="s">
        <v>19</v>
      </c>
      <c r="E30" s="37" t="s">
        <v>11</v>
      </c>
      <c r="F30" s="37" t="s">
        <v>64</v>
      </c>
      <c r="G30" s="38">
        <v>35189</v>
      </c>
      <c r="H30" s="39">
        <v>9625</v>
      </c>
    </row>
    <row r="31" spans="1:8" x14ac:dyDescent="0.3">
      <c r="A31" s="37">
        <v>30</v>
      </c>
      <c r="B31" s="37" t="s">
        <v>396</v>
      </c>
      <c r="C31" s="37" t="s">
        <v>397</v>
      </c>
      <c r="D31" s="37" t="s">
        <v>35</v>
      </c>
      <c r="E31" s="37" t="s">
        <v>15</v>
      </c>
      <c r="F31" s="37" t="s">
        <v>376</v>
      </c>
      <c r="G31" s="38">
        <v>32435</v>
      </c>
      <c r="H31" s="39">
        <v>14175</v>
      </c>
    </row>
    <row r="32" spans="1:8" x14ac:dyDescent="0.3">
      <c r="A32" s="37">
        <v>31</v>
      </c>
      <c r="B32" s="37" t="s">
        <v>398</v>
      </c>
      <c r="C32" s="37" t="s">
        <v>399</v>
      </c>
      <c r="D32" s="37" t="s">
        <v>28</v>
      </c>
      <c r="E32" s="37" t="s">
        <v>11</v>
      </c>
      <c r="F32" s="37" t="s">
        <v>40</v>
      </c>
      <c r="G32" s="38">
        <v>30225</v>
      </c>
      <c r="H32" s="39">
        <v>15750</v>
      </c>
    </row>
    <row r="33" spans="1:8" x14ac:dyDescent="0.3">
      <c r="A33" s="37">
        <v>32</v>
      </c>
      <c r="B33" s="37" t="s">
        <v>400</v>
      </c>
      <c r="C33" s="37" t="s">
        <v>401</v>
      </c>
      <c r="D33" s="37" t="s">
        <v>402</v>
      </c>
      <c r="E33" s="37" t="s">
        <v>20</v>
      </c>
      <c r="F33" s="37" t="s">
        <v>385</v>
      </c>
      <c r="G33" s="38">
        <v>30225</v>
      </c>
      <c r="H33" s="39">
        <v>15750</v>
      </c>
    </row>
    <row r="34" spans="1:8" x14ac:dyDescent="0.3">
      <c r="A34" s="37">
        <v>33</v>
      </c>
      <c r="B34" s="37" t="s">
        <v>403</v>
      </c>
      <c r="C34" s="37" t="s">
        <v>404</v>
      </c>
      <c r="D34" s="37" t="s">
        <v>402</v>
      </c>
      <c r="E34" s="37" t="s">
        <v>11</v>
      </c>
      <c r="F34" s="37" t="s">
        <v>43</v>
      </c>
      <c r="G34" s="38">
        <v>35618</v>
      </c>
      <c r="H34" s="39">
        <v>7000</v>
      </c>
    </row>
    <row r="35" spans="1:8" x14ac:dyDescent="0.3">
      <c r="A35" s="37">
        <v>34</v>
      </c>
      <c r="B35" s="37" t="s">
        <v>405</v>
      </c>
      <c r="C35" s="37" t="s">
        <v>406</v>
      </c>
      <c r="D35" s="37" t="s">
        <v>402</v>
      </c>
      <c r="E35" s="37" t="s">
        <v>11</v>
      </c>
      <c r="F35" s="37" t="s">
        <v>407</v>
      </c>
      <c r="G35" s="38">
        <v>33510</v>
      </c>
      <c r="H35" s="39">
        <v>8750</v>
      </c>
    </row>
    <row r="36" spans="1:8" x14ac:dyDescent="0.3">
      <c r="A36" s="37">
        <v>35</v>
      </c>
      <c r="B36" s="37" t="s">
        <v>408</v>
      </c>
      <c r="C36" s="37" t="s">
        <v>401</v>
      </c>
      <c r="D36" s="37" t="s">
        <v>24</v>
      </c>
      <c r="E36" s="37" t="s">
        <v>20</v>
      </c>
      <c r="F36" s="37" t="s">
        <v>385</v>
      </c>
      <c r="G36" s="38">
        <v>33729</v>
      </c>
      <c r="H36" s="39">
        <v>9275</v>
      </c>
    </row>
    <row r="37" spans="1:8" x14ac:dyDescent="0.3">
      <c r="A37" s="37">
        <v>36</v>
      </c>
      <c r="B37" s="37" t="s">
        <v>381</v>
      </c>
      <c r="C37" s="37" t="s">
        <v>409</v>
      </c>
      <c r="D37" s="37" t="s">
        <v>35</v>
      </c>
      <c r="E37" s="37" t="s">
        <v>36</v>
      </c>
      <c r="F37" s="37" t="s">
        <v>410</v>
      </c>
      <c r="G37" s="38">
        <v>34580</v>
      </c>
      <c r="H37" s="39">
        <v>11725</v>
      </c>
    </row>
    <row r="38" spans="1:8" x14ac:dyDescent="0.3">
      <c r="A38" s="37">
        <v>37</v>
      </c>
      <c r="B38" s="37" t="s">
        <v>50</v>
      </c>
      <c r="C38" s="37" t="s">
        <v>411</v>
      </c>
      <c r="D38" s="37" t="s">
        <v>49</v>
      </c>
      <c r="E38" s="37" t="s">
        <v>20</v>
      </c>
      <c r="F38" s="37" t="s">
        <v>412</v>
      </c>
      <c r="G38" s="38">
        <v>30225</v>
      </c>
      <c r="H38" s="39">
        <v>24500</v>
      </c>
    </row>
    <row r="39" spans="1:8" x14ac:dyDescent="0.3">
      <c r="A39" s="37">
        <v>38</v>
      </c>
      <c r="B39" s="37" t="s">
        <v>413</v>
      </c>
      <c r="C39" s="37" t="s">
        <v>414</v>
      </c>
      <c r="D39" s="37" t="s">
        <v>49</v>
      </c>
      <c r="E39" s="37" t="s">
        <v>11</v>
      </c>
      <c r="F39" s="37" t="s">
        <v>415</v>
      </c>
      <c r="G39" s="38">
        <v>30225</v>
      </c>
      <c r="H39" s="39">
        <v>24500</v>
      </c>
    </row>
    <row r="40" spans="1:8" x14ac:dyDescent="0.3">
      <c r="A40" s="37">
        <v>39</v>
      </c>
      <c r="B40" s="37" t="s">
        <v>56</v>
      </c>
      <c r="C40" s="37" t="s">
        <v>416</v>
      </c>
      <c r="D40" s="37" t="s">
        <v>49</v>
      </c>
      <c r="E40" s="37" t="s">
        <v>11</v>
      </c>
      <c r="F40" s="37" t="s">
        <v>417</v>
      </c>
      <c r="G40" s="38">
        <v>30225</v>
      </c>
      <c r="H40" s="39">
        <v>24500</v>
      </c>
    </row>
    <row r="41" spans="1:8" x14ac:dyDescent="0.3">
      <c r="A41" s="37">
        <v>40</v>
      </c>
      <c r="B41" s="37" t="s">
        <v>418</v>
      </c>
      <c r="C41" s="37" t="s">
        <v>419</v>
      </c>
      <c r="D41" s="37" t="s">
        <v>10</v>
      </c>
      <c r="E41" s="37" t="s">
        <v>20</v>
      </c>
      <c r="F41" s="37" t="s">
        <v>385</v>
      </c>
      <c r="G41" s="38">
        <v>33510</v>
      </c>
      <c r="H41" s="39">
        <v>10500</v>
      </c>
    </row>
    <row r="42" spans="1:8" x14ac:dyDescent="0.3">
      <c r="A42" s="37">
        <v>41</v>
      </c>
      <c r="B42" s="37" t="s">
        <v>420</v>
      </c>
      <c r="C42" s="37" t="s">
        <v>421</v>
      </c>
      <c r="D42" s="37" t="s">
        <v>19</v>
      </c>
      <c r="E42" s="37" t="s">
        <v>15</v>
      </c>
      <c r="F42" s="37" t="s">
        <v>46</v>
      </c>
      <c r="G42" s="38">
        <v>35595</v>
      </c>
      <c r="H42" s="39">
        <v>7875</v>
      </c>
    </row>
    <row r="43" spans="1:8" x14ac:dyDescent="0.3">
      <c r="A43" s="37">
        <v>42</v>
      </c>
      <c r="B43" s="37" t="s">
        <v>381</v>
      </c>
      <c r="C43" s="37" t="s">
        <v>422</v>
      </c>
      <c r="D43" s="37" t="s">
        <v>28</v>
      </c>
      <c r="E43" s="37" t="s">
        <v>15</v>
      </c>
      <c r="F43" s="37" t="s">
        <v>55</v>
      </c>
      <c r="G43" s="38">
        <v>33510</v>
      </c>
      <c r="H43" s="39">
        <v>13300</v>
      </c>
    </row>
    <row r="44" spans="1:8" x14ac:dyDescent="0.3">
      <c r="A44" s="37">
        <v>43</v>
      </c>
      <c r="B44" s="37" t="s">
        <v>423</v>
      </c>
      <c r="C44" s="37" t="s">
        <v>424</v>
      </c>
      <c r="D44" s="37" t="s">
        <v>35</v>
      </c>
      <c r="E44" s="37" t="s">
        <v>36</v>
      </c>
      <c r="F44" s="37" t="s">
        <v>393</v>
      </c>
      <c r="G44" s="38">
        <v>32435</v>
      </c>
      <c r="H44" s="39">
        <v>15750</v>
      </c>
    </row>
    <row r="45" spans="1:8" x14ac:dyDescent="0.3">
      <c r="A45" s="37">
        <v>44</v>
      </c>
      <c r="B45" s="37" t="s">
        <v>425</v>
      </c>
      <c r="C45" s="37" t="s">
        <v>426</v>
      </c>
      <c r="D45" s="37" t="s">
        <v>35</v>
      </c>
      <c r="E45" s="37" t="s">
        <v>15</v>
      </c>
      <c r="F45" s="37" t="s">
        <v>16</v>
      </c>
      <c r="G45" s="38">
        <v>33194</v>
      </c>
      <c r="H45" s="39">
        <v>13825</v>
      </c>
    </row>
    <row r="46" spans="1:8" x14ac:dyDescent="0.3">
      <c r="A46" s="37">
        <v>45</v>
      </c>
      <c r="B46" s="37" t="s">
        <v>427</v>
      </c>
      <c r="C46" s="37" t="s">
        <v>428</v>
      </c>
      <c r="D46" s="37" t="s">
        <v>28</v>
      </c>
      <c r="E46" s="37" t="s">
        <v>11</v>
      </c>
      <c r="F46" s="37" t="s">
        <v>12</v>
      </c>
      <c r="G46" s="38">
        <v>35618</v>
      </c>
      <c r="H46" s="39">
        <v>11375</v>
      </c>
    </row>
    <row r="47" spans="1:8" x14ac:dyDescent="0.3">
      <c r="A47" s="37">
        <v>46</v>
      </c>
      <c r="B47" s="37" t="s">
        <v>429</v>
      </c>
      <c r="C47" s="37" t="s">
        <v>430</v>
      </c>
      <c r="D47" s="37" t="s">
        <v>10</v>
      </c>
      <c r="E47" s="37" t="s">
        <v>11</v>
      </c>
      <c r="F47" s="37" t="s">
        <v>407</v>
      </c>
      <c r="G47" s="38">
        <v>33510</v>
      </c>
      <c r="H47" s="39">
        <v>15750</v>
      </c>
    </row>
    <row r="48" spans="1:8" x14ac:dyDescent="0.3">
      <c r="A48" s="37">
        <v>47</v>
      </c>
      <c r="B48" s="37" t="s">
        <v>431</v>
      </c>
      <c r="C48" s="37" t="s">
        <v>401</v>
      </c>
      <c r="D48" s="37" t="s">
        <v>19</v>
      </c>
      <c r="E48" s="37" t="s">
        <v>11</v>
      </c>
      <c r="F48" s="37" t="s">
        <v>29</v>
      </c>
      <c r="G48" s="38">
        <v>32180</v>
      </c>
      <c r="H48" s="39">
        <v>15750</v>
      </c>
    </row>
    <row r="49" spans="1:8" x14ac:dyDescent="0.3">
      <c r="A49" s="37">
        <v>48</v>
      </c>
      <c r="B49" s="37" t="s">
        <v>432</v>
      </c>
      <c r="C49" s="37" t="s">
        <v>401</v>
      </c>
      <c r="D49" s="37" t="s">
        <v>402</v>
      </c>
      <c r="E49" s="37" t="s">
        <v>36</v>
      </c>
      <c r="F49" s="37" t="s">
        <v>433</v>
      </c>
      <c r="G49" s="38">
        <v>32435</v>
      </c>
      <c r="H49" s="39">
        <v>15750</v>
      </c>
    </row>
    <row r="50" spans="1:8" x14ac:dyDescent="0.3">
      <c r="A50" s="37">
        <v>49</v>
      </c>
      <c r="B50" s="37" t="s">
        <v>434</v>
      </c>
      <c r="C50" s="37" t="s">
        <v>435</v>
      </c>
      <c r="D50" s="37" t="s">
        <v>402</v>
      </c>
      <c r="E50" s="37" t="s">
        <v>20</v>
      </c>
      <c r="F50" s="37" t="s">
        <v>59</v>
      </c>
      <c r="G50" s="38">
        <v>32435</v>
      </c>
      <c r="H50" s="39">
        <v>15750</v>
      </c>
    </row>
    <row r="51" spans="1:8" x14ac:dyDescent="0.3">
      <c r="A51" s="37">
        <v>50</v>
      </c>
      <c r="B51" s="37" t="s">
        <v>436</v>
      </c>
      <c r="C51" s="37" t="s">
        <v>430</v>
      </c>
      <c r="D51" s="37" t="s">
        <v>35</v>
      </c>
      <c r="E51" s="37" t="s">
        <v>36</v>
      </c>
      <c r="F51" s="37" t="s">
        <v>433</v>
      </c>
      <c r="G51" s="38">
        <v>32435</v>
      </c>
      <c r="H51" s="39">
        <v>15750</v>
      </c>
    </row>
    <row r="52" spans="1:8" x14ac:dyDescent="0.3">
      <c r="A52" s="37">
        <v>51</v>
      </c>
      <c r="B52" s="37" t="s">
        <v>437</v>
      </c>
      <c r="C52" s="37" t="s">
        <v>438</v>
      </c>
      <c r="D52" s="37" t="s">
        <v>10</v>
      </c>
      <c r="E52" s="37" t="s">
        <v>11</v>
      </c>
      <c r="F52" s="37" t="s">
        <v>52</v>
      </c>
      <c r="G52" s="38">
        <v>32436</v>
      </c>
      <c r="H52" s="39">
        <v>15750</v>
      </c>
    </row>
    <row r="53" spans="1:8" x14ac:dyDescent="0.3">
      <c r="A53" s="37">
        <v>52</v>
      </c>
      <c r="B53" s="37" t="s">
        <v>439</v>
      </c>
      <c r="C53" s="37" t="s">
        <v>440</v>
      </c>
      <c r="D53" s="37" t="s">
        <v>402</v>
      </c>
      <c r="E53" s="37" t="s">
        <v>11</v>
      </c>
      <c r="F53" s="37" t="s">
        <v>407</v>
      </c>
      <c r="G53" s="38">
        <v>32437</v>
      </c>
      <c r="H53" s="39">
        <v>19250</v>
      </c>
    </row>
    <row r="54" spans="1:8" x14ac:dyDescent="0.3">
      <c r="A54" s="37">
        <v>53</v>
      </c>
      <c r="B54" s="37" t="s">
        <v>441</v>
      </c>
      <c r="C54" s="37" t="s">
        <v>442</v>
      </c>
      <c r="D54" s="37" t="s">
        <v>402</v>
      </c>
      <c r="E54" s="37" t="s">
        <v>36</v>
      </c>
      <c r="F54" s="37" t="s">
        <v>443</v>
      </c>
      <c r="G54" s="38">
        <v>35034</v>
      </c>
      <c r="H54" s="39">
        <v>15750</v>
      </c>
    </row>
    <row r="55" spans="1:8" x14ac:dyDescent="0.3">
      <c r="A55" s="37">
        <v>54</v>
      </c>
      <c r="B55" s="37" t="s">
        <v>444</v>
      </c>
      <c r="C55" s="37" t="s">
        <v>445</v>
      </c>
      <c r="D55" s="37" t="s">
        <v>402</v>
      </c>
      <c r="E55" s="37" t="s">
        <v>15</v>
      </c>
      <c r="F55" s="37" t="s">
        <v>446</v>
      </c>
      <c r="G55" s="38">
        <v>34761</v>
      </c>
      <c r="H55" s="39">
        <v>15750</v>
      </c>
    </row>
    <row r="56" spans="1:8" x14ac:dyDescent="0.3">
      <c r="A56" s="37">
        <v>55</v>
      </c>
      <c r="B56" s="37" t="s">
        <v>447</v>
      </c>
      <c r="C56" s="37" t="s">
        <v>448</v>
      </c>
      <c r="D56" s="37" t="s">
        <v>402</v>
      </c>
      <c r="E56" s="37" t="s">
        <v>15</v>
      </c>
      <c r="F56" s="37" t="s">
        <v>449</v>
      </c>
      <c r="G56" s="38">
        <v>31717</v>
      </c>
      <c r="H56" s="39">
        <v>15750</v>
      </c>
    </row>
    <row r="57" spans="1:8" x14ac:dyDescent="0.3">
      <c r="A57" s="37">
        <v>56</v>
      </c>
      <c r="B57" s="37" t="s">
        <v>450</v>
      </c>
      <c r="C57" s="37" t="s">
        <v>451</v>
      </c>
      <c r="D57" s="37" t="s">
        <v>10</v>
      </c>
      <c r="E57" s="37" t="s">
        <v>36</v>
      </c>
      <c r="F57" s="37" t="s">
        <v>443</v>
      </c>
      <c r="G57" s="38">
        <v>33878</v>
      </c>
      <c r="H57" s="39">
        <v>14875</v>
      </c>
    </row>
    <row r="58" spans="1:8" x14ac:dyDescent="0.3">
      <c r="A58" s="37">
        <v>57</v>
      </c>
      <c r="B58" s="37" t="s">
        <v>452</v>
      </c>
      <c r="C58" s="37" t="s">
        <v>424</v>
      </c>
      <c r="D58" s="37" t="s">
        <v>10</v>
      </c>
      <c r="E58" s="37" t="s">
        <v>20</v>
      </c>
      <c r="F58" s="37" t="s">
        <v>453</v>
      </c>
      <c r="G58" s="38">
        <v>34098</v>
      </c>
      <c r="H58" s="39">
        <v>14875</v>
      </c>
    </row>
    <row r="59" spans="1:8" x14ac:dyDescent="0.3">
      <c r="A59" s="37">
        <v>58</v>
      </c>
      <c r="B59" s="37" t="s">
        <v>454</v>
      </c>
      <c r="C59" s="37" t="s">
        <v>378</v>
      </c>
      <c r="D59" s="37" t="s">
        <v>24</v>
      </c>
      <c r="E59" s="37" t="s">
        <v>11</v>
      </c>
      <c r="F59" s="37" t="s">
        <v>40</v>
      </c>
      <c r="G59" s="38">
        <v>33182</v>
      </c>
      <c r="H59" s="39">
        <v>17500</v>
      </c>
    </row>
    <row r="60" spans="1:8" x14ac:dyDescent="0.3">
      <c r="A60" s="37">
        <v>59</v>
      </c>
      <c r="B60" s="37" t="s">
        <v>455</v>
      </c>
      <c r="C60" s="37" t="s">
        <v>456</v>
      </c>
      <c r="D60" s="37" t="s">
        <v>19</v>
      </c>
      <c r="E60" s="37" t="s">
        <v>20</v>
      </c>
      <c r="F60" s="37" t="s">
        <v>390</v>
      </c>
      <c r="G60" s="38">
        <v>31791</v>
      </c>
      <c r="H60" s="39">
        <v>19250</v>
      </c>
    </row>
    <row r="61" spans="1:8" x14ac:dyDescent="0.3">
      <c r="A61" s="37">
        <v>60</v>
      </c>
      <c r="B61" s="37" t="s">
        <v>457</v>
      </c>
      <c r="C61" s="37" t="s">
        <v>458</v>
      </c>
      <c r="D61" s="37" t="s">
        <v>24</v>
      </c>
      <c r="E61" s="37" t="s">
        <v>20</v>
      </c>
      <c r="F61" s="37" t="s">
        <v>459</v>
      </c>
      <c r="G61" s="38">
        <v>32105</v>
      </c>
      <c r="H61" s="39">
        <v>19250</v>
      </c>
    </row>
    <row r="62" spans="1:8" x14ac:dyDescent="0.3">
      <c r="A62" s="37">
        <v>61</v>
      </c>
      <c r="B62" s="37" t="s">
        <v>460</v>
      </c>
      <c r="C62" s="37" t="s">
        <v>461</v>
      </c>
      <c r="D62" s="37" t="s">
        <v>19</v>
      </c>
      <c r="E62" s="37" t="s">
        <v>11</v>
      </c>
      <c r="F62" s="37" t="s">
        <v>40</v>
      </c>
      <c r="G62" s="38">
        <v>32106</v>
      </c>
      <c r="H62" s="39">
        <v>19250</v>
      </c>
    </row>
    <row r="63" spans="1:8" x14ac:dyDescent="0.3">
      <c r="A63" s="37">
        <v>62</v>
      </c>
      <c r="B63" s="37" t="s">
        <v>462</v>
      </c>
      <c r="C63" s="37" t="s">
        <v>66</v>
      </c>
      <c r="D63" s="37" t="s">
        <v>10</v>
      </c>
      <c r="E63" s="37" t="s">
        <v>11</v>
      </c>
      <c r="F63" s="37" t="s">
        <v>29</v>
      </c>
      <c r="G63" s="38">
        <v>32107</v>
      </c>
      <c r="H63" s="39">
        <v>19250</v>
      </c>
    </row>
    <row r="64" spans="1:8" x14ac:dyDescent="0.3">
      <c r="A64" s="37">
        <v>63</v>
      </c>
      <c r="B64" s="37" t="s">
        <v>463</v>
      </c>
      <c r="C64" s="37" t="s">
        <v>380</v>
      </c>
      <c r="D64" s="37" t="s">
        <v>28</v>
      </c>
      <c r="E64" s="37" t="s">
        <v>11</v>
      </c>
      <c r="F64" s="37" t="s">
        <v>52</v>
      </c>
      <c r="G64" s="38">
        <v>32440</v>
      </c>
      <c r="H64" s="39">
        <v>17500</v>
      </c>
    </row>
    <row r="65" spans="1:8" x14ac:dyDescent="0.3">
      <c r="A65" s="37">
        <v>64</v>
      </c>
      <c r="B65" s="37" t="s">
        <v>464</v>
      </c>
      <c r="C65" s="37" t="s">
        <v>465</v>
      </c>
      <c r="D65" s="37" t="s">
        <v>35</v>
      </c>
      <c r="E65" s="37" t="s">
        <v>20</v>
      </c>
      <c r="F65" s="37" t="s">
        <v>21</v>
      </c>
      <c r="G65" s="38">
        <v>32441</v>
      </c>
      <c r="H65" s="39">
        <v>17500</v>
      </c>
    </row>
    <row r="66" spans="1:8" x14ac:dyDescent="0.3">
      <c r="A66" s="37">
        <v>65</v>
      </c>
      <c r="B66" s="37" t="s">
        <v>466</v>
      </c>
      <c r="C66" s="37" t="s">
        <v>57</v>
      </c>
      <c r="D66" s="37" t="s">
        <v>402</v>
      </c>
      <c r="E66" s="37" t="s">
        <v>15</v>
      </c>
      <c r="F66" s="37" t="s">
        <v>55</v>
      </c>
      <c r="G66" s="38">
        <v>32442</v>
      </c>
      <c r="H66" s="39">
        <v>17500</v>
      </c>
    </row>
    <row r="67" spans="1:8" x14ac:dyDescent="0.3">
      <c r="A67" s="37">
        <v>66</v>
      </c>
      <c r="B67" s="37" t="s">
        <v>467</v>
      </c>
      <c r="C67" s="37" t="s">
        <v>468</v>
      </c>
      <c r="D67" s="37" t="s">
        <v>35</v>
      </c>
      <c r="E67" s="37" t="s">
        <v>11</v>
      </c>
      <c r="F67" s="37" t="s">
        <v>40</v>
      </c>
      <c r="G67" s="38">
        <v>32443</v>
      </c>
      <c r="H67" s="39">
        <v>17500</v>
      </c>
    </row>
    <row r="68" spans="1:8" x14ac:dyDescent="0.3">
      <c r="A68" s="37">
        <v>67</v>
      </c>
      <c r="B68" s="37" t="s">
        <v>469</v>
      </c>
      <c r="C68" s="37" t="s">
        <v>470</v>
      </c>
      <c r="D68" s="37" t="s">
        <v>35</v>
      </c>
      <c r="E68" s="37" t="s">
        <v>11</v>
      </c>
      <c r="F68" s="37" t="s">
        <v>407</v>
      </c>
      <c r="G68" s="38">
        <v>32444</v>
      </c>
      <c r="H68" s="39">
        <v>20125</v>
      </c>
    </row>
    <row r="69" spans="1:8" x14ac:dyDescent="0.3">
      <c r="A69" s="37">
        <v>68</v>
      </c>
      <c r="B69" s="37" t="s">
        <v>471</v>
      </c>
      <c r="C69" s="37" t="s">
        <v>57</v>
      </c>
      <c r="D69" s="37" t="s">
        <v>10</v>
      </c>
      <c r="E69" s="37" t="s">
        <v>11</v>
      </c>
      <c r="F69" s="37" t="s">
        <v>417</v>
      </c>
      <c r="G69" s="38">
        <v>35034</v>
      </c>
      <c r="H69" s="39">
        <v>14000</v>
      </c>
    </row>
    <row r="70" spans="1:8" x14ac:dyDescent="0.3">
      <c r="A70" s="37">
        <v>69</v>
      </c>
      <c r="B70" s="37" t="s">
        <v>472</v>
      </c>
      <c r="C70" s="37" t="s">
        <v>401</v>
      </c>
      <c r="D70" s="37" t="s">
        <v>35</v>
      </c>
      <c r="E70" s="37" t="s">
        <v>11</v>
      </c>
      <c r="F70" s="37" t="s">
        <v>417</v>
      </c>
      <c r="G70" s="38">
        <v>34761</v>
      </c>
      <c r="H70" s="39">
        <v>14000</v>
      </c>
    </row>
    <row r="71" spans="1:8" x14ac:dyDescent="0.3">
      <c r="A71" s="37">
        <v>70</v>
      </c>
      <c r="B71" s="37" t="s">
        <v>473</v>
      </c>
      <c r="C71" s="37" t="s">
        <v>470</v>
      </c>
      <c r="D71" s="37" t="s">
        <v>24</v>
      </c>
      <c r="E71" s="37" t="s">
        <v>15</v>
      </c>
      <c r="F71" s="37" t="s">
        <v>55</v>
      </c>
      <c r="G71" s="38">
        <v>34762</v>
      </c>
      <c r="H71" s="39">
        <v>14000</v>
      </c>
    </row>
    <row r="72" spans="1:8" x14ac:dyDescent="0.3">
      <c r="A72" s="37">
        <v>71</v>
      </c>
      <c r="B72" s="37" t="s">
        <v>474</v>
      </c>
      <c r="C72" s="37" t="s">
        <v>475</v>
      </c>
      <c r="D72" s="37" t="s">
        <v>28</v>
      </c>
      <c r="E72" s="37" t="s">
        <v>36</v>
      </c>
      <c r="F72" s="37" t="s">
        <v>476</v>
      </c>
      <c r="G72" s="38">
        <v>34763</v>
      </c>
      <c r="H72" s="39">
        <v>14000</v>
      </c>
    </row>
    <row r="73" spans="1:8" x14ac:dyDescent="0.3">
      <c r="A73" s="37">
        <v>72</v>
      </c>
      <c r="B73" s="37" t="s">
        <v>477</v>
      </c>
      <c r="C73" s="37" t="s">
        <v>399</v>
      </c>
      <c r="D73" s="37" t="s">
        <v>28</v>
      </c>
      <c r="E73" s="37" t="s">
        <v>20</v>
      </c>
      <c r="F73" s="37" t="s">
        <v>412</v>
      </c>
      <c r="G73" s="38">
        <v>32438</v>
      </c>
      <c r="H73" s="39">
        <v>17500</v>
      </c>
    </row>
    <row r="74" spans="1:8" x14ac:dyDescent="0.3">
      <c r="A74" s="37">
        <v>73</v>
      </c>
      <c r="B74" s="37" t="s">
        <v>478</v>
      </c>
      <c r="C74" s="37" t="s">
        <v>479</v>
      </c>
      <c r="D74" s="37" t="s">
        <v>402</v>
      </c>
      <c r="E74" s="37" t="s">
        <v>11</v>
      </c>
      <c r="F74" s="37" t="s">
        <v>64</v>
      </c>
      <c r="G74" s="38">
        <v>32439</v>
      </c>
      <c r="H74" s="39">
        <v>17500</v>
      </c>
    </row>
    <row r="75" spans="1:8" x14ac:dyDescent="0.3">
      <c r="A75" s="37">
        <v>74</v>
      </c>
      <c r="B75" s="37" t="s">
        <v>480</v>
      </c>
      <c r="C75" s="37" t="s">
        <v>481</v>
      </c>
      <c r="D75" s="37" t="s">
        <v>10</v>
      </c>
      <c r="E75" s="37" t="s">
        <v>15</v>
      </c>
      <c r="F75" s="37" t="s">
        <v>46</v>
      </c>
      <c r="G75" s="38">
        <v>32440</v>
      </c>
      <c r="H75" s="39">
        <v>17500</v>
      </c>
    </row>
    <row r="76" spans="1:8" x14ac:dyDescent="0.3">
      <c r="A76" s="37">
        <v>75</v>
      </c>
      <c r="B76" s="37" t="s">
        <v>482</v>
      </c>
      <c r="C76" s="37" t="s">
        <v>483</v>
      </c>
      <c r="D76" s="37" t="s">
        <v>19</v>
      </c>
      <c r="E76" s="37" t="s">
        <v>15</v>
      </c>
      <c r="F76" s="37" t="s">
        <v>55</v>
      </c>
      <c r="G76" s="38">
        <v>32441</v>
      </c>
      <c r="H76" s="39">
        <v>17500</v>
      </c>
    </row>
    <row r="77" spans="1:8" x14ac:dyDescent="0.3">
      <c r="A77" s="37">
        <v>76</v>
      </c>
      <c r="B77" s="37" t="s">
        <v>484</v>
      </c>
      <c r="C77" s="37" t="s">
        <v>426</v>
      </c>
      <c r="D77" s="37" t="s">
        <v>402</v>
      </c>
      <c r="E77" s="37" t="s">
        <v>36</v>
      </c>
      <c r="F77" s="37" t="s">
        <v>476</v>
      </c>
      <c r="G77" s="38">
        <v>32442</v>
      </c>
      <c r="H77" s="39">
        <v>17500</v>
      </c>
    </row>
    <row r="78" spans="1:8" x14ac:dyDescent="0.3">
      <c r="A78" s="37">
        <v>77</v>
      </c>
      <c r="B78" s="37" t="s">
        <v>485</v>
      </c>
      <c r="C78" s="37" t="s">
        <v>468</v>
      </c>
      <c r="D78" s="37" t="s">
        <v>28</v>
      </c>
      <c r="E78" s="37" t="s">
        <v>11</v>
      </c>
      <c r="F78" s="37" t="s">
        <v>25</v>
      </c>
      <c r="G78" s="38">
        <v>32443</v>
      </c>
      <c r="H78" s="39">
        <v>17500</v>
      </c>
    </row>
    <row r="79" spans="1:8" x14ac:dyDescent="0.3">
      <c r="A79" s="37">
        <v>78</v>
      </c>
      <c r="B79" s="37" t="s">
        <v>486</v>
      </c>
      <c r="C79" s="37" t="s">
        <v>487</v>
      </c>
      <c r="D79" s="37" t="s">
        <v>10</v>
      </c>
      <c r="E79" s="37" t="s">
        <v>36</v>
      </c>
      <c r="F79" s="37" t="s">
        <v>393</v>
      </c>
      <c r="G79" s="38">
        <v>32444</v>
      </c>
      <c r="H79" s="39">
        <v>17500</v>
      </c>
    </row>
    <row r="80" spans="1:8" x14ac:dyDescent="0.3">
      <c r="A80" s="37">
        <v>79</v>
      </c>
      <c r="B80" s="37" t="s">
        <v>488</v>
      </c>
      <c r="C80" s="37" t="s">
        <v>489</v>
      </c>
      <c r="D80" s="37" t="s">
        <v>24</v>
      </c>
      <c r="E80" s="37" t="s">
        <v>11</v>
      </c>
      <c r="F80" s="37" t="s">
        <v>25</v>
      </c>
      <c r="G80" s="38">
        <v>32445</v>
      </c>
      <c r="H80" s="39">
        <v>17500</v>
      </c>
    </row>
    <row r="81" spans="1:8" x14ac:dyDescent="0.3">
      <c r="A81" s="37">
        <v>80</v>
      </c>
      <c r="B81" s="37" t="s">
        <v>490</v>
      </c>
      <c r="C81" s="37" t="s">
        <v>491</v>
      </c>
      <c r="D81" s="37" t="s">
        <v>24</v>
      </c>
      <c r="E81" s="37" t="s">
        <v>11</v>
      </c>
      <c r="F81" s="37" t="s">
        <v>12</v>
      </c>
      <c r="G81" s="38">
        <v>32446</v>
      </c>
      <c r="H81" s="39">
        <v>17500</v>
      </c>
    </row>
    <row r="82" spans="1:8" x14ac:dyDescent="0.3">
      <c r="A82" s="37">
        <v>81</v>
      </c>
      <c r="B82" s="37" t="s">
        <v>492</v>
      </c>
      <c r="C82" s="37" t="s">
        <v>493</v>
      </c>
      <c r="D82" s="37" t="s">
        <v>402</v>
      </c>
      <c r="E82" s="37" t="s">
        <v>20</v>
      </c>
      <c r="F82" s="37" t="s">
        <v>453</v>
      </c>
      <c r="G82" s="38">
        <v>32447</v>
      </c>
      <c r="H82" s="39">
        <v>17500</v>
      </c>
    </row>
    <row r="83" spans="1:8" x14ac:dyDescent="0.3">
      <c r="A83" s="37">
        <v>82</v>
      </c>
      <c r="B83" s="37" t="s">
        <v>494</v>
      </c>
      <c r="C83" s="37" t="s">
        <v>495</v>
      </c>
      <c r="D83" s="37" t="s">
        <v>28</v>
      </c>
      <c r="E83" s="37" t="s">
        <v>15</v>
      </c>
      <c r="F83" s="37" t="s">
        <v>16</v>
      </c>
      <c r="G83" s="38">
        <v>32448</v>
      </c>
      <c r="H83" s="39">
        <v>17500</v>
      </c>
    </row>
    <row r="84" spans="1:8" x14ac:dyDescent="0.3">
      <c r="A84" s="37">
        <v>83</v>
      </c>
      <c r="B84" s="37" t="s">
        <v>496</v>
      </c>
      <c r="C84" s="37" t="s">
        <v>468</v>
      </c>
      <c r="D84" s="37" t="s">
        <v>402</v>
      </c>
      <c r="E84" s="37" t="s">
        <v>11</v>
      </c>
      <c r="F84" s="37" t="s">
        <v>415</v>
      </c>
      <c r="G84" s="38">
        <v>36221</v>
      </c>
      <c r="H84" s="39">
        <v>7000</v>
      </c>
    </row>
    <row r="85" spans="1:8" x14ac:dyDescent="0.3">
      <c r="A85" s="37">
        <v>84</v>
      </c>
      <c r="B85" s="37" t="s">
        <v>497</v>
      </c>
      <c r="C85" s="37" t="s">
        <v>230</v>
      </c>
      <c r="D85" s="37" t="s">
        <v>28</v>
      </c>
      <c r="E85" s="37" t="s">
        <v>15</v>
      </c>
      <c r="F85" s="37" t="s">
        <v>55</v>
      </c>
      <c r="G85" s="38">
        <v>36222</v>
      </c>
      <c r="H85" s="39">
        <v>7000</v>
      </c>
    </row>
    <row r="86" spans="1:8" x14ac:dyDescent="0.3">
      <c r="A86" s="37">
        <v>85</v>
      </c>
      <c r="B86" s="37" t="s">
        <v>498</v>
      </c>
      <c r="C86" s="37" t="s">
        <v>499</v>
      </c>
      <c r="D86" s="37" t="s">
        <v>28</v>
      </c>
      <c r="E86" s="37" t="s">
        <v>11</v>
      </c>
      <c r="F86" s="37" t="s">
        <v>40</v>
      </c>
      <c r="G86" s="38">
        <v>35809</v>
      </c>
      <c r="H86" s="39">
        <v>7000</v>
      </c>
    </row>
    <row r="87" spans="1:8" x14ac:dyDescent="0.3">
      <c r="A87" s="37">
        <v>86</v>
      </c>
      <c r="B87" s="37" t="s">
        <v>500</v>
      </c>
      <c r="C87" s="37" t="s">
        <v>375</v>
      </c>
      <c r="D87" s="37" t="s">
        <v>402</v>
      </c>
      <c r="E87" s="37" t="s">
        <v>11</v>
      </c>
      <c r="F87" s="37" t="s">
        <v>52</v>
      </c>
      <c r="G87" s="38">
        <v>35810</v>
      </c>
      <c r="H87" s="39">
        <v>17500</v>
      </c>
    </row>
    <row r="88" spans="1:8" x14ac:dyDescent="0.3">
      <c r="A88" s="37">
        <v>87</v>
      </c>
      <c r="B88" s="37" t="s">
        <v>501</v>
      </c>
      <c r="C88" s="37" t="s">
        <v>502</v>
      </c>
      <c r="D88" s="37" t="s">
        <v>24</v>
      </c>
      <c r="E88" s="37" t="s">
        <v>20</v>
      </c>
      <c r="F88" s="37" t="s">
        <v>21</v>
      </c>
      <c r="G88" s="38">
        <v>35811</v>
      </c>
      <c r="H88" s="39">
        <v>17500</v>
      </c>
    </row>
    <row r="89" spans="1:8" x14ac:dyDescent="0.3">
      <c r="A89" s="37">
        <v>88</v>
      </c>
      <c r="B89" s="37" t="s">
        <v>503</v>
      </c>
      <c r="C89" s="37" t="s">
        <v>504</v>
      </c>
      <c r="D89" s="37" t="s">
        <v>24</v>
      </c>
      <c r="E89" s="37" t="s">
        <v>36</v>
      </c>
      <c r="F89" s="37" t="s">
        <v>37</v>
      </c>
      <c r="G89" s="38">
        <v>35794</v>
      </c>
      <c r="H89" s="39">
        <v>7875</v>
      </c>
    </row>
    <row r="90" spans="1:8" x14ac:dyDescent="0.3">
      <c r="A90" s="37">
        <v>89</v>
      </c>
      <c r="B90" s="37" t="s">
        <v>505</v>
      </c>
      <c r="C90" s="37" t="s">
        <v>506</v>
      </c>
      <c r="D90" s="37" t="s">
        <v>10</v>
      </c>
      <c r="E90" s="37" t="s">
        <v>11</v>
      </c>
      <c r="F90" s="37" t="s">
        <v>415</v>
      </c>
      <c r="G90" s="38">
        <v>28907</v>
      </c>
      <c r="H90" s="39">
        <v>22750</v>
      </c>
    </row>
    <row r="91" spans="1:8" x14ac:dyDescent="0.3">
      <c r="A91" s="37">
        <v>90</v>
      </c>
      <c r="B91" s="37" t="s">
        <v>507</v>
      </c>
      <c r="C91" s="37" t="s">
        <v>428</v>
      </c>
      <c r="D91" s="37" t="s">
        <v>28</v>
      </c>
      <c r="E91" s="37" t="s">
        <v>11</v>
      </c>
      <c r="F91" s="37" t="s">
        <v>64</v>
      </c>
      <c r="G91" s="38">
        <v>29226</v>
      </c>
      <c r="H91" s="39">
        <v>22750</v>
      </c>
    </row>
    <row r="92" spans="1:8" x14ac:dyDescent="0.3">
      <c r="A92" s="37">
        <v>91</v>
      </c>
      <c r="B92" s="37" t="s">
        <v>508</v>
      </c>
      <c r="C92" s="37" t="s">
        <v>509</v>
      </c>
      <c r="D92" s="37" t="s">
        <v>10</v>
      </c>
      <c r="E92" s="37" t="s">
        <v>15</v>
      </c>
      <c r="F92" s="37" t="s">
        <v>55</v>
      </c>
      <c r="G92" s="38">
        <v>29172</v>
      </c>
      <c r="H92" s="39">
        <v>22750</v>
      </c>
    </row>
    <row r="93" spans="1:8" x14ac:dyDescent="0.3">
      <c r="A93" s="37">
        <v>92</v>
      </c>
      <c r="B93" s="37" t="s">
        <v>510</v>
      </c>
      <c r="C93" s="37" t="s">
        <v>511</v>
      </c>
      <c r="D93" s="37" t="s">
        <v>24</v>
      </c>
      <c r="E93" s="37" t="s">
        <v>15</v>
      </c>
      <c r="F93" s="37" t="s">
        <v>446</v>
      </c>
      <c r="G93" s="38">
        <v>32603</v>
      </c>
      <c r="H93" s="39">
        <v>17325</v>
      </c>
    </row>
    <row r="94" spans="1:8" x14ac:dyDescent="0.3">
      <c r="A94" s="37">
        <v>93</v>
      </c>
      <c r="B94" s="37" t="s">
        <v>512</v>
      </c>
      <c r="C94" s="37" t="s">
        <v>66</v>
      </c>
      <c r="D94" s="37" t="s">
        <v>10</v>
      </c>
      <c r="E94" s="37" t="s">
        <v>20</v>
      </c>
      <c r="F94" s="37" t="s">
        <v>390</v>
      </c>
      <c r="G94" s="38">
        <v>32604</v>
      </c>
      <c r="H94" s="39">
        <v>17325</v>
      </c>
    </row>
    <row r="95" spans="1:8" x14ac:dyDescent="0.3">
      <c r="A95" s="37">
        <v>94</v>
      </c>
      <c r="B95" s="37" t="s">
        <v>513</v>
      </c>
      <c r="C95" s="37" t="s">
        <v>514</v>
      </c>
      <c r="D95" s="37" t="s">
        <v>24</v>
      </c>
      <c r="E95" s="37" t="s">
        <v>36</v>
      </c>
      <c r="F95" s="37" t="s">
        <v>410</v>
      </c>
      <c r="G95" s="38">
        <v>32605</v>
      </c>
      <c r="H95" s="39">
        <v>17325</v>
      </c>
    </row>
    <row r="96" spans="1:8" x14ac:dyDescent="0.3">
      <c r="A96" s="37">
        <v>95</v>
      </c>
      <c r="B96" s="37" t="s">
        <v>515</v>
      </c>
      <c r="C96" s="37" t="s">
        <v>406</v>
      </c>
      <c r="D96" s="37" t="s">
        <v>24</v>
      </c>
      <c r="E96" s="37" t="s">
        <v>20</v>
      </c>
      <c r="F96" s="37" t="s">
        <v>390</v>
      </c>
      <c r="G96" s="38">
        <v>32606</v>
      </c>
      <c r="H96" s="39">
        <v>17325</v>
      </c>
    </row>
    <row r="97" spans="1:8" x14ac:dyDescent="0.3">
      <c r="A97" s="37">
        <v>96</v>
      </c>
      <c r="B97" s="37" t="s">
        <v>22</v>
      </c>
      <c r="C97" s="37" t="s">
        <v>18</v>
      </c>
      <c r="D97" s="37" t="s">
        <v>28</v>
      </c>
      <c r="E97" s="37" t="s">
        <v>36</v>
      </c>
      <c r="F97" s="37" t="s">
        <v>443</v>
      </c>
      <c r="G97" s="38">
        <v>32607</v>
      </c>
      <c r="H97" s="39">
        <v>17325</v>
      </c>
    </row>
    <row r="98" spans="1:8" x14ac:dyDescent="0.3">
      <c r="A98" s="37">
        <v>97</v>
      </c>
      <c r="B98" s="37" t="s">
        <v>516</v>
      </c>
      <c r="C98" s="37" t="s">
        <v>517</v>
      </c>
      <c r="D98" s="37" t="s">
        <v>28</v>
      </c>
      <c r="E98" s="37" t="s">
        <v>20</v>
      </c>
      <c r="F98" s="37" t="s">
        <v>459</v>
      </c>
      <c r="G98" s="38">
        <v>32608</v>
      </c>
      <c r="H98" s="39">
        <v>17325</v>
      </c>
    </row>
    <row r="99" spans="1:8" x14ac:dyDescent="0.3">
      <c r="A99" s="37">
        <v>98</v>
      </c>
      <c r="B99" s="37" t="s">
        <v>518</v>
      </c>
      <c r="C99" s="37" t="s">
        <v>519</v>
      </c>
      <c r="D99" s="37" t="s">
        <v>402</v>
      </c>
      <c r="E99" s="37" t="s">
        <v>11</v>
      </c>
      <c r="F99" s="37" t="s">
        <v>25</v>
      </c>
      <c r="G99" s="38">
        <v>32609</v>
      </c>
      <c r="H99" s="39">
        <v>17325</v>
      </c>
    </row>
    <row r="100" spans="1:8" x14ac:dyDescent="0.3">
      <c r="A100" s="37">
        <v>99</v>
      </c>
      <c r="B100" s="37" t="s">
        <v>520</v>
      </c>
      <c r="C100" s="37" t="s">
        <v>468</v>
      </c>
      <c r="D100" s="37" t="s">
        <v>49</v>
      </c>
      <c r="E100" s="37" t="s">
        <v>36</v>
      </c>
      <c r="F100" s="37" t="s">
        <v>393</v>
      </c>
      <c r="G100" s="38">
        <v>35794</v>
      </c>
      <c r="H100" s="39">
        <v>10500</v>
      </c>
    </row>
    <row r="101" spans="1:8" x14ac:dyDescent="0.3">
      <c r="A101" s="37">
        <v>100</v>
      </c>
      <c r="B101" s="37" t="s">
        <v>521</v>
      </c>
      <c r="C101" s="37" t="s">
        <v>522</v>
      </c>
      <c r="D101" s="37" t="s">
        <v>49</v>
      </c>
      <c r="E101" s="37" t="s">
        <v>20</v>
      </c>
      <c r="F101" s="37" t="s">
        <v>21</v>
      </c>
      <c r="G101" s="38">
        <v>36193</v>
      </c>
      <c r="H101" s="39">
        <v>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Orginal Data Set</vt:lpstr>
      <vt:lpstr>Basic Math D2</vt:lpstr>
      <vt:lpstr>Basics D1</vt:lpstr>
      <vt:lpstr>Fill Series</vt:lpstr>
      <vt:lpstr>Text D3</vt:lpstr>
      <vt:lpstr>Data Time Functions</vt:lpstr>
      <vt:lpstr>Flash Fill D4</vt:lpstr>
      <vt:lpstr>Paste special</vt:lpstr>
      <vt:lpstr>Call Refrencing</vt:lpstr>
      <vt:lpstr>D5 Cell Refrencing</vt:lpstr>
      <vt:lpstr>Logastic Functions</vt:lpstr>
      <vt:lpstr>Sorting D6</vt:lpstr>
      <vt:lpstr>Conditional Formating D7</vt:lpstr>
      <vt:lpstr>Sheet1</vt:lpstr>
      <vt:lpstr>'Sorting D6'!Criteria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2024-12-20T17:01:11Z</dcterms:modified>
</cp:coreProperties>
</file>