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y/Downloads/"/>
    </mc:Choice>
  </mc:AlternateContent>
  <xr:revisionPtr revIDLastSave="0" documentId="13_ncr:1_{4EFADB44-3F71-F14E-B107-73ECBB2BFA9A}" xr6:coauthVersionLast="47" xr6:coauthVersionMax="47" xr10:uidLastSave="{00000000-0000-0000-0000-000000000000}"/>
  <bookViews>
    <workbookView xWindow="0" yWindow="780" windowWidth="30900" windowHeight="21360" xr2:uid="{35EBEDAA-9095-C042-9FE5-F18B8620CC71}"/>
  </bookViews>
  <sheets>
    <sheet name="Adoption" sheetId="20" r:id="rId1"/>
    <sheet name="SSP2_M m2" sheetId="21" r:id="rId2"/>
    <sheet name="EPD Data" sheetId="15" r:id="rId3"/>
    <sheet name="CMU" sheetId="11" r:id="rId4"/>
    <sheet name="2x6 Wall" sheetId="12" r:id="rId5"/>
    <sheet name="Bamcore Hybrid" sheetId="13" r:id="rId6"/>
    <sheet name="Bamcore ESC" sheetId="14" r:id="rId7"/>
    <sheet name="Inventory" sheetId="5" r:id="rId8"/>
    <sheet name="Regrowth Calc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4" l="1"/>
  <c r="H2" i="13"/>
  <c r="Q1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L12" i="5" l="1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J12" i="5"/>
  <c r="L5" i="5"/>
  <c r="H5" i="5"/>
  <c r="L4" i="5"/>
  <c r="H4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B16" i="15"/>
  <c r="G8" i="13" s="1"/>
  <c r="B15" i="15"/>
  <c r="B13" i="15"/>
  <c r="B8" i="15"/>
  <c r="M16" i="14"/>
  <c r="M17" i="14" s="1"/>
  <c r="I12" i="14"/>
  <c r="H12" i="14"/>
  <c r="G12" i="14"/>
  <c r="J12" i="14" s="1"/>
  <c r="E12" i="14"/>
  <c r="I11" i="14"/>
  <c r="H11" i="14"/>
  <c r="G11" i="14"/>
  <c r="E11" i="14"/>
  <c r="I10" i="14"/>
  <c r="H10" i="14"/>
  <c r="G10" i="14"/>
  <c r="E10" i="14"/>
  <c r="I9" i="14"/>
  <c r="H9" i="14"/>
  <c r="G9" i="14"/>
  <c r="E9" i="14"/>
  <c r="I8" i="14"/>
  <c r="H8" i="14"/>
  <c r="K8" i="14" s="1"/>
  <c r="L8" i="14" s="1"/>
  <c r="E8" i="14"/>
  <c r="I7" i="14"/>
  <c r="H7" i="14"/>
  <c r="K7" i="14" s="1"/>
  <c r="L7" i="14" s="1"/>
  <c r="E7" i="14"/>
  <c r="I6" i="14"/>
  <c r="H6" i="14"/>
  <c r="G6" i="14"/>
  <c r="J6" i="14" s="1"/>
  <c r="E6" i="14"/>
  <c r="I5" i="14"/>
  <c r="H5" i="14"/>
  <c r="G5" i="14"/>
  <c r="E5" i="14"/>
  <c r="I4" i="14"/>
  <c r="H4" i="14"/>
  <c r="G4" i="14"/>
  <c r="E4" i="14"/>
  <c r="I3" i="14"/>
  <c r="H3" i="14"/>
  <c r="G3" i="14"/>
  <c r="E3" i="14"/>
  <c r="N2" i="14"/>
  <c r="N16" i="14" s="1"/>
  <c r="N17" i="14" s="1"/>
  <c r="I2" i="14"/>
  <c r="H2" i="14"/>
  <c r="K2" i="14" s="1"/>
  <c r="G2" i="14"/>
  <c r="N17" i="13"/>
  <c r="N16" i="13"/>
  <c r="I12" i="13"/>
  <c r="H12" i="13"/>
  <c r="G12" i="13"/>
  <c r="J12" i="13" s="1"/>
  <c r="E12" i="13"/>
  <c r="I11" i="13"/>
  <c r="H11" i="13"/>
  <c r="G11" i="13"/>
  <c r="E11" i="13"/>
  <c r="I10" i="13"/>
  <c r="H10" i="13"/>
  <c r="G10" i="13"/>
  <c r="E10" i="13"/>
  <c r="I9" i="13"/>
  <c r="H9" i="13"/>
  <c r="G9" i="13"/>
  <c r="E9" i="13"/>
  <c r="I8" i="13"/>
  <c r="H8" i="13"/>
  <c r="K8" i="13" s="1"/>
  <c r="L8" i="13" s="1"/>
  <c r="E8" i="13"/>
  <c r="I7" i="13"/>
  <c r="H7" i="13"/>
  <c r="K7" i="13" s="1"/>
  <c r="L7" i="13" s="1"/>
  <c r="E7" i="13"/>
  <c r="I6" i="13"/>
  <c r="H6" i="13"/>
  <c r="K6" i="13" s="1"/>
  <c r="L6" i="13" s="1"/>
  <c r="G6" i="13"/>
  <c r="J6" i="13" s="1"/>
  <c r="E6" i="13"/>
  <c r="J5" i="13"/>
  <c r="I5" i="13"/>
  <c r="H5" i="13"/>
  <c r="K5" i="13" s="1"/>
  <c r="L5" i="13" s="1"/>
  <c r="G5" i="13"/>
  <c r="E5" i="13"/>
  <c r="I4" i="13"/>
  <c r="H4" i="13"/>
  <c r="G4" i="13"/>
  <c r="J4" i="13" s="1"/>
  <c r="E4" i="13"/>
  <c r="I3" i="13"/>
  <c r="H3" i="13"/>
  <c r="G3" i="13"/>
  <c r="E3" i="13"/>
  <c r="I2" i="13"/>
  <c r="G2" i="13"/>
  <c r="E2" i="13"/>
  <c r="O2" i="13" s="1"/>
  <c r="O16" i="13" s="1"/>
  <c r="O17" i="13" s="1"/>
  <c r="J40" i="12"/>
  <c r="I40" i="12"/>
  <c r="H40" i="12"/>
  <c r="K40" i="12" s="1"/>
  <c r="G40" i="12"/>
  <c r="E40" i="12"/>
  <c r="I39" i="12"/>
  <c r="H39" i="12"/>
  <c r="G39" i="12"/>
  <c r="E39" i="12"/>
  <c r="I38" i="12"/>
  <c r="H38" i="12"/>
  <c r="G38" i="12"/>
  <c r="E38" i="12"/>
  <c r="I37" i="12"/>
  <c r="H37" i="12"/>
  <c r="K37" i="12" s="1"/>
  <c r="G37" i="12"/>
  <c r="J37" i="12" s="1"/>
  <c r="E37" i="12"/>
  <c r="I34" i="12"/>
  <c r="H34" i="12"/>
  <c r="K34" i="12" s="1"/>
  <c r="G34" i="12"/>
  <c r="J34" i="12" s="1"/>
  <c r="E34" i="12"/>
  <c r="I31" i="12"/>
  <c r="H31" i="12"/>
  <c r="G31" i="12"/>
  <c r="E31" i="12"/>
  <c r="I30" i="12"/>
  <c r="H30" i="12"/>
  <c r="G30" i="12"/>
  <c r="E30" i="12"/>
  <c r="I29" i="12"/>
  <c r="H29" i="12"/>
  <c r="K29" i="12" s="1"/>
  <c r="G29" i="12"/>
  <c r="J29" i="12" s="1"/>
  <c r="E29" i="12"/>
  <c r="I26" i="12"/>
  <c r="H26" i="12"/>
  <c r="K26" i="12" s="1"/>
  <c r="G26" i="12"/>
  <c r="J26" i="12" s="1"/>
  <c r="E26" i="12"/>
  <c r="I23" i="12"/>
  <c r="H23" i="12"/>
  <c r="G23" i="12"/>
  <c r="E23" i="12"/>
  <c r="I20" i="12"/>
  <c r="H20" i="12"/>
  <c r="G20" i="12"/>
  <c r="E20" i="12"/>
  <c r="I17" i="12"/>
  <c r="H17" i="12"/>
  <c r="K17" i="12" s="1"/>
  <c r="G17" i="12"/>
  <c r="J17" i="12" s="1"/>
  <c r="E17" i="12"/>
  <c r="I14" i="12"/>
  <c r="H14" i="12"/>
  <c r="K14" i="12" s="1"/>
  <c r="E14" i="12"/>
  <c r="I13" i="12"/>
  <c r="H13" i="12"/>
  <c r="G13" i="12"/>
  <c r="E13" i="12"/>
  <c r="I12" i="12"/>
  <c r="H12" i="12"/>
  <c r="G12" i="12"/>
  <c r="E12" i="12"/>
  <c r="I11" i="12"/>
  <c r="H11" i="12"/>
  <c r="K11" i="12" s="1"/>
  <c r="G11" i="12"/>
  <c r="J11" i="12" s="1"/>
  <c r="E11" i="12"/>
  <c r="I10" i="12"/>
  <c r="H10" i="12"/>
  <c r="G10" i="12"/>
  <c r="J10" i="12" s="1"/>
  <c r="E10" i="12"/>
  <c r="I7" i="12"/>
  <c r="H7" i="12"/>
  <c r="E7" i="12"/>
  <c r="I6" i="12"/>
  <c r="H6" i="12"/>
  <c r="G6" i="12"/>
  <c r="E6" i="12"/>
  <c r="I5" i="12"/>
  <c r="H5" i="12"/>
  <c r="K5" i="12" s="1"/>
  <c r="G5" i="12"/>
  <c r="J5" i="12" s="1"/>
  <c r="E5" i="12"/>
  <c r="I4" i="12"/>
  <c r="H4" i="12"/>
  <c r="G4" i="12"/>
  <c r="J4" i="12" s="1"/>
  <c r="E4" i="12"/>
  <c r="I3" i="12"/>
  <c r="H3" i="12"/>
  <c r="G3" i="12"/>
  <c r="E3" i="12"/>
  <c r="I28" i="11"/>
  <c r="H28" i="11"/>
  <c r="K28" i="11" s="1"/>
  <c r="G28" i="11"/>
  <c r="J28" i="11" s="1"/>
  <c r="I27" i="11"/>
  <c r="H27" i="11"/>
  <c r="G27" i="11"/>
  <c r="E27" i="11"/>
  <c r="I24" i="11"/>
  <c r="H24" i="11"/>
  <c r="G24" i="11"/>
  <c r="E24" i="11"/>
  <c r="I23" i="11"/>
  <c r="H23" i="11"/>
  <c r="G23" i="11"/>
  <c r="E23" i="11"/>
  <c r="K23" i="11" s="1"/>
  <c r="I20" i="11"/>
  <c r="H20" i="11"/>
  <c r="G20" i="11"/>
  <c r="J20" i="11" s="1"/>
  <c r="E20" i="11"/>
  <c r="K20" i="11" s="1"/>
  <c r="I19" i="11"/>
  <c r="H19" i="11"/>
  <c r="K19" i="11" s="1"/>
  <c r="G19" i="11"/>
  <c r="E19" i="11"/>
  <c r="I18" i="11"/>
  <c r="H18" i="11"/>
  <c r="G18" i="11"/>
  <c r="E18" i="11"/>
  <c r="I17" i="11"/>
  <c r="H17" i="11"/>
  <c r="K17" i="11" s="1"/>
  <c r="G17" i="11"/>
  <c r="E17" i="11"/>
  <c r="I16" i="11"/>
  <c r="H16" i="11"/>
  <c r="G16" i="11"/>
  <c r="J16" i="11" s="1"/>
  <c r="E16" i="11"/>
  <c r="I13" i="11"/>
  <c r="H13" i="11"/>
  <c r="K13" i="11" s="1"/>
  <c r="G13" i="11"/>
  <c r="E13" i="11"/>
  <c r="I12" i="11"/>
  <c r="H12" i="11"/>
  <c r="K12" i="11" s="1"/>
  <c r="G12" i="11"/>
  <c r="E12" i="11"/>
  <c r="I11" i="11"/>
  <c r="H11" i="11"/>
  <c r="G11" i="11"/>
  <c r="E11" i="11"/>
  <c r="I10" i="11"/>
  <c r="H10" i="11"/>
  <c r="G10" i="11"/>
  <c r="J10" i="11" s="1"/>
  <c r="E10" i="11"/>
  <c r="I9" i="11"/>
  <c r="H9" i="11"/>
  <c r="G9" i="11"/>
  <c r="E9" i="11"/>
  <c r="I8" i="11"/>
  <c r="H8" i="11"/>
  <c r="K8" i="11" s="1"/>
  <c r="G8" i="11"/>
  <c r="E8" i="11"/>
  <c r="K7" i="11"/>
  <c r="I7" i="11"/>
  <c r="H7" i="11"/>
  <c r="G7" i="11"/>
  <c r="J7" i="11" s="1"/>
  <c r="I6" i="11"/>
  <c r="H6" i="11"/>
  <c r="G6" i="11"/>
  <c r="E6" i="11"/>
  <c r="I5" i="11"/>
  <c r="H5" i="11"/>
  <c r="G5" i="11"/>
  <c r="E5" i="11"/>
  <c r="I4" i="11"/>
  <c r="H4" i="11"/>
  <c r="K4" i="11" s="1"/>
  <c r="G4" i="11"/>
  <c r="J4" i="11" s="1"/>
  <c r="E4" i="11"/>
  <c r="I3" i="11"/>
  <c r="H3" i="11"/>
  <c r="G3" i="11"/>
  <c r="E3" i="11"/>
  <c r="C5" i="6"/>
  <c r="C6" i="6" s="1"/>
  <c r="B50" i="6" s="1"/>
  <c r="K9" i="11" l="1"/>
  <c r="K11" i="11"/>
  <c r="K18" i="11"/>
  <c r="K24" i="11"/>
  <c r="J5" i="11"/>
  <c r="J11" i="11"/>
  <c r="J17" i="11"/>
  <c r="J23" i="11"/>
  <c r="J8" i="11"/>
  <c r="K31" i="12"/>
  <c r="K5" i="11"/>
  <c r="K38" i="12"/>
  <c r="K3" i="13"/>
  <c r="L3" i="13" s="1"/>
  <c r="K10" i="11"/>
  <c r="J18" i="11"/>
  <c r="K6" i="11"/>
  <c r="J12" i="11"/>
  <c r="K12" i="12"/>
  <c r="K3" i="11"/>
  <c r="K7" i="12"/>
  <c r="K9" i="14"/>
  <c r="L9" i="14" s="1"/>
  <c r="K11" i="14"/>
  <c r="L11" i="14" s="1"/>
  <c r="K3" i="14"/>
  <c r="L3" i="14" s="1"/>
  <c r="K5" i="14"/>
  <c r="L5" i="14" s="1"/>
  <c r="J24" i="11"/>
  <c r="K23" i="12"/>
  <c r="K9" i="13"/>
  <c r="L9" i="13" s="1"/>
  <c r="K11" i="13"/>
  <c r="L11" i="13" s="1"/>
  <c r="J13" i="11"/>
  <c r="J19" i="11"/>
  <c r="K4" i="12"/>
  <c r="J10" i="14"/>
  <c r="K6" i="12"/>
  <c r="K10" i="12"/>
  <c r="K39" i="12"/>
  <c r="K4" i="13"/>
  <c r="L4" i="13" s="1"/>
  <c r="L16" i="13" s="1"/>
  <c r="L17" i="13" s="1"/>
  <c r="G7" i="13"/>
  <c r="J7" i="13" s="1"/>
  <c r="G8" i="14"/>
  <c r="J8" i="14" s="1"/>
  <c r="K12" i="14"/>
  <c r="L12" i="14" s="1"/>
  <c r="K27" i="11"/>
  <c r="K3" i="12"/>
  <c r="K30" i="12"/>
  <c r="G7" i="14"/>
  <c r="J7" i="14" s="1"/>
  <c r="G14" i="12"/>
  <c r="J14" i="12" s="1"/>
  <c r="G7" i="12"/>
  <c r="J7" i="12" s="1"/>
  <c r="K20" i="12"/>
  <c r="J8" i="13"/>
  <c r="K4" i="14"/>
  <c r="L4" i="14" s="1"/>
  <c r="K6" i="14"/>
  <c r="L6" i="14" s="1"/>
  <c r="J9" i="11"/>
  <c r="K16" i="11"/>
  <c r="K13" i="12"/>
  <c r="K10" i="13"/>
  <c r="L10" i="13" s="1"/>
  <c r="K12" i="13"/>
  <c r="L12" i="13" s="1"/>
  <c r="J9" i="14"/>
  <c r="K10" i="14"/>
  <c r="L10" i="14" s="1"/>
  <c r="O2" i="14"/>
  <c r="O16" i="14" s="1"/>
  <c r="O17" i="14" s="1"/>
  <c r="J3" i="11"/>
  <c r="J6" i="11"/>
  <c r="J3" i="12"/>
  <c r="J13" i="12"/>
  <c r="J23" i="12"/>
  <c r="J31" i="12"/>
  <c r="J39" i="12"/>
  <c r="J2" i="13"/>
  <c r="J3" i="13"/>
  <c r="J11" i="13"/>
  <c r="J5" i="14"/>
  <c r="J27" i="11"/>
  <c r="K2" i="13"/>
  <c r="J10" i="13"/>
  <c r="J4" i="14"/>
  <c r="J6" i="12"/>
  <c r="J12" i="12"/>
  <c r="J20" i="12"/>
  <c r="J30" i="12"/>
  <c r="J38" i="12"/>
  <c r="M2" i="13"/>
  <c r="M16" i="13" s="1"/>
  <c r="M17" i="13" s="1"/>
  <c r="J9" i="13"/>
  <c r="J2" i="14"/>
  <c r="J3" i="14"/>
  <c r="J11" i="14"/>
  <c r="C50" i="6"/>
  <c r="B464" i="6"/>
  <c r="B258" i="6"/>
  <c r="B145" i="6"/>
  <c r="B450" i="6"/>
  <c r="B361" i="6"/>
  <c r="B350" i="6"/>
  <c r="B17" i="6"/>
  <c r="B247" i="6"/>
  <c r="B130" i="6"/>
  <c r="B439" i="6"/>
  <c r="B233" i="6"/>
  <c r="B425" i="6"/>
  <c r="B222" i="6"/>
  <c r="B513" i="6"/>
  <c r="B311" i="6"/>
  <c r="B208" i="6"/>
  <c r="B82" i="6"/>
  <c r="B503" i="6"/>
  <c r="B400" i="6"/>
  <c r="B489" i="6"/>
  <c r="B177" i="6"/>
  <c r="B19" i="6"/>
  <c r="B27" i="6"/>
  <c r="B35" i="6"/>
  <c r="B43" i="6"/>
  <c r="B51" i="6"/>
  <c r="B59" i="6"/>
  <c r="B67" i="6"/>
  <c r="B75" i="6"/>
  <c r="B83" i="6"/>
  <c r="B91" i="6"/>
  <c r="B99" i="6"/>
  <c r="B107" i="6"/>
  <c r="B115" i="6"/>
  <c r="B123" i="6"/>
  <c r="B131" i="6"/>
  <c r="B139" i="6"/>
  <c r="B147" i="6"/>
  <c r="B155" i="6"/>
  <c r="B163" i="6"/>
  <c r="B171" i="6"/>
  <c r="B179" i="6"/>
  <c r="B187" i="6"/>
  <c r="B195" i="6"/>
  <c r="B203" i="6"/>
  <c r="B211" i="6"/>
  <c r="B219" i="6"/>
  <c r="B227" i="6"/>
  <c r="B235" i="6"/>
  <c r="B243" i="6"/>
  <c r="B251" i="6"/>
  <c r="B259" i="6"/>
  <c r="B267" i="6"/>
  <c r="B275" i="6"/>
  <c r="B283" i="6"/>
  <c r="B291" i="6"/>
  <c r="B299" i="6"/>
  <c r="B307" i="6"/>
  <c r="B315" i="6"/>
  <c r="B323" i="6"/>
  <c r="B331" i="6"/>
  <c r="B339" i="6"/>
  <c r="B347" i="6"/>
  <c r="B355" i="6"/>
  <c r="B363" i="6"/>
  <c r="B371" i="6"/>
  <c r="B379" i="6"/>
  <c r="B387" i="6"/>
  <c r="B395" i="6"/>
  <c r="B403" i="6"/>
  <c r="B411" i="6"/>
  <c r="B419" i="6"/>
  <c r="B427" i="6"/>
  <c r="B435" i="6"/>
  <c r="B443" i="6"/>
  <c r="B451" i="6"/>
  <c r="B459" i="6"/>
  <c r="B467" i="6"/>
  <c r="B475" i="6"/>
  <c r="B483" i="6"/>
  <c r="B491" i="6"/>
  <c r="B499" i="6"/>
  <c r="B507" i="6"/>
  <c r="B515" i="6"/>
  <c r="B373" i="6"/>
  <c r="B413" i="6"/>
  <c r="B453" i="6"/>
  <c r="B477" i="6"/>
  <c r="B493" i="6"/>
  <c r="B517" i="6"/>
  <c r="B22" i="6"/>
  <c r="B46" i="6"/>
  <c r="B54" i="6"/>
  <c r="B62" i="6"/>
  <c r="B70" i="6"/>
  <c r="B78" i="6"/>
  <c r="B86" i="6"/>
  <c r="B94" i="6"/>
  <c r="B102" i="6"/>
  <c r="B110" i="6"/>
  <c r="B118" i="6"/>
  <c r="B142" i="6"/>
  <c r="B150" i="6"/>
  <c r="B166" i="6"/>
  <c r="B182" i="6"/>
  <c r="B20" i="6"/>
  <c r="B28" i="6"/>
  <c r="B36" i="6"/>
  <c r="B44" i="6"/>
  <c r="B52" i="6"/>
  <c r="B60" i="6"/>
  <c r="B68" i="6"/>
  <c r="B76" i="6"/>
  <c r="B84" i="6"/>
  <c r="B92" i="6"/>
  <c r="B100" i="6"/>
  <c r="B108" i="6"/>
  <c r="B116" i="6"/>
  <c r="B124" i="6"/>
  <c r="B132" i="6"/>
  <c r="B140" i="6"/>
  <c r="B148" i="6"/>
  <c r="B156" i="6"/>
  <c r="B164" i="6"/>
  <c r="B172" i="6"/>
  <c r="B180" i="6"/>
  <c r="B188" i="6"/>
  <c r="B196" i="6"/>
  <c r="B204" i="6"/>
  <c r="B212" i="6"/>
  <c r="B220" i="6"/>
  <c r="B228" i="6"/>
  <c r="B236" i="6"/>
  <c r="B244" i="6"/>
  <c r="B252" i="6"/>
  <c r="B260" i="6"/>
  <c r="B268" i="6"/>
  <c r="B276" i="6"/>
  <c r="B284" i="6"/>
  <c r="B292" i="6"/>
  <c r="B300" i="6"/>
  <c r="B308" i="6"/>
  <c r="B316" i="6"/>
  <c r="B324" i="6"/>
  <c r="B332" i="6"/>
  <c r="B340" i="6"/>
  <c r="B348" i="6"/>
  <c r="B356" i="6"/>
  <c r="B364" i="6"/>
  <c r="B372" i="6"/>
  <c r="B380" i="6"/>
  <c r="B388" i="6"/>
  <c r="B396" i="6"/>
  <c r="B404" i="6"/>
  <c r="B412" i="6"/>
  <c r="B420" i="6"/>
  <c r="B428" i="6"/>
  <c r="B436" i="6"/>
  <c r="B444" i="6"/>
  <c r="B452" i="6"/>
  <c r="B460" i="6"/>
  <c r="B468" i="6"/>
  <c r="B476" i="6"/>
  <c r="B484" i="6"/>
  <c r="B492" i="6"/>
  <c r="B500" i="6"/>
  <c r="B508" i="6"/>
  <c r="B516" i="6"/>
  <c r="B101" i="6"/>
  <c r="B173" i="6"/>
  <c r="B189" i="6"/>
  <c r="B205" i="6"/>
  <c r="B213" i="6"/>
  <c r="B237" i="6"/>
  <c r="B253" i="6"/>
  <c r="B269" i="6"/>
  <c r="B277" i="6"/>
  <c r="B301" i="6"/>
  <c r="B317" i="6"/>
  <c r="B341" i="6"/>
  <c r="B357" i="6"/>
  <c r="B381" i="6"/>
  <c r="B397" i="6"/>
  <c r="B421" i="6"/>
  <c r="B429" i="6"/>
  <c r="B445" i="6"/>
  <c r="B461" i="6"/>
  <c r="B485" i="6"/>
  <c r="B509" i="6"/>
  <c r="B30" i="6"/>
  <c r="B21" i="6"/>
  <c r="B29" i="6"/>
  <c r="B37" i="6"/>
  <c r="B45" i="6"/>
  <c r="B53" i="6"/>
  <c r="B61" i="6"/>
  <c r="B69" i="6"/>
  <c r="B77" i="6"/>
  <c r="B85" i="6"/>
  <c r="B93" i="6"/>
  <c r="B109" i="6"/>
  <c r="B117" i="6"/>
  <c r="B125" i="6"/>
  <c r="B133" i="6"/>
  <c r="B141" i="6"/>
  <c r="B149" i="6"/>
  <c r="B157" i="6"/>
  <c r="B165" i="6"/>
  <c r="B181" i="6"/>
  <c r="B197" i="6"/>
  <c r="B221" i="6"/>
  <c r="B229" i="6"/>
  <c r="B245" i="6"/>
  <c r="B261" i="6"/>
  <c r="B285" i="6"/>
  <c r="B293" i="6"/>
  <c r="B309" i="6"/>
  <c r="B325" i="6"/>
  <c r="B333" i="6"/>
  <c r="B349" i="6"/>
  <c r="B365" i="6"/>
  <c r="B389" i="6"/>
  <c r="B405" i="6"/>
  <c r="B437" i="6"/>
  <c r="B469" i="6"/>
  <c r="B501" i="6"/>
  <c r="B38" i="6"/>
  <c r="B126" i="6"/>
  <c r="B158" i="6"/>
  <c r="B174" i="6"/>
  <c r="B190" i="6"/>
  <c r="B198" i="6"/>
  <c r="B23" i="6"/>
  <c r="B39" i="6"/>
  <c r="B55" i="6"/>
  <c r="B71" i="6"/>
  <c r="B87" i="6"/>
  <c r="B103" i="6"/>
  <c r="B119" i="6"/>
  <c r="B134" i="6"/>
  <c r="B146" i="6"/>
  <c r="B162" i="6"/>
  <c r="B178" i="6"/>
  <c r="B194" i="6"/>
  <c r="B209" i="6"/>
  <c r="B223" i="6"/>
  <c r="B234" i="6"/>
  <c r="B248" i="6"/>
  <c r="B262" i="6"/>
  <c r="B273" i="6"/>
  <c r="B287" i="6"/>
  <c r="B298" i="6"/>
  <c r="B312" i="6"/>
  <c r="B326" i="6"/>
  <c r="B337" i="6"/>
  <c r="B351" i="6"/>
  <c r="B362" i="6"/>
  <c r="B376" i="6"/>
  <c r="B390" i="6"/>
  <c r="B401" i="6"/>
  <c r="B415" i="6"/>
  <c r="B426" i="6"/>
  <c r="B440" i="6"/>
  <c r="B454" i="6"/>
  <c r="B465" i="6"/>
  <c r="B479" i="6"/>
  <c r="B490" i="6"/>
  <c r="B504" i="6"/>
  <c r="B18" i="6"/>
  <c r="B105" i="6"/>
  <c r="B250" i="6"/>
  <c r="B303" i="6"/>
  <c r="B342" i="6"/>
  <c r="B378" i="6"/>
  <c r="B417" i="6"/>
  <c r="B442" i="6"/>
  <c r="B481" i="6"/>
  <c r="B446" i="6"/>
  <c r="B482" i="6"/>
  <c r="B510" i="6"/>
  <c r="B47" i="6"/>
  <c r="B111" i="6"/>
  <c r="B154" i="6"/>
  <c r="B202" i="6"/>
  <c r="B241" i="6"/>
  <c r="B280" i="6"/>
  <c r="B319" i="6"/>
  <c r="B358" i="6"/>
  <c r="B394" i="6"/>
  <c r="B433" i="6"/>
  <c r="B472" i="6"/>
  <c r="B511" i="6"/>
  <c r="B64" i="6"/>
  <c r="B112" i="6"/>
  <c r="B159" i="6"/>
  <c r="B206" i="6"/>
  <c r="B242" i="6"/>
  <c r="B281" i="6"/>
  <c r="B320" i="6"/>
  <c r="B359" i="6"/>
  <c r="B398" i="6"/>
  <c r="B434" i="6"/>
  <c r="B473" i="6"/>
  <c r="B512" i="6"/>
  <c r="B65" i="6"/>
  <c r="B113" i="6"/>
  <c r="B160" i="6"/>
  <c r="B207" i="6"/>
  <c r="B246" i="6"/>
  <c r="B282" i="6"/>
  <c r="B321" i="6"/>
  <c r="B360" i="6"/>
  <c r="B374" i="6"/>
  <c r="B385" i="6"/>
  <c r="B399" i="6"/>
  <c r="B438" i="6"/>
  <c r="B474" i="6"/>
  <c r="B24" i="6"/>
  <c r="B40" i="6"/>
  <c r="B56" i="6"/>
  <c r="B72" i="6"/>
  <c r="B88" i="6"/>
  <c r="B104" i="6"/>
  <c r="B120" i="6"/>
  <c r="B135" i="6"/>
  <c r="B151" i="6"/>
  <c r="B167" i="6"/>
  <c r="B183" i="6"/>
  <c r="B199" i="6"/>
  <c r="B210" i="6"/>
  <c r="B224" i="6"/>
  <c r="B238" i="6"/>
  <c r="B249" i="6"/>
  <c r="B263" i="6"/>
  <c r="B274" i="6"/>
  <c r="B288" i="6"/>
  <c r="B302" i="6"/>
  <c r="B313" i="6"/>
  <c r="B327" i="6"/>
  <c r="B338" i="6"/>
  <c r="B352" i="6"/>
  <c r="B366" i="6"/>
  <c r="B377" i="6"/>
  <c r="B391" i="6"/>
  <c r="B402" i="6"/>
  <c r="B416" i="6"/>
  <c r="B430" i="6"/>
  <c r="B441" i="6"/>
  <c r="B455" i="6"/>
  <c r="B466" i="6"/>
  <c r="B480" i="6"/>
  <c r="B494" i="6"/>
  <c r="B505" i="6"/>
  <c r="B136" i="6"/>
  <c r="B184" i="6"/>
  <c r="B214" i="6"/>
  <c r="B225" i="6"/>
  <c r="B264" i="6"/>
  <c r="B289" i="6"/>
  <c r="B328" i="6"/>
  <c r="B353" i="6"/>
  <c r="B392" i="6"/>
  <c r="B431" i="6"/>
  <c r="B470" i="6"/>
  <c r="B495" i="6"/>
  <c r="B26" i="6"/>
  <c r="B74" i="6"/>
  <c r="B106" i="6"/>
  <c r="B137" i="6"/>
  <c r="B169" i="6"/>
  <c r="B201" i="6"/>
  <c r="B226" i="6"/>
  <c r="B254" i="6"/>
  <c r="B279" i="6"/>
  <c r="B304" i="6"/>
  <c r="B329" i="6"/>
  <c r="B354" i="6"/>
  <c r="B382" i="6"/>
  <c r="B407" i="6"/>
  <c r="B432" i="6"/>
  <c r="B471" i="6"/>
  <c r="B63" i="6"/>
  <c r="B95" i="6"/>
  <c r="B138" i="6"/>
  <c r="B186" i="6"/>
  <c r="B230" i="6"/>
  <c r="B266" i="6"/>
  <c r="B305" i="6"/>
  <c r="B344" i="6"/>
  <c r="B383" i="6"/>
  <c r="B422" i="6"/>
  <c r="B458" i="6"/>
  <c r="B497" i="6"/>
  <c r="B32" i="6"/>
  <c r="B80" i="6"/>
  <c r="B128" i="6"/>
  <c r="B175" i="6"/>
  <c r="B217" i="6"/>
  <c r="B256" i="6"/>
  <c r="B295" i="6"/>
  <c r="B334" i="6"/>
  <c r="B370" i="6"/>
  <c r="B409" i="6"/>
  <c r="B448" i="6"/>
  <c r="B487" i="6"/>
  <c r="B33" i="6"/>
  <c r="B81" i="6"/>
  <c r="B129" i="6"/>
  <c r="B176" i="6"/>
  <c r="B218" i="6"/>
  <c r="B257" i="6"/>
  <c r="B296" i="6"/>
  <c r="B335" i="6"/>
  <c r="B410" i="6"/>
  <c r="B449" i="6"/>
  <c r="B488" i="6"/>
  <c r="B25" i="6"/>
  <c r="B41" i="6"/>
  <c r="B57" i="6"/>
  <c r="B73" i="6"/>
  <c r="B89" i="6"/>
  <c r="B121" i="6"/>
  <c r="B152" i="6"/>
  <c r="B168" i="6"/>
  <c r="B200" i="6"/>
  <c r="B239" i="6"/>
  <c r="B278" i="6"/>
  <c r="B314" i="6"/>
  <c r="B367" i="6"/>
  <c r="B406" i="6"/>
  <c r="B456" i="6"/>
  <c r="B506" i="6"/>
  <c r="B42" i="6"/>
  <c r="B58" i="6"/>
  <c r="B90" i="6"/>
  <c r="B122" i="6"/>
  <c r="B153" i="6"/>
  <c r="B185" i="6"/>
  <c r="B215" i="6"/>
  <c r="B240" i="6"/>
  <c r="B265" i="6"/>
  <c r="B290" i="6"/>
  <c r="B318" i="6"/>
  <c r="B343" i="6"/>
  <c r="B368" i="6"/>
  <c r="B393" i="6"/>
  <c r="B418" i="6"/>
  <c r="B457" i="6"/>
  <c r="B496" i="6"/>
  <c r="B31" i="6"/>
  <c r="B79" i="6"/>
  <c r="B127" i="6"/>
  <c r="B170" i="6"/>
  <c r="B216" i="6"/>
  <c r="B255" i="6"/>
  <c r="B294" i="6"/>
  <c r="B330" i="6"/>
  <c r="B369" i="6"/>
  <c r="B408" i="6"/>
  <c r="B447" i="6"/>
  <c r="B486" i="6"/>
  <c r="B48" i="6"/>
  <c r="B96" i="6"/>
  <c r="B143" i="6"/>
  <c r="B191" i="6"/>
  <c r="B231" i="6"/>
  <c r="B270" i="6"/>
  <c r="B306" i="6"/>
  <c r="B345" i="6"/>
  <c r="B384" i="6"/>
  <c r="B423" i="6"/>
  <c r="B462" i="6"/>
  <c r="B498" i="6"/>
  <c r="B49" i="6"/>
  <c r="B97" i="6"/>
  <c r="B144" i="6"/>
  <c r="B192" i="6"/>
  <c r="B232" i="6"/>
  <c r="B271" i="6"/>
  <c r="B310" i="6"/>
  <c r="B346" i="6"/>
  <c r="B424" i="6"/>
  <c r="B463" i="6"/>
  <c r="B502" i="6"/>
  <c r="B336" i="6"/>
  <c r="B114" i="6"/>
  <c r="B514" i="6"/>
  <c r="B322" i="6"/>
  <c r="B98" i="6"/>
  <c r="B414" i="6"/>
  <c r="B297" i="6"/>
  <c r="B193" i="6"/>
  <c r="B66" i="6"/>
  <c r="B386" i="6"/>
  <c r="B286" i="6"/>
  <c r="B478" i="6"/>
  <c r="B375" i="6"/>
  <c r="B272" i="6"/>
  <c r="B161" i="6"/>
  <c r="B34" i="6"/>
  <c r="K31" i="11" l="1"/>
  <c r="K32" i="11" s="1"/>
  <c r="K43" i="12"/>
  <c r="K44" i="12" s="1"/>
  <c r="D3" i="5"/>
  <c r="Q3" i="5" s="1"/>
  <c r="D4" i="5"/>
  <c r="Q4" i="5" s="1"/>
  <c r="D2" i="5"/>
  <c r="Q2" i="5" s="1"/>
  <c r="L16" i="14"/>
  <c r="L17" i="14" s="1"/>
  <c r="K16" i="13"/>
  <c r="K17" i="13" s="1"/>
  <c r="J16" i="14"/>
  <c r="J17" i="14" s="1"/>
  <c r="K16" i="14"/>
  <c r="K17" i="14" s="1"/>
  <c r="J43" i="12"/>
  <c r="J44" i="12" s="1"/>
  <c r="J16" i="13"/>
  <c r="J17" i="13" s="1"/>
  <c r="J31" i="11"/>
  <c r="J32" i="11" s="1"/>
  <c r="C386" i="6"/>
  <c r="C48" i="6"/>
  <c r="C406" i="6"/>
  <c r="C217" i="6"/>
  <c r="C26" i="6"/>
  <c r="C366" i="6"/>
  <c r="C282" i="6"/>
  <c r="C446" i="6"/>
  <c r="C223" i="6"/>
  <c r="C261" i="6"/>
  <c r="C381" i="6"/>
  <c r="C372" i="6"/>
  <c r="C116" i="6"/>
  <c r="C62" i="6"/>
  <c r="C339" i="6"/>
  <c r="C19" i="6"/>
  <c r="C66" i="6"/>
  <c r="C336" i="6"/>
  <c r="C192" i="6"/>
  <c r="C345" i="6"/>
  <c r="C486" i="6"/>
  <c r="C170" i="6"/>
  <c r="C368" i="6"/>
  <c r="C153" i="6"/>
  <c r="C367" i="6"/>
  <c r="C89" i="6"/>
  <c r="C335" i="6"/>
  <c r="C487" i="6"/>
  <c r="C175" i="6"/>
  <c r="C344" i="6"/>
  <c r="C471" i="6"/>
  <c r="C254" i="6"/>
  <c r="C495" i="6"/>
  <c r="C225" i="6"/>
  <c r="C455" i="6"/>
  <c r="C352" i="6"/>
  <c r="C249" i="6"/>
  <c r="C135" i="6"/>
  <c r="C474" i="6"/>
  <c r="C246" i="6"/>
  <c r="C398" i="6"/>
  <c r="C64" i="6"/>
  <c r="C241" i="6"/>
  <c r="C481" i="6"/>
  <c r="C18" i="6"/>
  <c r="C415" i="6"/>
  <c r="C312" i="6"/>
  <c r="C209" i="6"/>
  <c r="C87" i="6"/>
  <c r="C158" i="6"/>
  <c r="C365" i="6"/>
  <c r="C245" i="6"/>
  <c r="C141" i="6"/>
  <c r="C69" i="6"/>
  <c r="C509" i="6"/>
  <c r="C357" i="6"/>
  <c r="C213" i="6"/>
  <c r="C492" i="6"/>
  <c r="C428" i="6"/>
  <c r="C364" i="6"/>
  <c r="C300" i="6"/>
  <c r="C236" i="6"/>
  <c r="C172" i="6"/>
  <c r="C108" i="6"/>
  <c r="C44" i="6"/>
  <c r="C118" i="6"/>
  <c r="C54" i="6"/>
  <c r="C373" i="6"/>
  <c r="C459" i="6"/>
  <c r="C395" i="6"/>
  <c r="C331" i="6"/>
  <c r="C267" i="6"/>
  <c r="C203" i="6"/>
  <c r="C139" i="6"/>
  <c r="C75" i="6"/>
  <c r="C177" i="6"/>
  <c r="C222" i="6"/>
  <c r="C361" i="6"/>
  <c r="C34" i="6"/>
  <c r="C193" i="6"/>
  <c r="C502" i="6"/>
  <c r="C144" i="6"/>
  <c r="C306" i="6"/>
  <c r="C447" i="6"/>
  <c r="C127" i="6"/>
  <c r="C343" i="6"/>
  <c r="C122" i="6"/>
  <c r="C314" i="6"/>
  <c r="C73" i="6"/>
  <c r="C296" i="6"/>
  <c r="C448" i="6"/>
  <c r="C128" i="6"/>
  <c r="C305" i="6"/>
  <c r="C432" i="6"/>
  <c r="C226" i="6"/>
  <c r="C470" i="6"/>
  <c r="C214" i="6"/>
  <c r="C441" i="6"/>
  <c r="C338" i="6"/>
  <c r="C238" i="6"/>
  <c r="C120" i="6"/>
  <c r="C438" i="6"/>
  <c r="C207" i="6"/>
  <c r="C359" i="6"/>
  <c r="C511" i="6"/>
  <c r="C202" i="6"/>
  <c r="C442" i="6"/>
  <c r="C504" i="6"/>
  <c r="C401" i="6"/>
  <c r="C298" i="6"/>
  <c r="C194" i="6"/>
  <c r="C71" i="6"/>
  <c r="C126" i="6"/>
  <c r="C349" i="6"/>
  <c r="C229" i="6"/>
  <c r="C133" i="6"/>
  <c r="C61" i="6"/>
  <c r="C485" i="6"/>
  <c r="C341" i="6"/>
  <c r="C205" i="6"/>
  <c r="C484" i="6"/>
  <c r="C420" i="6"/>
  <c r="C356" i="6"/>
  <c r="C292" i="6"/>
  <c r="C228" i="6"/>
  <c r="C164" i="6"/>
  <c r="C100" i="6"/>
  <c r="C36" i="6"/>
  <c r="C110" i="6"/>
  <c r="C46" i="6"/>
  <c r="C515" i="6"/>
  <c r="C451" i="6"/>
  <c r="C387" i="6"/>
  <c r="C323" i="6"/>
  <c r="C259" i="6"/>
  <c r="C195" i="6"/>
  <c r="C131" i="6"/>
  <c r="C67" i="6"/>
  <c r="C489" i="6"/>
  <c r="C425" i="6"/>
  <c r="C450" i="6"/>
  <c r="C114" i="6"/>
  <c r="C216" i="6"/>
  <c r="C121" i="6"/>
  <c r="C383" i="6"/>
  <c r="C264" i="6"/>
  <c r="C24" i="6"/>
  <c r="C280" i="6"/>
  <c r="C326" i="6"/>
  <c r="C389" i="6"/>
  <c r="C30" i="6"/>
  <c r="C436" i="6"/>
  <c r="C244" i="6"/>
  <c r="C142" i="6"/>
  <c r="C403" i="6"/>
  <c r="C147" i="6"/>
  <c r="C83" i="6"/>
  <c r="C161" i="6"/>
  <c r="C97" i="6"/>
  <c r="C79" i="6"/>
  <c r="C278" i="6"/>
  <c r="C409" i="6"/>
  <c r="C407" i="6"/>
  <c r="C184" i="6"/>
  <c r="C224" i="6"/>
  <c r="C160" i="6"/>
  <c r="C154" i="6"/>
  <c r="C287" i="6"/>
  <c r="C38" i="6"/>
  <c r="C125" i="6"/>
  <c r="C317" i="6"/>
  <c r="C412" i="6"/>
  <c r="C156" i="6"/>
  <c r="C22" i="6"/>
  <c r="C379" i="6"/>
  <c r="C187" i="6"/>
  <c r="C145" i="6"/>
  <c r="C272" i="6"/>
  <c r="C49" i="6"/>
  <c r="C369" i="6"/>
  <c r="C58" i="6"/>
  <c r="C218" i="6"/>
  <c r="C230" i="6"/>
  <c r="C392" i="6"/>
  <c r="C313" i="6"/>
  <c r="C385" i="6"/>
  <c r="C433" i="6"/>
  <c r="C479" i="6"/>
  <c r="C162" i="6"/>
  <c r="C325" i="6"/>
  <c r="C45" i="6"/>
  <c r="C301" i="6"/>
  <c r="C404" i="6"/>
  <c r="C212" i="6"/>
  <c r="C20" i="6"/>
  <c r="C499" i="6"/>
  <c r="C371" i="6"/>
  <c r="C179" i="6"/>
  <c r="C503" i="6"/>
  <c r="C98" i="6"/>
  <c r="C191" i="6"/>
  <c r="C330" i="6"/>
  <c r="C496" i="6"/>
  <c r="C265" i="6"/>
  <c r="C42" i="6"/>
  <c r="C200" i="6"/>
  <c r="C25" i="6"/>
  <c r="C176" i="6"/>
  <c r="C334" i="6"/>
  <c r="C497" i="6"/>
  <c r="C186" i="6"/>
  <c r="C354" i="6"/>
  <c r="C137" i="6"/>
  <c r="C353" i="6"/>
  <c r="C505" i="6"/>
  <c r="C402" i="6"/>
  <c r="C302" i="6"/>
  <c r="C199" i="6"/>
  <c r="C72" i="6"/>
  <c r="C374" i="6"/>
  <c r="C65" i="6"/>
  <c r="C242" i="6"/>
  <c r="C394" i="6"/>
  <c r="C47" i="6"/>
  <c r="C342" i="6"/>
  <c r="C465" i="6"/>
  <c r="C362" i="6"/>
  <c r="C262" i="6"/>
  <c r="C146" i="6"/>
  <c r="C23" i="6"/>
  <c r="C469" i="6"/>
  <c r="C309" i="6"/>
  <c r="C181" i="6"/>
  <c r="C109" i="6"/>
  <c r="C37" i="6"/>
  <c r="C429" i="6"/>
  <c r="C277" i="6"/>
  <c r="C101" i="6"/>
  <c r="C460" i="6"/>
  <c r="C396" i="6"/>
  <c r="C332" i="6"/>
  <c r="C268" i="6"/>
  <c r="C204" i="6"/>
  <c r="C140" i="6"/>
  <c r="C76" i="6"/>
  <c r="C182" i="6"/>
  <c r="C86" i="6"/>
  <c r="C493" i="6"/>
  <c r="C491" i="6"/>
  <c r="C427" i="6"/>
  <c r="C363" i="6"/>
  <c r="C299" i="6"/>
  <c r="C235" i="6"/>
  <c r="C171" i="6"/>
  <c r="C107" i="6"/>
  <c r="C43" i="6"/>
  <c r="C82" i="6"/>
  <c r="C130" i="6"/>
  <c r="C464" i="6"/>
  <c r="C384" i="6"/>
  <c r="C185" i="6"/>
  <c r="C33" i="6"/>
  <c r="C279" i="6"/>
  <c r="C263" i="6"/>
  <c r="C434" i="6"/>
  <c r="C105" i="6"/>
  <c r="C103" i="6"/>
  <c r="C149" i="6"/>
  <c r="C237" i="6"/>
  <c r="C308" i="6"/>
  <c r="C52" i="6"/>
  <c r="C467" i="6"/>
  <c r="C211" i="6"/>
  <c r="C513" i="6"/>
  <c r="C297" i="6"/>
  <c r="C270" i="6"/>
  <c r="C318" i="6"/>
  <c r="C57" i="6"/>
  <c r="C80" i="6"/>
  <c r="C201" i="6"/>
  <c r="C430" i="6"/>
  <c r="C104" i="6"/>
  <c r="C320" i="6"/>
  <c r="C417" i="6"/>
  <c r="C390" i="6"/>
  <c r="C55" i="6"/>
  <c r="C221" i="6"/>
  <c r="C461" i="6"/>
  <c r="C476" i="6"/>
  <c r="C284" i="6"/>
  <c r="C92" i="6"/>
  <c r="C102" i="6"/>
  <c r="C443" i="6"/>
  <c r="C251" i="6"/>
  <c r="C59" i="6"/>
  <c r="C400" i="6"/>
  <c r="C424" i="6"/>
  <c r="C31" i="6"/>
  <c r="C239" i="6"/>
  <c r="C32" i="6"/>
  <c r="C169" i="6"/>
  <c r="C416" i="6"/>
  <c r="C88" i="6"/>
  <c r="C281" i="6"/>
  <c r="C378" i="6"/>
  <c r="C273" i="6"/>
  <c r="C501" i="6"/>
  <c r="C117" i="6"/>
  <c r="C173" i="6"/>
  <c r="C340" i="6"/>
  <c r="C148" i="6"/>
  <c r="C94" i="6"/>
  <c r="C435" i="6"/>
  <c r="C243" i="6"/>
  <c r="C51" i="6"/>
  <c r="C258" i="6"/>
  <c r="C346" i="6"/>
  <c r="C322" i="6"/>
  <c r="C143" i="6"/>
  <c r="C240" i="6"/>
  <c r="C168" i="6"/>
  <c r="C129" i="6"/>
  <c r="C295" i="6"/>
  <c r="C458" i="6"/>
  <c r="C138" i="6"/>
  <c r="C329" i="6"/>
  <c r="C106" i="6"/>
  <c r="C328" i="6"/>
  <c r="C494" i="6"/>
  <c r="C391" i="6"/>
  <c r="C288" i="6"/>
  <c r="C183" i="6"/>
  <c r="C56" i="6"/>
  <c r="C360" i="6"/>
  <c r="C512" i="6"/>
  <c r="C206" i="6"/>
  <c r="C358" i="6"/>
  <c r="C510" i="6"/>
  <c r="C303" i="6"/>
  <c r="C454" i="6"/>
  <c r="C351" i="6"/>
  <c r="C248" i="6"/>
  <c r="C134" i="6"/>
  <c r="C198" i="6"/>
  <c r="C437" i="6"/>
  <c r="C293" i="6"/>
  <c r="C165" i="6"/>
  <c r="C93" i="6"/>
  <c r="C29" i="6"/>
  <c r="C421" i="6"/>
  <c r="C269" i="6"/>
  <c r="C516" i="6"/>
  <c r="C452" i="6"/>
  <c r="C388" i="6"/>
  <c r="C324" i="6"/>
  <c r="C260" i="6"/>
  <c r="C196" i="6"/>
  <c r="C132" i="6"/>
  <c r="C68" i="6"/>
  <c r="C166" i="6"/>
  <c r="C78" i="6"/>
  <c r="C477" i="6"/>
  <c r="C483" i="6"/>
  <c r="C419" i="6"/>
  <c r="C355" i="6"/>
  <c r="C291" i="6"/>
  <c r="C227" i="6"/>
  <c r="C163" i="6"/>
  <c r="C99" i="6"/>
  <c r="C35" i="6"/>
  <c r="C208" i="6"/>
  <c r="C247" i="6"/>
  <c r="C232" i="6"/>
  <c r="C393" i="6"/>
  <c r="C410" i="6"/>
  <c r="C63" i="6"/>
  <c r="C466" i="6"/>
  <c r="C151" i="6"/>
  <c r="C112" i="6"/>
  <c r="C426" i="6"/>
  <c r="C174" i="6"/>
  <c r="C77" i="6"/>
  <c r="C500" i="6"/>
  <c r="C180" i="6"/>
  <c r="C413" i="6"/>
  <c r="C275" i="6"/>
  <c r="C350" i="6"/>
  <c r="C463" i="6"/>
  <c r="C408" i="6"/>
  <c r="C90" i="6"/>
  <c r="C257" i="6"/>
  <c r="C266" i="6"/>
  <c r="C431" i="6"/>
  <c r="C327" i="6"/>
  <c r="C399" i="6"/>
  <c r="C472" i="6"/>
  <c r="C490" i="6"/>
  <c r="C178" i="6"/>
  <c r="C333" i="6"/>
  <c r="C53" i="6"/>
  <c r="C189" i="6"/>
  <c r="C348" i="6"/>
  <c r="C220" i="6"/>
  <c r="C28" i="6"/>
  <c r="C507" i="6"/>
  <c r="C315" i="6"/>
  <c r="C123" i="6"/>
  <c r="C233" i="6"/>
  <c r="C414" i="6"/>
  <c r="C231" i="6"/>
  <c r="C290" i="6"/>
  <c r="C41" i="6"/>
  <c r="C370" i="6"/>
  <c r="C382" i="6"/>
  <c r="C136" i="6"/>
  <c r="C210" i="6"/>
  <c r="C113" i="6"/>
  <c r="C111" i="6"/>
  <c r="C376" i="6"/>
  <c r="C39" i="6"/>
  <c r="C197" i="6"/>
  <c r="C445" i="6"/>
  <c r="C468" i="6"/>
  <c r="C276" i="6"/>
  <c r="C84" i="6"/>
  <c r="C517" i="6"/>
  <c r="C307" i="6"/>
  <c r="C115" i="6"/>
  <c r="C439" i="6"/>
  <c r="C375" i="6"/>
  <c r="C498" i="6"/>
  <c r="C478" i="6"/>
  <c r="C310" i="6"/>
  <c r="C462" i="6"/>
  <c r="C294" i="6"/>
  <c r="C457" i="6"/>
  <c r="C506" i="6"/>
  <c r="C488" i="6"/>
  <c r="C286" i="6"/>
  <c r="C514" i="6"/>
  <c r="C271" i="6"/>
  <c r="C423" i="6"/>
  <c r="C96" i="6"/>
  <c r="C255" i="6"/>
  <c r="C418" i="6"/>
  <c r="C215" i="6"/>
  <c r="C456" i="6"/>
  <c r="C152" i="6"/>
  <c r="C449" i="6"/>
  <c r="C81" i="6"/>
  <c r="C256" i="6"/>
  <c r="C422" i="6"/>
  <c r="C95" i="6"/>
  <c r="C304" i="6"/>
  <c r="C74" i="6"/>
  <c r="C289" i="6"/>
  <c r="C480" i="6"/>
  <c r="C377" i="6"/>
  <c r="C274" i="6"/>
  <c r="C167" i="6"/>
  <c r="C40" i="6"/>
  <c r="C321" i="6"/>
  <c r="C473" i="6"/>
  <c r="C159" i="6"/>
  <c r="C319" i="6"/>
  <c r="C482" i="6"/>
  <c r="C250" i="6"/>
  <c r="C440" i="6"/>
  <c r="C337" i="6"/>
  <c r="C234" i="6"/>
  <c r="C119" i="6"/>
  <c r="C190" i="6"/>
  <c r="C405" i="6"/>
  <c r="C285" i="6"/>
  <c r="C157" i="6"/>
  <c r="C85" i="6"/>
  <c r="C21" i="6"/>
  <c r="C397" i="6"/>
  <c r="C253" i="6"/>
  <c r="C508" i="6"/>
  <c r="C444" i="6"/>
  <c r="C380" i="6"/>
  <c r="C316" i="6"/>
  <c r="C252" i="6"/>
  <c r="C188" i="6"/>
  <c r="C124" i="6"/>
  <c r="C60" i="6"/>
  <c r="C150" i="6"/>
  <c r="C70" i="6"/>
  <c r="C453" i="6"/>
  <c r="C475" i="6"/>
  <c r="C411" i="6"/>
  <c r="C347" i="6"/>
  <c r="C283" i="6"/>
  <c r="C219" i="6"/>
  <c r="C155" i="6"/>
  <c r="C91" i="6"/>
  <c r="C27" i="6"/>
  <c r="C311" i="6"/>
  <c r="C17" i="6"/>
  <c r="C8" i="6"/>
  <c r="B2" i="5" l="1"/>
  <c r="B4" i="5"/>
  <c r="B3" i="5"/>
  <c r="B5" i="5"/>
  <c r="D5" i="5"/>
  <c r="Q5" i="5" s="1"/>
  <c r="C9" i="6"/>
  <c r="C10" i="6"/>
  <c r="P3" i="5" l="1"/>
  <c r="E11" i="5"/>
  <c r="G11" i="5" s="1"/>
  <c r="P5" i="5"/>
  <c r="M11" i="5"/>
  <c r="Q11" i="5" s="1"/>
  <c r="P4" i="5"/>
  <c r="H11" i="5"/>
  <c r="L11" i="5" s="1"/>
  <c r="B11" i="5"/>
  <c r="D11" i="5" s="1"/>
  <c r="P2" i="5"/>
  <c r="D21" i="6"/>
  <c r="E21" i="6" s="1"/>
  <c r="F21" i="6" s="1"/>
  <c r="D29" i="6"/>
  <c r="E29" i="6" s="1"/>
  <c r="F29" i="6" s="1"/>
  <c r="D37" i="6"/>
  <c r="E37" i="6" s="1"/>
  <c r="F37" i="6" s="1"/>
  <c r="D45" i="6"/>
  <c r="E45" i="6" s="1"/>
  <c r="F45" i="6" s="1"/>
  <c r="D53" i="6"/>
  <c r="E53" i="6" s="1"/>
  <c r="F53" i="6" s="1"/>
  <c r="D61" i="6"/>
  <c r="E61" i="6" s="1"/>
  <c r="F61" i="6" s="1"/>
  <c r="D69" i="6"/>
  <c r="E69" i="6" s="1"/>
  <c r="F69" i="6" s="1"/>
  <c r="D77" i="6"/>
  <c r="E77" i="6" s="1"/>
  <c r="F77" i="6" s="1"/>
  <c r="D85" i="6"/>
  <c r="E85" i="6" s="1"/>
  <c r="D93" i="6"/>
  <c r="E93" i="6" s="1"/>
  <c r="D101" i="6"/>
  <c r="E101" i="6" s="1"/>
  <c r="D109" i="6"/>
  <c r="E109" i="6" s="1"/>
  <c r="D117" i="6"/>
  <c r="E117" i="6" s="1"/>
  <c r="D125" i="6"/>
  <c r="E125" i="6" s="1"/>
  <c r="D133" i="6"/>
  <c r="E133" i="6" s="1"/>
  <c r="D141" i="6"/>
  <c r="E141" i="6" s="1"/>
  <c r="D149" i="6"/>
  <c r="E149" i="6" s="1"/>
  <c r="D157" i="6"/>
  <c r="E157" i="6" s="1"/>
  <c r="D165" i="6"/>
  <c r="E165" i="6" s="1"/>
  <c r="D22" i="6"/>
  <c r="E22" i="6" s="1"/>
  <c r="F22" i="6" s="1"/>
  <c r="D30" i="6"/>
  <c r="E30" i="6" s="1"/>
  <c r="F30" i="6" s="1"/>
  <c r="D38" i="6"/>
  <c r="E38" i="6" s="1"/>
  <c r="F38" i="6" s="1"/>
  <c r="D46" i="6"/>
  <c r="E46" i="6" s="1"/>
  <c r="F46" i="6" s="1"/>
  <c r="D54" i="6"/>
  <c r="E54" i="6" s="1"/>
  <c r="F54" i="6" s="1"/>
  <c r="D62" i="6"/>
  <c r="E62" i="6" s="1"/>
  <c r="F62" i="6" s="1"/>
  <c r="D70" i="6"/>
  <c r="E70" i="6" s="1"/>
  <c r="F70" i="6" s="1"/>
  <c r="D78" i="6"/>
  <c r="E78" i="6" s="1"/>
  <c r="F78" i="6" s="1"/>
  <c r="D86" i="6"/>
  <c r="E86" i="6" s="1"/>
  <c r="D94" i="6"/>
  <c r="E94" i="6" s="1"/>
  <c r="D102" i="6"/>
  <c r="E102" i="6" s="1"/>
  <c r="D110" i="6"/>
  <c r="E110" i="6" s="1"/>
  <c r="D118" i="6"/>
  <c r="E118" i="6" s="1"/>
  <c r="D126" i="6"/>
  <c r="E126" i="6" s="1"/>
  <c r="D134" i="6"/>
  <c r="E134" i="6" s="1"/>
  <c r="D142" i="6"/>
  <c r="E142" i="6" s="1"/>
  <c r="D150" i="6"/>
  <c r="E150" i="6" s="1"/>
  <c r="D158" i="6"/>
  <c r="E158" i="6" s="1"/>
  <c r="D166" i="6"/>
  <c r="E166" i="6" s="1"/>
  <c r="D174" i="6"/>
  <c r="E174" i="6" s="1"/>
  <c r="D182" i="6"/>
  <c r="E182" i="6" s="1"/>
  <c r="D190" i="6"/>
  <c r="E190" i="6" s="1"/>
  <c r="D23" i="6"/>
  <c r="E23" i="6" s="1"/>
  <c r="F23" i="6" s="1"/>
  <c r="D31" i="6"/>
  <c r="E31" i="6" s="1"/>
  <c r="F31" i="6" s="1"/>
  <c r="D39" i="6"/>
  <c r="E39" i="6" s="1"/>
  <c r="F39" i="6" s="1"/>
  <c r="D47" i="6"/>
  <c r="E47" i="6" s="1"/>
  <c r="F47" i="6" s="1"/>
  <c r="D55" i="6"/>
  <c r="E55" i="6" s="1"/>
  <c r="F55" i="6" s="1"/>
  <c r="D63" i="6"/>
  <c r="E63" i="6" s="1"/>
  <c r="F63" i="6" s="1"/>
  <c r="D71" i="6"/>
  <c r="E71" i="6" s="1"/>
  <c r="F71" i="6" s="1"/>
  <c r="D79" i="6"/>
  <c r="E79" i="6" s="1"/>
  <c r="F79" i="6" s="1"/>
  <c r="D87" i="6"/>
  <c r="E87" i="6" s="1"/>
  <c r="D95" i="6"/>
  <c r="E95" i="6" s="1"/>
  <c r="D103" i="6"/>
  <c r="E103" i="6" s="1"/>
  <c r="D111" i="6"/>
  <c r="E111" i="6" s="1"/>
  <c r="D119" i="6"/>
  <c r="E119" i="6" s="1"/>
  <c r="D127" i="6"/>
  <c r="E127" i="6" s="1"/>
  <c r="D135" i="6"/>
  <c r="E135" i="6" s="1"/>
  <c r="D143" i="6"/>
  <c r="E143" i="6" s="1"/>
  <c r="D151" i="6"/>
  <c r="E151" i="6" s="1"/>
  <c r="D159" i="6"/>
  <c r="E159" i="6" s="1"/>
  <c r="D167" i="6"/>
  <c r="E167" i="6" s="1"/>
  <c r="D20" i="6"/>
  <c r="E20" i="6" s="1"/>
  <c r="F20" i="6" s="1"/>
  <c r="D34" i="6"/>
  <c r="E34" i="6" s="1"/>
  <c r="F34" i="6" s="1"/>
  <c r="D48" i="6"/>
  <c r="E48" i="6" s="1"/>
  <c r="F48" i="6" s="1"/>
  <c r="D59" i="6"/>
  <c r="E59" i="6" s="1"/>
  <c r="F59" i="6" s="1"/>
  <c r="D73" i="6"/>
  <c r="E73" i="6" s="1"/>
  <c r="F73" i="6" s="1"/>
  <c r="D84" i="6"/>
  <c r="E84" i="6" s="1"/>
  <c r="D98" i="6"/>
  <c r="E98" i="6" s="1"/>
  <c r="D112" i="6"/>
  <c r="E112" i="6" s="1"/>
  <c r="D123" i="6"/>
  <c r="E123" i="6" s="1"/>
  <c r="D137" i="6"/>
  <c r="E137" i="6" s="1"/>
  <c r="D148" i="6"/>
  <c r="E148" i="6" s="1"/>
  <c r="D162" i="6"/>
  <c r="E162" i="6" s="1"/>
  <c r="D173" i="6"/>
  <c r="E173" i="6" s="1"/>
  <c r="D183" i="6"/>
  <c r="E183" i="6" s="1"/>
  <c r="D192" i="6"/>
  <c r="E192" i="6" s="1"/>
  <c r="D200" i="6"/>
  <c r="E200" i="6" s="1"/>
  <c r="D208" i="6"/>
  <c r="E208" i="6" s="1"/>
  <c r="D216" i="6"/>
  <c r="E216" i="6" s="1"/>
  <c r="D224" i="6"/>
  <c r="E224" i="6" s="1"/>
  <c r="D232" i="6"/>
  <c r="E232" i="6" s="1"/>
  <c r="D240" i="6"/>
  <c r="E240" i="6" s="1"/>
  <c r="D248" i="6"/>
  <c r="E248" i="6" s="1"/>
  <c r="D256" i="6"/>
  <c r="E256" i="6" s="1"/>
  <c r="D264" i="6"/>
  <c r="E264" i="6" s="1"/>
  <c r="D272" i="6"/>
  <c r="E272" i="6" s="1"/>
  <c r="D280" i="6"/>
  <c r="E280" i="6" s="1"/>
  <c r="D288" i="6"/>
  <c r="E288" i="6" s="1"/>
  <c r="D296" i="6"/>
  <c r="E296" i="6" s="1"/>
  <c r="D304" i="6"/>
  <c r="E304" i="6" s="1"/>
  <c r="D312" i="6"/>
  <c r="E312" i="6" s="1"/>
  <c r="D320" i="6"/>
  <c r="E320" i="6" s="1"/>
  <c r="D328" i="6"/>
  <c r="E328" i="6" s="1"/>
  <c r="D336" i="6"/>
  <c r="E336" i="6" s="1"/>
  <c r="D344" i="6"/>
  <c r="E344" i="6" s="1"/>
  <c r="D352" i="6"/>
  <c r="E352" i="6" s="1"/>
  <c r="D360" i="6"/>
  <c r="E360" i="6" s="1"/>
  <c r="D368" i="6"/>
  <c r="E368" i="6" s="1"/>
  <c r="D376" i="6"/>
  <c r="E376" i="6" s="1"/>
  <c r="D384" i="6"/>
  <c r="E384" i="6" s="1"/>
  <c r="D392" i="6"/>
  <c r="E392" i="6" s="1"/>
  <c r="D400" i="6"/>
  <c r="E400" i="6" s="1"/>
  <c r="D408" i="6"/>
  <c r="E408" i="6" s="1"/>
  <c r="D416" i="6"/>
  <c r="E416" i="6" s="1"/>
  <c r="D424" i="6"/>
  <c r="E424" i="6" s="1"/>
  <c r="D432" i="6"/>
  <c r="E432" i="6" s="1"/>
  <c r="D440" i="6"/>
  <c r="E440" i="6" s="1"/>
  <c r="D448" i="6"/>
  <c r="E448" i="6" s="1"/>
  <c r="D456" i="6"/>
  <c r="E456" i="6" s="1"/>
  <c r="D24" i="6"/>
  <c r="E24" i="6" s="1"/>
  <c r="F24" i="6" s="1"/>
  <c r="D35" i="6"/>
  <c r="E35" i="6" s="1"/>
  <c r="F35" i="6" s="1"/>
  <c r="D49" i="6"/>
  <c r="E49" i="6" s="1"/>
  <c r="F49" i="6" s="1"/>
  <c r="D60" i="6"/>
  <c r="E60" i="6" s="1"/>
  <c r="F60" i="6" s="1"/>
  <c r="D74" i="6"/>
  <c r="E74" i="6" s="1"/>
  <c r="F74" i="6" s="1"/>
  <c r="D88" i="6"/>
  <c r="E88" i="6" s="1"/>
  <c r="D99" i="6"/>
  <c r="E99" i="6" s="1"/>
  <c r="D113" i="6"/>
  <c r="E113" i="6" s="1"/>
  <c r="D124" i="6"/>
  <c r="E124" i="6" s="1"/>
  <c r="D138" i="6"/>
  <c r="E138" i="6" s="1"/>
  <c r="D152" i="6"/>
  <c r="E152" i="6" s="1"/>
  <c r="D163" i="6"/>
  <c r="E163" i="6" s="1"/>
  <c r="D175" i="6"/>
  <c r="E175" i="6" s="1"/>
  <c r="D184" i="6"/>
  <c r="E184" i="6" s="1"/>
  <c r="D193" i="6"/>
  <c r="E193" i="6" s="1"/>
  <c r="D201" i="6"/>
  <c r="E201" i="6" s="1"/>
  <c r="D209" i="6"/>
  <c r="E209" i="6" s="1"/>
  <c r="D217" i="6"/>
  <c r="E217" i="6" s="1"/>
  <c r="D225" i="6"/>
  <c r="E225" i="6" s="1"/>
  <c r="D233" i="6"/>
  <c r="E233" i="6" s="1"/>
  <c r="D241" i="6"/>
  <c r="E241" i="6" s="1"/>
  <c r="D249" i="6"/>
  <c r="E249" i="6" s="1"/>
  <c r="D257" i="6"/>
  <c r="E257" i="6" s="1"/>
  <c r="D265" i="6"/>
  <c r="E265" i="6" s="1"/>
  <c r="D273" i="6"/>
  <c r="E273" i="6" s="1"/>
  <c r="D281" i="6"/>
  <c r="E281" i="6" s="1"/>
  <c r="D289" i="6"/>
  <c r="E289" i="6" s="1"/>
  <c r="D297" i="6"/>
  <c r="E297" i="6" s="1"/>
  <c r="D305" i="6"/>
  <c r="E305" i="6" s="1"/>
  <c r="D313" i="6"/>
  <c r="E313" i="6" s="1"/>
  <c r="D321" i="6"/>
  <c r="E321" i="6" s="1"/>
  <c r="D329" i="6"/>
  <c r="E329" i="6" s="1"/>
  <c r="D337" i="6"/>
  <c r="E337" i="6" s="1"/>
  <c r="D345" i="6"/>
  <c r="E345" i="6" s="1"/>
  <c r="D353" i="6"/>
  <c r="E353" i="6" s="1"/>
  <c r="D361" i="6"/>
  <c r="E361" i="6" s="1"/>
  <c r="D369" i="6"/>
  <c r="E369" i="6" s="1"/>
  <c r="D377" i="6"/>
  <c r="E377" i="6" s="1"/>
  <c r="D385" i="6"/>
  <c r="E385" i="6" s="1"/>
  <c r="D393" i="6"/>
  <c r="E393" i="6" s="1"/>
  <c r="D401" i="6"/>
  <c r="E401" i="6" s="1"/>
  <c r="D409" i="6"/>
  <c r="E409" i="6" s="1"/>
  <c r="D417" i="6"/>
  <c r="E417" i="6" s="1"/>
  <c r="D425" i="6"/>
  <c r="E425" i="6" s="1"/>
  <c r="D433" i="6"/>
  <c r="E433" i="6" s="1"/>
  <c r="D441" i="6"/>
  <c r="E441" i="6" s="1"/>
  <c r="D449" i="6"/>
  <c r="E449" i="6" s="1"/>
  <c r="D457" i="6"/>
  <c r="E457" i="6" s="1"/>
  <c r="D465" i="6"/>
  <c r="E465" i="6" s="1"/>
  <c r="D473" i="6"/>
  <c r="E473" i="6" s="1"/>
  <c r="D481" i="6"/>
  <c r="E481" i="6" s="1"/>
  <c r="D489" i="6"/>
  <c r="E489" i="6" s="1"/>
  <c r="D497" i="6"/>
  <c r="E497" i="6" s="1"/>
  <c r="D505" i="6"/>
  <c r="E505" i="6" s="1"/>
  <c r="D513" i="6"/>
  <c r="E513" i="6" s="1"/>
  <c r="D25" i="6"/>
  <c r="E25" i="6" s="1"/>
  <c r="F25" i="6" s="1"/>
  <c r="D36" i="6"/>
  <c r="E36" i="6" s="1"/>
  <c r="F36" i="6" s="1"/>
  <c r="D50" i="6"/>
  <c r="E50" i="6" s="1"/>
  <c r="F50" i="6" s="1"/>
  <c r="D64" i="6"/>
  <c r="E64" i="6" s="1"/>
  <c r="F64" i="6" s="1"/>
  <c r="D75" i="6"/>
  <c r="E75" i="6" s="1"/>
  <c r="F75" i="6" s="1"/>
  <c r="D89" i="6"/>
  <c r="E89" i="6" s="1"/>
  <c r="D100" i="6"/>
  <c r="E100" i="6" s="1"/>
  <c r="D114" i="6"/>
  <c r="E114" i="6" s="1"/>
  <c r="D128" i="6"/>
  <c r="E128" i="6" s="1"/>
  <c r="D139" i="6"/>
  <c r="E139" i="6" s="1"/>
  <c r="D153" i="6"/>
  <c r="E153" i="6" s="1"/>
  <c r="D164" i="6"/>
  <c r="E164" i="6" s="1"/>
  <c r="D176" i="6"/>
  <c r="E176" i="6" s="1"/>
  <c r="D185" i="6"/>
  <c r="E185" i="6" s="1"/>
  <c r="D194" i="6"/>
  <c r="E194" i="6" s="1"/>
  <c r="D202" i="6"/>
  <c r="E202" i="6" s="1"/>
  <c r="D210" i="6"/>
  <c r="E210" i="6" s="1"/>
  <c r="D218" i="6"/>
  <c r="E218" i="6" s="1"/>
  <c r="D226" i="6"/>
  <c r="E226" i="6" s="1"/>
  <c r="D234" i="6"/>
  <c r="E234" i="6" s="1"/>
  <c r="D242" i="6"/>
  <c r="E242" i="6" s="1"/>
  <c r="D250" i="6"/>
  <c r="E250" i="6" s="1"/>
  <c r="D258" i="6"/>
  <c r="E258" i="6" s="1"/>
  <c r="D266" i="6"/>
  <c r="E266" i="6" s="1"/>
  <c r="D274" i="6"/>
  <c r="E274" i="6" s="1"/>
  <c r="D282" i="6"/>
  <c r="E282" i="6" s="1"/>
  <c r="D290" i="6"/>
  <c r="E290" i="6" s="1"/>
  <c r="D298" i="6"/>
  <c r="E298" i="6" s="1"/>
  <c r="D306" i="6"/>
  <c r="E306" i="6" s="1"/>
  <c r="D314" i="6"/>
  <c r="E314" i="6" s="1"/>
  <c r="D322" i="6"/>
  <c r="E322" i="6" s="1"/>
  <c r="D330" i="6"/>
  <c r="E330" i="6" s="1"/>
  <c r="D18" i="6"/>
  <c r="E18" i="6" s="1"/>
  <c r="F18" i="6" s="1"/>
  <c r="D41" i="6"/>
  <c r="E41" i="6" s="1"/>
  <c r="F41" i="6" s="1"/>
  <c r="D58" i="6"/>
  <c r="E58" i="6" s="1"/>
  <c r="F58" i="6" s="1"/>
  <c r="D81" i="6"/>
  <c r="E81" i="6" s="1"/>
  <c r="F81" i="6" s="1"/>
  <c r="D104" i="6"/>
  <c r="E104" i="6" s="1"/>
  <c r="D121" i="6"/>
  <c r="E121" i="6" s="1"/>
  <c r="D144" i="6"/>
  <c r="E144" i="6" s="1"/>
  <c r="D161" i="6"/>
  <c r="E161" i="6" s="1"/>
  <c r="D179" i="6"/>
  <c r="E179" i="6" s="1"/>
  <c r="D195" i="6"/>
  <c r="E195" i="6" s="1"/>
  <c r="D206" i="6"/>
  <c r="E206" i="6" s="1"/>
  <c r="D220" i="6"/>
  <c r="E220" i="6" s="1"/>
  <c r="D231" i="6"/>
  <c r="E231" i="6" s="1"/>
  <c r="D245" i="6"/>
  <c r="E245" i="6" s="1"/>
  <c r="D259" i="6"/>
  <c r="E259" i="6" s="1"/>
  <c r="D270" i="6"/>
  <c r="E270" i="6" s="1"/>
  <c r="D284" i="6"/>
  <c r="E284" i="6" s="1"/>
  <c r="D295" i="6"/>
  <c r="E295" i="6" s="1"/>
  <c r="D309" i="6"/>
  <c r="E309" i="6" s="1"/>
  <c r="D323" i="6"/>
  <c r="E323" i="6" s="1"/>
  <c r="D334" i="6"/>
  <c r="E334" i="6" s="1"/>
  <c r="D346" i="6"/>
  <c r="E346" i="6" s="1"/>
  <c r="D356" i="6"/>
  <c r="E356" i="6" s="1"/>
  <c r="D366" i="6"/>
  <c r="E366" i="6" s="1"/>
  <c r="D378" i="6"/>
  <c r="E378" i="6" s="1"/>
  <c r="D388" i="6"/>
  <c r="E388" i="6" s="1"/>
  <c r="D398" i="6"/>
  <c r="E398" i="6" s="1"/>
  <c r="D410" i="6"/>
  <c r="E410" i="6" s="1"/>
  <c r="D420" i="6"/>
  <c r="E420" i="6" s="1"/>
  <c r="D430" i="6"/>
  <c r="E430" i="6" s="1"/>
  <c r="D442" i="6"/>
  <c r="E442" i="6" s="1"/>
  <c r="D452" i="6"/>
  <c r="E452" i="6" s="1"/>
  <c r="D462" i="6"/>
  <c r="E462" i="6" s="1"/>
  <c r="D471" i="6"/>
  <c r="E471" i="6" s="1"/>
  <c r="D480" i="6"/>
  <c r="E480" i="6" s="1"/>
  <c r="D490" i="6"/>
  <c r="E490" i="6" s="1"/>
  <c r="D499" i="6"/>
  <c r="E499" i="6" s="1"/>
  <c r="D19" i="6"/>
  <c r="E19" i="6" s="1"/>
  <c r="F19" i="6" s="1"/>
  <c r="D42" i="6"/>
  <c r="E42" i="6" s="1"/>
  <c r="F42" i="6" s="1"/>
  <c r="D65" i="6"/>
  <c r="E65" i="6" s="1"/>
  <c r="F65" i="6" s="1"/>
  <c r="D82" i="6"/>
  <c r="E82" i="6" s="1"/>
  <c r="F82" i="6" s="1"/>
  <c r="D105" i="6"/>
  <c r="E105" i="6" s="1"/>
  <c r="D122" i="6"/>
  <c r="E122" i="6" s="1"/>
  <c r="D145" i="6"/>
  <c r="E145" i="6" s="1"/>
  <c r="D168" i="6"/>
  <c r="E168" i="6" s="1"/>
  <c r="D180" i="6"/>
  <c r="E180" i="6" s="1"/>
  <c r="D196" i="6"/>
  <c r="E196" i="6" s="1"/>
  <c r="D207" i="6"/>
  <c r="E207" i="6" s="1"/>
  <c r="D221" i="6"/>
  <c r="E221" i="6" s="1"/>
  <c r="D235" i="6"/>
  <c r="E235" i="6" s="1"/>
  <c r="D246" i="6"/>
  <c r="E246" i="6" s="1"/>
  <c r="D260" i="6"/>
  <c r="E260" i="6" s="1"/>
  <c r="D271" i="6"/>
  <c r="E271" i="6" s="1"/>
  <c r="D285" i="6"/>
  <c r="E285" i="6" s="1"/>
  <c r="D299" i="6"/>
  <c r="E299" i="6" s="1"/>
  <c r="D310" i="6"/>
  <c r="E310" i="6" s="1"/>
  <c r="D324" i="6"/>
  <c r="E324" i="6" s="1"/>
  <c r="D335" i="6"/>
  <c r="E335" i="6" s="1"/>
  <c r="D347" i="6"/>
  <c r="E347" i="6" s="1"/>
  <c r="D357" i="6"/>
  <c r="E357" i="6" s="1"/>
  <c r="D367" i="6"/>
  <c r="E367" i="6" s="1"/>
  <c r="D379" i="6"/>
  <c r="E379" i="6" s="1"/>
  <c r="D389" i="6"/>
  <c r="E389" i="6" s="1"/>
  <c r="D399" i="6"/>
  <c r="E399" i="6" s="1"/>
  <c r="D411" i="6"/>
  <c r="E411" i="6" s="1"/>
  <c r="D421" i="6"/>
  <c r="E421" i="6" s="1"/>
  <c r="D431" i="6"/>
  <c r="E431" i="6" s="1"/>
  <c r="D443" i="6"/>
  <c r="E443" i="6" s="1"/>
  <c r="D453" i="6"/>
  <c r="E453" i="6" s="1"/>
  <c r="D463" i="6"/>
  <c r="E463" i="6" s="1"/>
  <c r="D472" i="6"/>
  <c r="E472" i="6" s="1"/>
  <c r="D482" i="6"/>
  <c r="E482" i="6" s="1"/>
  <c r="D491" i="6"/>
  <c r="E491" i="6" s="1"/>
  <c r="D500" i="6"/>
  <c r="E500" i="6" s="1"/>
  <c r="D26" i="6"/>
  <c r="E26" i="6" s="1"/>
  <c r="F26" i="6" s="1"/>
  <c r="D43" i="6"/>
  <c r="E43" i="6" s="1"/>
  <c r="F43" i="6" s="1"/>
  <c r="D66" i="6"/>
  <c r="E66" i="6" s="1"/>
  <c r="F66" i="6" s="1"/>
  <c r="D83" i="6"/>
  <c r="E83" i="6" s="1"/>
  <c r="D106" i="6"/>
  <c r="E106" i="6" s="1"/>
  <c r="D129" i="6"/>
  <c r="E129" i="6" s="1"/>
  <c r="D146" i="6"/>
  <c r="E146" i="6" s="1"/>
  <c r="D169" i="6"/>
  <c r="E169" i="6" s="1"/>
  <c r="D181" i="6"/>
  <c r="E181" i="6" s="1"/>
  <c r="D197" i="6"/>
  <c r="E197" i="6" s="1"/>
  <c r="D211" i="6"/>
  <c r="E211" i="6" s="1"/>
  <c r="D222" i="6"/>
  <c r="E222" i="6" s="1"/>
  <c r="D236" i="6"/>
  <c r="E236" i="6" s="1"/>
  <c r="D247" i="6"/>
  <c r="E247" i="6" s="1"/>
  <c r="D261" i="6"/>
  <c r="E261" i="6" s="1"/>
  <c r="D275" i="6"/>
  <c r="E275" i="6" s="1"/>
  <c r="D286" i="6"/>
  <c r="E286" i="6" s="1"/>
  <c r="D300" i="6"/>
  <c r="E300" i="6" s="1"/>
  <c r="D311" i="6"/>
  <c r="E311" i="6" s="1"/>
  <c r="D325" i="6"/>
  <c r="E325" i="6" s="1"/>
  <c r="D338" i="6"/>
  <c r="E338" i="6" s="1"/>
  <c r="D348" i="6"/>
  <c r="E348" i="6" s="1"/>
  <c r="D358" i="6"/>
  <c r="E358" i="6" s="1"/>
  <c r="D370" i="6"/>
  <c r="E370" i="6" s="1"/>
  <c r="D380" i="6"/>
  <c r="E380" i="6" s="1"/>
  <c r="D390" i="6"/>
  <c r="E390" i="6" s="1"/>
  <c r="D402" i="6"/>
  <c r="E402" i="6" s="1"/>
  <c r="D412" i="6"/>
  <c r="E412" i="6" s="1"/>
  <c r="D422" i="6"/>
  <c r="E422" i="6" s="1"/>
  <c r="D434" i="6"/>
  <c r="E434" i="6" s="1"/>
  <c r="D444" i="6"/>
  <c r="E444" i="6" s="1"/>
  <c r="D454" i="6"/>
  <c r="E454" i="6" s="1"/>
  <c r="D464" i="6"/>
  <c r="E464" i="6" s="1"/>
  <c r="D474" i="6"/>
  <c r="E474" i="6" s="1"/>
  <c r="D483" i="6"/>
  <c r="E483" i="6" s="1"/>
  <c r="D492" i="6"/>
  <c r="E492" i="6" s="1"/>
  <c r="D32" i="6"/>
  <c r="E32" i="6" s="1"/>
  <c r="F32" i="6" s="1"/>
  <c r="D52" i="6"/>
  <c r="E52" i="6" s="1"/>
  <c r="F52" i="6" s="1"/>
  <c r="D72" i="6"/>
  <c r="E72" i="6" s="1"/>
  <c r="F72" i="6" s="1"/>
  <c r="D92" i="6"/>
  <c r="E92" i="6" s="1"/>
  <c r="D115" i="6"/>
  <c r="E115" i="6" s="1"/>
  <c r="D132" i="6"/>
  <c r="E132" i="6" s="1"/>
  <c r="D155" i="6"/>
  <c r="E155" i="6" s="1"/>
  <c r="D172" i="6"/>
  <c r="E172" i="6" s="1"/>
  <c r="D188" i="6"/>
  <c r="E188" i="6" s="1"/>
  <c r="D203" i="6"/>
  <c r="E203" i="6" s="1"/>
  <c r="D214" i="6"/>
  <c r="E214" i="6" s="1"/>
  <c r="D228" i="6"/>
  <c r="E228" i="6" s="1"/>
  <c r="D239" i="6"/>
  <c r="E239" i="6" s="1"/>
  <c r="D253" i="6"/>
  <c r="E253" i="6" s="1"/>
  <c r="D267" i="6"/>
  <c r="E267" i="6" s="1"/>
  <c r="D278" i="6"/>
  <c r="E278" i="6" s="1"/>
  <c r="D292" i="6"/>
  <c r="E292" i="6" s="1"/>
  <c r="D303" i="6"/>
  <c r="E303" i="6" s="1"/>
  <c r="D317" i="6"/>
  <c r="E317" i="6" s="1"/>
  <c r="D331" i="6"/>
  <c r="E331" i="6" s="1"/>
  <c r="D341" i="6"/>
  <c r="E341" i="6" s="1"/>
  <c r="D351" i="6"/>
  <c r="E351" i="6" s="1"/>
  <c r="D363" i="6"/>
  <c r="E363" i="6" s="1"/>
  <c r="D373" i="6"/>
  <c r="E373" i="6" s="1"/>
  <c r="D383" i="6"/>
  <c r="E383" i="6" s="1"/>
  <c r="D395" i="6"/>
  <c r="E395" i="6" s="1"/>
  <c r="D405" i="6"/>
  <c r="E405" i="6" s="1"/>
  <c r="D415" i="6"/>
  <c r="E415" i="6" s="1"/>
  <c r="D427" i="6"/>
  <c r="E427" i="6" s="1"/>
  <c r="D437" i="6"/>
  <c r="E437" i="6" s="1"/>
  <c r="D447" i="6"/>
  <c r="E447" i="6" s="1"/>
  <c r="D459" i="6"/>
  <c r="E459" i="6" s="1"/>
  <c r="D468" i="6"/>
  <c r="E468" i="6" s="1"/>
  <c r="D477" i="6"/>
  <c r="E477" i="6" s="1"/>
  <c r="D486" i="6"/>
  <c r="E486" i="6" s="1"/>
  <c r="D495" i="6"/>
  <c r="E495" i="6" s="1"/>
  <c r="D504" i="6"/>
  <c r="E504" i="6" s="1"/>
  <c r="D514" i="6"/>
  <c r="E514" i="6" s="1"/>
  <c r="D33" i="6"/>
  <c r="E33" i="6" s="1"/>
  <c r="F33" i="6" s="1"/>
  <c r="D56" i="6"/>
  <c r="E56" i="6" s="1"/>
  <c r="F56" i="6" s="1"/>
  <c r="D76" i="6"/>
  <c r="E76" i="6" s="1"/>
  <c r="F76" i="6" s="1"/>
  <c r="D96" i="6"/>
  <c r="E96" i="6" s="1"/>
  <c r="D116" i="6"/>
  <c r="E116" i="6" s="1"/>
  <c r="D136" i="6"/>
  <c r="E136" i="6" s="1"/>
  <c r="D156" i="6"/>
  <c r="E156" i="6" s="1"/>
  <c r="D177" i="6"/>
  <c r="E177" i="6" s="1"/>
  <c r="D189" i="6"/>
  <c r="E189" i="6" s="1"/>
  <c r="D68" i="6"/>
  <c r="E68" i="6" s="1"/>
  <c r="F68" i="6" s="1"/>
  <c r="D130" i="6"/>
  <c r="E130" i="6" s="1"/>
  <c r="D178" i="6"/>
  <c r="E178" i="6" s="1"/>
  <c r="D212" i="6"/>
  <c r="E212" i="6" s="1"/>
  <c r="D237" i="6"/>
  <c r="E237" i="6" s="1"/>
  <c r="D262" i="6"/>
  <c r="E262" i="6" s="1"/>
  <c r="D287" i="6"/>
  <c r="E287" i="6" s="1"/>
  <c r="D315" i="6"/>
  <c r="E315" i="6" s="1"/>
  <c r="D339" i="6"/>
  <c r="E339" i="6" s="1"/>
  <c r="D359" i="6"/>
  <c r="E359" i="6" s="1"/>
  <c r="D381" i="6"/>
  <c r="E381" i="6" s="1"/>
  <c r="D403" i="6"/>
  <c r="E403" i="6" s="1"/>
  <c r="D423" i="6"/>
  <c r="E423" i="6" s="1"/>
  <c r="D445" i="6"/>
  <c r="E445" i="6" s="1"/>
  <c r="D466" i="6"/>
  <c r="E466" i="6" s="1"/>
  <c r="D484" i="6"/>
  <c r="E484" i="6" s="1"/>
  <c r="D501" i="6"/>
  <c r="E501" i="6" s="1"/>
  <c r="D511" i="6"/>
  <c r="E511" i="6" s="1"/>
  <c r="D40" i="6"/>
  <c r="E40" i="6" s="1"/>
  <c r="F40" i="6" s="1"/>
  <c r="D147" i="6"/>
  <c r="E147" i="6" s="1"/>
  <c r="D244" i="6"/>
  <c r="E244" i="6" s="1"/>
  <c r="D294" i="6"/>
  <c r="E294" i="6" s="1"/>
  <c r="D365" i="6"/>
  <c r="E365" i="6" s="1"/>
  <c r="D429" i="6"/>
  <c r="E429" i="6" s="1"/>
  <c r="D488" i="6"/>
  <c r="E488" i="6" s="1"/>
  <c r="D516" i="6"/>
  <c r="E516" i="6" s="1"/>
  <c r="D198" i="6"/>
  <c r="E198" i="6" s="1"/>
  <c r="D276" i="6"/>
  <c r="E276" i="6" s="1"/>
  <c r="D349" i="6"/>
  <c r="E349" i="6" s="1"/>
  <c r="D413" i="6"/>
  <c r="E413" i="6" s="1"/>
  <c r="D475" i="6"/>
  <c r="E475" i="6" s="1"/>
  <c r="D27" i="6"/>
  <c r="E27" i="6" s="1"/>
  <c r="F27" i="6" s="1"/>
  <c r="D80" i="6"/>
  <c r="E80" i="6" s="1"/>
  <c r="F80" i="6" s="1"/>
  <c r="D131" i="6"/>
  <c r="E131" i="6" s="1"/>
  <c r="D186" i="6"/>
  <c r="E186" i="6" s="1"/>
  <c r="D213" i="6"/>
  <c r="E213" i="6" s="1"/>
  <c r="D238" i="6"/>
  <c r="E238" i="6" s="1"/>
  <c r="D263" i="6"/>
  <c r="E263" i="6" s="1"/>
  <c r="D291" i="6"/>
  <c r="E291" i="6" s="1"/>
  <c r="D316" i="6"/>
  <c r="E316" i="6" s="1"/>
  <c r="D340" i="6"/>
  <c r="E340" i="6" s="1"/>
  <c r="D362" i="6"/>
  <c r="E362" i="6" s="1"/>
  <c r="D382" i="6"/>
  <c r="E382" i="6" s="1"/>
  <c r="D404" i="6"/>
  <c r="E404" i="6" s="1"/>
  <c r="D426" i="6"/>
  <c r="E426" i="6" s="1"/>
  <c r="D446" i="6"/>
  <c r="E446" i="6" s="1"/>
  <c r="D467" i="6"/>
  <c r="E467" i="6" s="1"/>
  <c r="D485" i="6"/>
  <c r="E485" i="6" s="1"/>
  <c r="D502" i="6"/>
  <c r="E502" i="6" s="1"/>
  <c r="D512" i="6"/>
  <c r="E512" i="6" s="1"/>
  <c r="D91" i="6"/>
  <c r="E91" i="6" s="1"/>
  <c r="D191" i="6"/>
  <c r="E191" i="6" s="1"/>
  <c r="D269" i="6"/>
  <c r="E269" i="6" s="1"/>
  <c r="D343" i="6"/>
  <c r="E343" i="6" s="1"/>
  <c r="D407" i="6"/>
  <c r="E407" i="6" s="1"/>
  <c r="D470" i="6"/>
  <c r="E470" i="6" s="1"/>
  <c r="D506" i="6"/>
  <c r="E506" i="6" s="1"/>
  <c r="D97" i="6"/>
  <c r="E97" i="6" s="1"/>
  <c r="D223" i="6"/>
  <c r="E223" i="6" s="1"/>
  <c r="D301" i="6"/>
  <c r="E301" i="6" s="1"/>
  <c r="D371" i="6"/>
  <c r="E371" i="6" s="1"/>
  <c r="D435" i="6"/>
  <c r="E435" i="6" s="1"/>
  <c r="D507" i="6"/>
  <c r="E507" i="6" s="1"/>
  <c r="D28" i="6"/>
  <c r="E28" i="6" s="1"/>
  <c r="F28" i="6" s="1"/>
  <c r="D90" i="6"/>
  <c r="E90" i="6" s="1"/>
  <c r="D140" i="6"/>
  <c r="E140" i="6" s="1"/>
  <c r="D187" i="6"/>
  <c r="E187" i="6" s="1"/>
  <c r="D215" i="6"/>
  <c r="E215" i="6" s="1"/>
  <c r="D243" i="6"/>
  <c r="E243" i="6" s="1"/>
  <c r="D268" i="6"/>
  <c r="E268" i="6" s="1"/>
  <c r="D293" i="6"/>
  <c r="E293" i="6" s="1"/>
  <c r="D318" i="6"/>
  <c r="E318" i="6" s="1"/>
  <c r="D342" i="6"/>
  <c r="E342" i="6" s="1"/>
  <c r="D364" i="6"/>
  <c r="E364" i="6" s="1"/>
  <c r="D386" i="6"/>
  <c r="E386" i="6" s="1"/>
  <c r="D406" i="6"/>
  <c r="E406" i="6" s="1"/>
  <c r="D428" i="6"/>
  <c r="E428" i="6" s="1"/>
  <c r="D450" i="6"/>
  <c r="E450" i="6" s="1"/>
  <c r="D469" i="6"/>
  <c r="E469" i="6" s="1"/>
  <c r="D487" i="6"/>
  <c r="E487" i="6" s="1"/>
  <c r="D503" i="6"/>
  <c r="E503" i="6" s="1"/>
  <c r="D515" i="6"/>
  <c r="E515" i="6" s="1"/>
  <c r="D219" i="6"/>
  <c r="E219" i="6" s="1"/>
  <c r="D319" i="6"/>
  <c r="E319" i="6" s="1"/>
  <c r="D387" i="6"/>
  <c r="E387" i="6" s="1"/>
  <c r="D451" i="6"/>
  <c r="E451" i="6" s="1"/>
  <c r="D44" i="6"/>
  <c r="E44" i="6" s="1"/>
  <c r="F44" i="6" s="1"/>
  <c r="D154" i="6"/>
  <c r="E154" i="6" s="1"/>
  <c r="D251" i="6"/>
  <c r="E251" i="6" s="1"/>
  <c r="D326" i="6"/>
  <c r="E326" i="6" s="1"/>
  <c r="D391" i="6"/>
  <c r="E391" i="6" s="1"/>
  <c r="D455" i="6"/>
  <c r="E455" i="6" s="1"/>
  <c r="D517" i="6"/>
  <c r="E517" i="6" s="1"/>
  <c r="D493" i="6"/>
  <c r="E493" i="6" s="1"/>
  <c r="D51" i="6"/>
  <c r="E51" i="6" s="1"/>
  <c r="F51" i="6" s="1"/>
  <c r="D107" i="6"/>
  <c r="E107" i="6" s="1"/>
  <c r="D160" i="6"/>
  <c r="E160" i="6" s="1"/>
  <c r="D199" i="6"/>
  <c r="E199" i="6" s="1"/>
  <c r="D227" i="6"/>
  <c r="E227" i="6" s="1"/>
  <c r="D252" i="6"/>
  <c r="E252" i="6" s="1"/>
  <c r="D277" i="6"/>
  <c r="E277" i="6" s="1"/>
  <c r="D302" i="6"/>
  <c r="E302" i="6" s="1"/>
  <c r="D327" i="6"/>
  <c r="E327" i="6" s="1"/>
  <c r="D350" i="6"/>
  <c r="E350" i="6" s="1"/>
  <c r="D372" i="6"/>
  <c r="E372" i="6" s="1"/>
  <c r="D394" i="6"/>
  <c r="E394" i="6" s="1"/>
  <c r="D414" i="6"/>
  <c r="E414" i="6" s="1"/>
  <c r="D436" i="6"/>
  <c r="E436" i="6" s="1"/>
  <c r="D458" i="6"/>
  <c r="E458" i="6" s="1"/>
  <c r="D476" i="6"/>
  <c r="E476" i="6" s="1"/>
  <c r="D494" i="6"/>
  <c r="E494" i="6" s="1"/>
  <c r="D508" i="6"/>
  <c r="E508" i="6" s="1"/>
  <c r="D17" i="6"/>
  <c r="E17" i="6" s="1"/>
  <c r="F17" i="6" s="1"/>
  <c r="D57" i="6"/>
  <c r="E57" i="6" s="1"/>
  <c r="F57" i="6" s="1"/>
  <c r="D108" i="6"/>
  <c r="E108" i="6" s="1"/>
  <c r="D170" i="6"/>
  <c r="E170" i="6" s="1"/>
  <c r="D204" i="6"/>
  <c r="E204" i="6" s="1"/>
  <c r="D229" i="6"/>
  <c r="E229" i="6" s="1"/>
  <c r="D254" i="6"/>
  <c r="E254" i="6" s="1"/>
  <c r="D279" i="6"/>
  <c r="E279" i="6" s="1"/>
  <c r="D307" i="6"/>
  <c r="E307" i="6" s="1"/>
  <c r="D332" i="6"/>
  <c r="E332" i="6" s="1"/>
  <c r="D354" i="6"/>
  <c r="E354" i="6" s="1"/>
  <c r="D374" i="6"/>
  <c r="E374" i="6" s="1"/>
  <c r="D396" i="6"/>
  <c r="E396" i="6" s="1"/>
  <c r="D418" i="6"/>
  <c r="E418" i="6" s="1"/>
  <c r="D438" i="6"/>
  <c r="E438" i="6" s="1"/>
  <c r="D460" i="6"/>
  <c r="E460" i="6" s="1"/>
  <c r="D478" i="6"/>
  <c r="E478" i="6" s="1"/>
  <c r="D496" i="6"/>
  <c r="E496" i="6" s="1"/>
  <c r="D509" i="6"/>
  <c r="E509" i="6" s="1"/>
  <c r="D67" i="6"/>
  <c r="E67" i="6" s="1"/>
  <c r="F67" i="6" s="1"/>
  <c r="D120" i="6"/>
  <c r="E120" i="6" s="1"/>
  <c r="D171" i="6"/>
  <c r="E171" i="6" s="1"/>
  <c r="D205" i="6"/>
  <c r="E205" i="6" s="1"/>
  <c r="D230" i="6"/>
  <c r="E230" i="6" s="1"/>
  <c r="D255" i="6"/>
  <c r="E255" i="6" s="1"/>
  <c r="D283" i="6"/>
  <c r="E283" i="6" s="1"/>
  <c r="D308" i="6"/>
  <c r="E308" i="6" s="1"/>
  <c r="D333" i="6"/>
  <c r="E333" i="6" s="1"/>
  <c r="D355" i="6"/>
  <c r="E355" i="6" s="1"/>
  <c r="D375" i="6"/>
  <c r="E375" i="6" s="1"/>
  <c r="D397" i="6"/>
  <c r="E397" i="6" s="1"/>
  <c r="D419" i="6"/>
  <c r="E419" i="6" s="1"/>
  <c r="D439" i="6"/>
  <c r="E439" i="6" s="1"/>
  <c r="D461" i="6"/>
  <c r="E461" i="6" s="1"/>
  <c r="D479" i="6"/>
  <c r="E479" i="6" s="1"/>
  <c r="D498" i="6"/>
  <c r="E498" i="6" s="1"/>
  <c r="D510" i="6"/>
  <c r="E510" i="6" s="1"/>
  <c r="C12" i="6" l="1"/>
  <c r="C14" i="6" l="1"/>
  <c r="C13" i="6"/>
  <c r="L111" i="5" l="1"/>
</calcChain>
</file>

<file path=xl/sharedStrings.xml><?xml version="1.0" encoding="utf-8"?>
<sst xmlns="http://schemas.openxmlformats.org/spreadsheetml/2006/main" count="533" uniqueCount="166">
  <si>
    <t>SSP2</t>
  </si>
  <si>
    <t>Year</t>
  </si>
  <si>
    <t>New Residential Construction (million m2)</t>
  </si>
  <si>
    <t>https://www.carbonbrief.org/explainer-how-shared-socioeconomic-pathways-explore-future-climate-change/</t>
  </si>
  <si>
    <t>2x6</t>
  </si>
  <si>
    <t>CMU</t>
  </si>
  <si>
    <t>Carbon intensity</t>
  </si>
  <si>
    <t>kgCO2e/m2</t>
  </si>
  <si>
    <t>Biogenic Carbon 1</t>
  </si>
  <si>
    <t>kgCO2/m2</t>
  </si>
  <si>
    <t>Rotation period 1</t>
  </si>
  <si>
    <t>Biogenic Carbon 2</t>
  </si>
  <si>
    <t>Rotation period 2</t>
  </si>
  <si>
    <t>years</t>
  </si>
  <si>
    <t>Emissions Inventory</t>
  </si>
  <si>
    <t>A1-A3</t>
  </si>
  <si>
    <t>Uptake</t>
  </si>
  <si>
    <t>Uptake 1</t>
  </si>
  <si>
    <t>Uptake 2</t>
  </si>
  <si>
    <t>Biogenic carbon</t>
  </si>
  <si>
    <t>Rotation period</t>
  </si>
  <si>
    <t>mu</t>
  </si>
  <si>
    <t>sigma</t>
  </si>
  <si>
    <t>Total</t>
  </si>
  <si>
    <t>Perc leakage</t>
  </si>
  <si>
    <t>% contribution</t>
  </si>
  <si>
    <t>Leakage to add</t>
  </si>
  <si>
    <t>leakage</t>
  </si>
  <si>
    <t>Modifie</t>
  </si>
  <si>
    <t>Early-slow</t>
  </si>
  <si>
    <t>Calculator to calculate the emisisons inventory due to biogenic carbon uptake</t>
  </si>
  <si>
    <t>Biogenic Carbon 3</t>
  </si>
  <si>
    <t>Rotation period 3</t>
  </si>
  <si>
    <t>Uptake 3</t>
  </si>
  <si>
    <t>Bamcore Hybrid</t>
  </si>
  <si>
    <t>Bamcore ESC</t>
  </si>
  <si>
    <t>Components</t>
  </si>
  <si>
    <t>Qty</t>
  </si>
  <si>
    <t>Unit of Measure</t>
  </si>
  <si>
    <t>Notes</t>
  </si>
  <si>
    <t>Converted Qty</t>
  </si>
  <si>
    <t>Converted UOM</t>
  </si>
  <si>
    <t>EC lookup</t>
  </si>
  <si>
    <t>EC_bio lookup</t>
  </si>
  <si>
    <t>Unit</t>
  </si>
  <si>
    <t>A1-A3 EC</t>
  </si>
  <si>
    <t>Biogenic Carbon</t>
  </si>
  <si>
    <t>CMU Wall 8" x 8'</t>
  </si>
  <si>
    <t>LF</t>
  </si>
  <si>
    <t>kgCO2e/unit</t>
  </si>
  <si>
    <t>Biogenic carbon [kgCO2e/unit]</t>
  </si>
  <si>
    <t>CMU Block 8" x 8" x 16"</t>
  </si>
  <si>
    <t>EA</t>
  </si>
  <si>
    <t>CMU Block</t>
  </si>
  <si>
    <t>m3</t>
  </si>
  <si>
    <t>CMU Bond Beam Block</t>
  </si>
  <si>
    <t>#5 Rebar Dowels</t>
  </si>
  <si>
    <t>TON</t>
  </si>
  <si>
    <t xml:space="preserve">Rebar - Fabricated </t>
  </si>
  <si>
    <t>metric tonne</t>
  </si>
  <si>
    <t>#5 Rebar Corners</t>
  </si>
  <si>
    <t>#5 Rebar Bond Beam</t>
  </si>
  <si>
    <t>Grout Fill</t>
  </si>
  <si>
    <t>BAG</t>
  </si>
  <si>
    <t>Masonry Grout</t>
  </si>
  <si>
    <t>kg</t>
  </si>
  <si>
    <t>Cement</t>
  </si>
  <si>
    <t>LBS</t>
  </si>
  <si>
    <t>Masonry Cement</t>
  </si>
  <si>
    <t>Type S Hydrated Lime</t>
  </si>
  <si>
    <t>Hydrated Lime</t>
  </si>
  <si>
    <t>Sand</t>
  </si>
  <si>
    <t>Masonry Sand</t>
  </si>
  <si>
    <t>2 x 8 Top Plate</t>
  </si>
  <si>
    <t>Dimensional Lumber</t>
  </si>
  <si>
    <t>Anchor Bolts</t>
  </si>
  <si>
    <t>Galvanized Steel</t>
  </si>
  <si>
    <t>Wall, 2 X 4 Interior 8' Garage Separation</t>
  </si>
  <si>
    <t>2 x 4 Treated Bottom Plate</t>
  </si>
  <si>
    <t>2 x 4 Top Plate</t>
  </si>
  <si>
    <t>2 x 4 Blocking</t>
  </si>
  <si>
    <t>2 x 4 Wood Studs</t>
  </si>
  <si>
    <t>Installation Materials (Nails, Glue, Etc)</t>
  </si>
  <si>
    <t>SF</t>
  </si>
  <si>
    <t>Nails</t>
  </si>
  <si>
    <t>Furring, 2 X 2 Interior 8' Perimeter</t>
  </si>
  <si>
    <t xml:space="preserve">2 x 2 PT Furring Strips </t>
  </si>
  <si>
    <t>1/4" x 3-1/2" SDS25312-R10</t>
  </si>
  <si>
    <t>FM1, 12" x 18"</t>
  </si>
  <si>
    <t>Concrete 3500 PSI</t>
  </si>
  <si>
    <t>CY</t>
  </si>
  <si>
    <t>3500 psi Concrete</t>
  </si>
  <si>
    <t>#5 Rebar</t>
  </si>
  <si>
    <t>Fossil</t>
  </si>
  <si>
    <t>Biogenic 1</t>
  </si>
  <si>
    <t>Total A1-A3 kgCO2e</t>
  </si>
  <si>
    <t>Total kgCO2e/m2</t>
  </si>
  <si>
    <t>Wall, 2 X 4 Interior 8' Garage Separation Wall</t>
  </si>
  <si>
    <t>EPD Material</t>
  </si>
  <si>
    <t xml:space="preserve">Wall, 2 X 6 Exterior 8' </t>
  </si>
  <si>
    <t>2 x 6 Treated Bottom Plate</t>
  </si>
  <si>
    <t>2 x 6 Top Plate</t>
  </si>
  <si>
    <t>2 x 6 Blocking</t>
  </si>
  <si>
    <t>2 x 6 Wood Studs</t>
  </si>
  <si>
    <t>Simpson HDU2-SDS2.5</t>
  </si>
  <si>
    <t>Cold-Formed Steel Framing</t>
  </si>
  <si>
    <t>Header, (2) 1-3/4" x 16" LVL</t>
  </si>
  <si>
    <t>Laminated Veneer Lumber</t>
  </si>
  <si>
    <t>Header, (2) 2 x 8</t>
  </si>
  <si>
    <t>Header, (3) 2 x 8</t>
  </si>
  <si>
    <t>Post, 6 x 6 Post 8'</t>
  </si>
  <si>
    <t xml:space="preserve">6 x 6 Post </t>
  </si>
  <si>
    <t>Simpson ABU66Z Post Base</t>
  </si>
  <si>
    <t>Simpson BC6R Post Cap</t>
  </si>
  <si>
    <t>Sheathing, 1/2" OSB Exterior Walls</t>
  </si>
  <si>
    <t>Oriented Strand Board</t>
  </si>
  <si>
    <t xml:space="preserve">2 x 6 Mud Sill </t>
  </si>
  <si>
    <t>Biogenic Carbon Total</t>
  </si>
  <si>
    <t>Biogenic Carbon - US Wood</t>
  </si>
  <si>
    <t>Biogenic Carbon - Bamboo</t>
  </si>
  <si>
    <t>Biogenic Carbon - Eucalyptus</t>
  </si>
  <si>
    <t>Biogenic Carbon - BR pine</t>
  </si>
  <si>
    <t>4 x 8' Bamboo-hybrid panels</t>
  </si>
  <si>
    <t>Panels</t>
  </si>
  <si>
    <t>ft2</t>
  </si>
  <si>
    <t>2 x 6" Plate</t>
  </si>
  <si>
    <t>2 x 6" Stud</t>
  </si>
  <si>
    <t>6 X 6" Stud (7' 9")</t>
  </si>
  <si>
    <t>Single post</t>
  </si>
  <si>
    <t xml:space="preserve">0.131 diameter 3.25” nails </t>
  </si>
  <si>
    <t>0.113 diameter 2” nails</t>
  </si>
  <si>
    <t>Biogenic Total</t>
  </si>
  <si>
    <t>Biogenic - US wood</t>
  </si>
  <si>
    <t>Biogenic - bamboo</t>
  </si>
  <si>
    <t>Biogenic - Euc</t>
  </si>
  <si>
    <t>Biogenic - BR pine</t>
  </si>
  <si>
    <t>4 x 8' ESC panels</t>
  </si>
  <si>
    <t>A1-A3 assessment boundary</t>
  </si>
  <si>
    <t>Material Name</t>
  </si>
  <si>
    <t>A1-A3 [kgCO2e/unit]</t>
  </si>
  <si>
    <t>Biogenic Carbon [kgCO2/unit]</t>
  </si>
  <si>
    <t>Source</t>
  </si>
  <si>
    <t>1 m3</t>
  </si>
  <si>
    <t>CLF 2023 Baselines</t>
  </si>
  <si>
    <t>Interpolated 3000, 4000 psi concrete for national average</t>
  </si>
  <si>
    <t>Tonne</t>
  </si>
  <si>
    <t>Hot dip Galvanized Steel Industry-Wide EPD</t>
  </si>
  <si>
    <t>https://galvanizeit.org/uploads/default/2022-EPD-AGA-Hot-Dip-Galvanized-Steel-After-Fabrication.pdf</t>
  </si>
  <si>
    <t xml:space="preserve">1 m3 </t>
  </si>
  <si>
    <t>CMU (Western Canada)</t>
  </si>
  <si>
    <t>1 metric ton</t>
  </si>
  <si>
    <t>EC3 Average</t>
  </si>
  <si>
    <t>Product-specific EPD</t>
  </si>
  <si>
    <t>https://www.boral.com.au/sites/default/files/media/field_document/Lime-Boral-Lime-and-Limestone-Products-EPD.pdf</t>
  </si>
  <si>
    <t>https://pcr-epd.s3.us-east-2.amazonaws.com/537.EPD_for_VMC_Durbin_Sand_Gravel.pdf</t>
  </si>
  <si>
    <t>Athena IE4B</t>
  </si>
  <si>
    <t>--</t>
  </si>
  <si>
    <t>BAU</t>
  </si>
  <si>
    <t>Total bio</t>
  </si>
  <si>
    <t>Adoption for each year by scenario and by structural system</t>
  </si>
  <si>
    <t>Late-fast</t>
  </si>
  <si>
    <t>Highly Optimistic</t>
  </si>
  <si>
    <t>Bamboo-hybrid</t>
  </si>
  <si>
    <t>Euc-hybrid</t>
  </si>
  <si>
    <t>https://transparencycatalog.com/company/bamcore/showroom/prime-wall/</t>
  </si>
  <si>
    <t>SimaPro/ecoinvent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</si>
</sst>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"/>
    <numFmt numFmtId="166" formatCode="0.000"/>
  </numFmts>
  <fonts count="12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2"/>
      <name val="Aptos Narrow"/>
      <scheme val="minor"/>
    </font>
    <font>
      <u/>
      <sz val="12"/>
      <color theme="10"/>
      <name val="Aptos Narrow"/>
      <scheme val="minor"/>
    </font>
    <font>
      <sz val="12"/>
      <name val="Aptos Narrow"/>
      <scheme val="minor"/>
    </font>
    <font>
      <sz val="12"/>
      <color theme="0"/>
      <name val="Aptos Narrow"/>
      <scheme val="minor"/>
    </font>
    <font>
      <sz val="12"/>
      <color rgb="FF000000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rgb="FFBFBFBF"/>
      </top>
      <bottom style="hair">
        <color rgb="FFBFBFBF"/>
      </bottom>
      <diagonal/>
    </border>
    <border>
      <left/>
      <right/>
      <top/>
      <bottom style="hair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1"/>
    <xf numFmtId="10" fontId="0" fillId="0" borderId="0" xfId="2" applyNumberFormat="1" applyFont="1"/>
    <xf numFmtId="164" fontId="0" fillId="0" borderId="0" xfId="2" applyNumberFormat="1" applyFont="1"/>
    <xf numFmtId="0" fontId="0" fillId="0" borderId="0" xfId="2" applyNumberFormat="1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5" fontId="0" fillId="0" borderId="0" xfId="0" applyNumberFormat="1"/>
    <xf numFmtId="0" fontId="4" fillId="0" borderId="0" xfId="0" applyFont="1"/>
    <xf numFmtId="2" fontId="0" fillId="0" borderId="0" xfId="0" applyNumberFormat="1"/>
    <xf numFmtId="0" fontId="0" fillId="0" borderId="0" xfId="0" quotePrefix="1"/>
    <xf numFmtId="0" fontId="0" fillId="0" borderId="2" xfId="0" applyBorder="1"/>
    <xf numFmtId="166" fontId="0" fillId="0" borderId="1" xfId="0" applyNumberFormat="1" applyBorder="1"/>
    <xf numFmtId="166" fontId="0" fillId="0" borderId="8" xfId="0" applyNumberFormat="1" applyBorder="1"/>
    <xf numFmtId="166" fontId="0" fillId="6" borderId="1" xfId="0" applyNumberFormat="1" applyFill="1" applyBorder="1"/>
    <xf numFmtId="166" fontId="0" fillId="6" borderId="8" xfId="0" applyNumberFormat="1" applyFill="1" applyBorder="1"/>
    <xf numFmtId="166" fontId="0" fillId="6" borderId="6" xfId="0" applyNumberFormat="1" applyFill="1" applyBorder="1"/>
    <xf numFmtId="166" fontId="0" fillId="6" borderId="9" xfId="0" applyNumberFormat="1" applyFill="1" applyBorder="1"/>
    <xf numFmtId="9" fontId="0" fillId="0" borderId="0" xfId="2" applyFont="1"/>
    <xf numFmtId="9" fontId="5" fillId="0" borderId="0" xfId="2" applyFont="1"/>
    <xf numFmtId="0" fontId="6" fillId="0" borderId="0" xfId="0" applyFont="1"/>
    <xf numFmtId="0" fontId="7" fillId="7" borderId="0" xfId="0" applyFont="1" applyFill="1"/>
    <xf numFmtId="0" fontId="4" fillId="5" borderId="0" xfId="0" applyFont="1" applyFill="1"/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8" fillId="0" borderId="0" xfId="1" applyFont="1"/>
    <xf numFmtId="0" fontId="6" fillId="0" borderId="0" xfId="0" applyFont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165" fontId="9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left"/>
    </xf>
    <xf numFmtId="0" fontId="3" fillId="4" borderId="10" xfId="0" applyFont="1" applyFill="1" applyBorder="1" applyAlignment="1">
      <alignment horizontal="left"/>
    </xf>
    <xf numFmtId="4" fontId="3" fillId="4" borderId="10" xfId="0" applyNumberFormat="1" applyFont="1" applyFill="1" applyBorder="1" applyAlignment="1">
      <alignment horizontal="left"/>
    </xf>
    <xf numFmtId="0" fontId="3" fillId="4" borderId="10" xfId="0" applyFont="1" applyFill="1" applyBorder="1" applyAlignment="1">
      <alignment horizontal="center" wrapText="1"/>
    </xf>
    <xf numFmtId="0" fontId="10" fillId="4" borderId="0" xfId="0" applyFont="1" applyFill="1" applyAlignment="1">
      <alignment horizontal="left"/>
    </xf>
    <xf numFmtId="0" fontId="11" fillId="0" borderId="11" xfId="0" applyFont="1" applyBorder="1" applyAlignment="1">
      <alignment horizontal="left" wrapText="1"/>
    </xf>
    <xf numFmtId="4" fontId="11" fillId="0" borderId="10" xfId="0" applyNumberFormat="1" applyFont="1" applyBorder="1" applyAlignment="1">
      <alignment horizontal="left"/>
    </xf>
    <xf numFmtId="0" fontId="11" fillId="0" borderId="10" xfId="0" applyFont="1" applyBorder="1" applyAlignment="1">
      <alignment horizontal="center" wrapText="1"/>
    </xf>
    <xf numFmtId="166" fontId="6" fillId="0" borderId="0" xfId="0" applyNumberFormat="1" applyFont="1" applyAlignment="1">
      <alignment horizontal="left"/>
    </xf>
    <xf numFmtId="165" fontId="6" fillId="0" borderId="0" xfId="0" applyNumberFormat="1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wrapText="1"/>
    </xf>
    <xf numFmtId="165" fontId="10" fillId="4" borderId="0" xfId="0" applyNumberFormat="1" applyFont="1" applyFill="1" applyAlignment="1">
      <alignment horizontal="left"/>
    </xf>
    <xf numFmtId="4" fontId="11" fillId="0" borderId="0" xfId="0" applyNumberFormat="1" applyFont="1" applyAlignment="1">
      <alignment horizontal="left"/>
    </xf>
    <xf numFmtId="0" fontId="11" fillId="0" borderId="0" xfId="0" applyFont="1" applyAlignment="1">
      <alignment horizontal="center" wrapText="1"/>
    </xf>
    <xf numFmtId="0" fontId="6" fillId="3" borderId="12" xfId="0" applyFont="1" applyFill="1" applyBorder="1"/>
    <xf numFmtId="165" fontId="6" fillId="3" borderId="13" xfId="0" applyNumberFormat="1" applyFont="1" applyFill="1" applyBorder="1"/>
    <xf numFmtId="0" fontId="6" fillId="3" borderId="14" xfId="0" applyFont="1" applyFill="1" applyBorder="1"/>
    <xf numFmtId="165" fontId="6" fillId="3" borderId="15" xfId="0" applyNumberFormat="1" applyFont="1" applyFill="1" applyBorder="1"/>
    <xf numFmtId="0" fontId="3" fillId="4" borderId="0" xfId="0" applyFont="1" applyFill="1" applyAlignment="1">
      <alignment horizontal="left"/>
    </xf>
    <xf numFmtId="166" fontId="11" fillId="0" borderId="0" xfId="0" applyNumberFormat="1" applyFont="1" applyAlignment="1">
      <alignment horizontal="left" wrapText="1"/>
    </xf>
    <xf numFmtId="165" fontId="3" fillId="4" borderId="0" xfId="0" applyNumberFormat="1" applyFont="1" applyFill="1" applyAlignment="1">
      <alignment horizontal="left"/>
    </xf>
    <xf numFmtId="1" fontId="11" fillId="0" borderId="0" xfId="0" applyNumberFormat="1" applyFont="1" applyAlignment="1">
      <alignment horizontal="left" wrapText="1"/>
    </xf>
    <xf numFmtId="0" fontId="11" fillId="0" borderId="0" xfId="0" applyFont="1"/>
    <xf numFmtId="165" fontId="6" fillId="3" borderId="13" xfId="0" applyNumberFormat="1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166" fontId="6" fillId="0" borderId="0" xfId="0" applyNumberFormat="1" applyFont="1"/>
    <xf numFmtId="0" fontId="7" fillId="2" borderId="0" xfId="0" applyFont="1" applyFill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US" sz="1200" b="1"/>
              <a:t>BAU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Adoption!$C$4</c:f>
              <c:strCache>
                <c:ptCount val="1"/>
                <c:pt idx="0">
                  <c:v>2x6</c:v>
                </c:pt>
              </c:strCache>
            </c:strRef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Adoption!$B$5:$B$80</c:f>
              <c:numCache>
                <c:formatCode>General</c:formatCode>
                <c:ptCount val="7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  <c:pt idx="26">
                  <c:v>2051</c:v>
                </c:pt>
                <c:pt idx="27">
                  <c:v>2052</c:v>
                </c:pt>
                <c:pt idx="28">
                  <c:v>2053</c:v>
                </c:pt>
                <c:pt idx="29">
                  <c:v>2054</c:v>
                </c:pt>
                <c:pt idx="30">
                  <c:v>2055</c:v>
                </c:pt>
                <c:pt idx="31">
                  <c:v>2056</c:v>
                </c:pt>
                <c:pt idx="32">
                  <c:v>2057</c:v>
                </c:pt>
                <c:pt idx="33">
                  <c:v>2058</c:v>
                </c:pt>
                <c:pt idx="34">
                  <c:v>2059</c:v>
                </c:pt>
                <c:pt idx="35">
                  <c:v>2060</c:v>
                </c:pt>
                <c:pt idx="36">
                  <c:v>2061</c:v>
                </c:pt>
                <c:pt idx="37">
                  <c:v>2062</c:v>
                </c:pt>
                <c:pt idx="38">
                  <c:v>2063</c:v>
                </c:pt>
                <c:pt idx="39">
                  <c:v>2064</c:v>
                </c:pt>
                <c:pt idx="40">
                  <c:v>2065</c:v>
                </c:pt>
                <c:pt idx="41">
                  <c:v>2066</c:v>
                </c:pt>
                <c:pt idx="42">
                  <c:v>2067</c:v>
                </c:pt>
                <c:pt idx="43">
                  <c:v>2068</c:v>
                </c:pt>
                <c:pt idx="44">
                  <c:v>2069</c:v>
                </c:pt>
                <c:pt idx="45">
                  <c:v>2070</c:v>
                </c:pt>
                <c:pt idx="46">
                  <c:v>2071</c:v>
                </c:pt>
                <c:pt idx="47">
                  <c:v>2072</c:v>
                </c:pt>
                <c:pt idx="48">
                  <c:v>2073</c:v>
                </c:pt>
                <c:pt idx="49">
                  <c:v>2074</c:v>
                </c:pt>
                <c:pt idx="50">
                  <c:v>2075</c:v>
                </c:pt>
                <c:pt idx="51">
                  <c:v>2076</c:v>
                </c:pt>
                <c:pt idx="52">
                  <c:v>2077</c:v>
                </c:pt>
                <c:pt idx="53">
                  <c:v>2078</c:v>
                </c:pt>
                <c:pt idx="54">
                  <c:v>2079</c:v>
                </c:pt>
                <c:pt idx="55">
                  <c:v>2080</c:v>
                </c:pt>
                <c:pt idx="56">
                  <c:v>2081</c:v>
                </c:pt>
                <c:pt idx="57">
                  <c:v>2082</c:v>
                </c:pt>
                <c:pt idx="58">
                  <c:v>2083</c:v>
                </c:pt>
                <c:pt idx="59">
                  <c:v>2084</c:v>
                </c:pt>
                <c:pt idx="60">
                  <c:v>2085</c:v>
                </c:pt>
                <c:pt idx="61">
                  <c:v>2086</c:v>
                </c:pt>
                <c:pt idx="62">
                  <c:v>2087</c:v>
                </c:pt>
                <c:pt idx="63">
                  <c:v>2088</c:v>
                </c:pt>
                <c:pt idx="64">
                  <c:v>2089</c:v>
                </c:pt>
                <c:pt idx="65">
                  <c:v>2090</c:v>
                </c:pt>
                <c:pt idx="66">
                  <c:v>2091</c:v>
                </c:pt>
                <c:pt idx="67">
                  <c:v>2092</c:v>
                </c:pt>
                <c:pt idx="68">
                  <c:v>2093</c:v>
                </c:pt>
                <c:pt idx="69">
                  <c:v>2094</c:v>
                </c:pt>
                <c:pt idx="70">
                  <c:v>2095</c:v>
                </c:pt>
                <c:pt idx="71">
                  <c:v>2096</c:v>
                </c:pt>
                <c:pt idx="72">
                  <c:v>2097</c:v>
                </c:pt>
                <c:pt idx="73">
                  <c:v>2098</c:v>
                </c:pt>
                <c:pt idx="74">
                  <c:v>2099</c:v>
                </c:pt>
                <c:pt idx="75">
                  <c:v>2100</c:v>
                </c:pt>
              </c:numCache>
            </c:numRef>
          </c:xVal>
          <c:yVal>
            <c:numRef>
              <c:f>Adoption!$C$5:$C$80</c:f>
              <c:numCache>
                <c:formatCode>0%</c:formatCode>
                <c:ptCount val="76"/>
                <c:pt idx="0">
                  <c:v>0.89</c:v>
                </c:pt>
                <c:pt idx="1">
                  <c:v>0.89</c:v>
                </c:pt>
                <c:pt idx="2">
                  <c:v>0.89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0.89</c:v>
                </c:pt>
                <c:pt idx="12">
                  <c:v>0.89</c:v>
                </c:pt>
                <c:pt idx="13">
                  <c:v>0.89</c:v>
                </c:pt>
                <c:pt idx="14">
                  <c:v>0.89</c:v>
                </c:pt>
                <c:pt idx="15">
                  <c:v>0.89</c:v>
                </c:pt>
                <c:pt idx="16">
                  <c:v>0.89</c:v>
                </c:pt>
                <c:pt idx="17">
                  <c:v>0.89</c:v>
                </c:pt>
                <c:pt idx="18">
                  <c:v>0.89</c:v>
                </c:pt>
                <c:pt idx="19">
                  <c:v>0.89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0.89</c:v>
                </c:pt>
                <c:pt idx="27">
                  <c:v>0.89</c:v>
                </c:pt>
                <c:pt idx="28">
                  <c:v>0.89</c:v>
                </c:pt>
                <c:pt idx="29">
                  <c:v>0.89</c:v>
                </c:pt>
                <c:pt idx="30">
                  <c:v>0.89</c:v>
                </c:pt>
                <c:pt idx="31">
                  <c:v>0.89</c:v>
                </c:pt>
                <c:pt idx="32">
                  <c:v>0.89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0.89</c:v>
                </c:pt>
                <c:pt idx="41">
                  <c:v>0.89</c:v>
                </c:pt>
                <c:pt idx="42">
                  <c:v>0.89</c:v>
                </c:pt>
                <c:pt idx="43">
                  <c:v>0.89</c:v>
                </c:pt>
                <c:pt idx="44">
                  <c:v>0.89</c:v>
                </c:pt>
                <c:pt idx="45">
                  <c:v>0.89</c:v>
                </c:pt>
                <c:pt idx="46">
                  <c:v>0.89</c:v>
                </c:pt>
                <c:pt idx="47">
                  <c:v>0.89</c:v>
                </c:pt>
                <c:pt idx="48">
                  <c:v>0.89</c:v>
                </c:pt>
                <c:pt idx="49">
                  <c:v>0.89</c:v>
                </c:pt>
                <c:pt idx="50">
                  <c:v>0.89</c:v>
                </c:pt>
                <c:pt idx="51">
                  <c:v>0.89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0.89</c:v>
                </c:pt>
                <c:pt idx="58">
                  <c:v>0.89</c:v>
                </c:pt>
                <c:pt idx="59">
                  <c:v>0.89</c:v>
                </c:pt>
                <c:pt idx="60">
                  <c:v>0.89</c:v>
                </c:pt>
                <c:pt idx="61">
                  <c:v>0.89</c:v>
                </c:pt>
                <c:pt idx="62">
                  <c:v>0.89</c:v>
                </c:pt>
                <c:pt idx="63">
                  <c:v>0.89</c:v>
                </c:pt>
                <c:pt idx="64">
                  <c:v>0.89</c:v>
                </c:pt>
                <c:pt idx="65">
                  <c:v>0.89</c:v>
                </c:pt>
                <c:pt idx="66">
                  <c:v>0.89</c:v>
                </c:pt>
                <c:pt idx="67">
                  <c:v>0.89</c:v>
                </c:pt>
                <c:pt idx="68">
                  <c:v>0.89</c:v>
                </c:pt>
                <c:pt idx="69">
                  <c:v>0.89</c:v>
                </c:pt>
                <c:pt idx="70">
                  <c:v>0.89</c:v>
                </c:pt>
                <c:pt idx="71">
                  <c:v>0.89</c:v>
                </c:pt>
                <c:pt idx="72">
                  <c:v>0.89</c:v>
                </c:pt>
                <c:pt idx="73">
                  <c:v>0.89</c:v>
                </c:pt>
                <c:pt idx="74">
                  <c:v>0.89</c:v>
                </c:pt>
                <c:pt idx="75">
                  <c:v>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3-E248-9D8F-BFECB1A114C6}"/>
            </c:ext>
          </c:extLst>
        </c:ser>
        <c:ser>
          <c:idx val="1"/>
          <c:order val="1"/>
          <c:tx>
            <c:strRef>
              <c:f>Adoption!$D$4</c:f>
              <c:strCache>
                <c:ptCount val="1"/>
                <c:pt idx="0">
                  <c:v>CMU</c:v>
                </c:pt>
              </c:strCache>
            </c:strRef>
          </c:tx>
          <c:spPr>
            <a:ln w="2540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Adoption!$B$5:$B$80</c:f>
              <c:numCache>
                <c:formatCode>General</c:formatCode>
                <c:ptCount val="7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  <c:pt idx="26">
                  <c:v>2051</c:v>
                </c:pt>
                <c:pt idx="27">
                  <c:v>2052</c:v>
                </c:pt>
                <c:pt idx="28">
                  <c:v>2053</c:v>
                </c:pt>
                <c:pt idx="29">
                  <c:v>2054</c:v>
                </c:pt>
                <c:pt idx="30">
                  <c:v>2055</c:v>
                </c:pt>
                <c:pt idx="31">
                  <c:v>2056</c:v>
                </c:pt>
                <c:pt idx="32">
                  <c:v>2057</c:v>
                </c:pt>
                <c:pt idx="33">
                  <c:v>2058</c:v>
                </c:pt>
                <c:pt idx="34">
                  <c:v>2059</c:v>
                </c:pt>
                <c:pt idx="35">
                  <c:v>2060</c:v>
                </c:pt>
                <c:pt idx="36">
                  <c:v>2061</c:v>
                </c:pt>
                <c:pt idx="37">
                  <c:v>2062</c:v>
                </c:pt>
                <c:pt idx="38">
                  <c:v>2063</c:v>
                </c:pt>
                <c:pt idx="39">
                  <c:v>2064</c:v>
                </c:pt>
                <c:pt idx="40">
                  <c:v>2065</c:v>
                </c:pt>
                <c:pt idx="41">
                  <c:v>2066</c:v>
                </c:pt>
                <c:pt idx="42">
                  <c:v>2067</c:v>
                </c:pt>
                <c:pt idx="43">
                  <c:v>2068</c:v>
                </c:pt>
                <c:pt idx="44">
                  <c:v>2069</c:v>
                </c:pt>
                <c:pt idx="45">
                  <c:v>2070</c:v>
                </c:pt>
                <c:pt idx="46">
                  <c:v>2071</c:v>
                </c:pt>
                <c:pt idx="47">
                  <c:v>2072</c:v>
                </c:pt>
                <c:pt idx="48">
                  <c:v>2073</c:v>
                </c:pt>
                <c:pt idx="49">
                  <c:v>2074</c:v>
                </c:pt>
                <c:pt idx="50">
                  <c:v>2075</c:v>
                </c:pt>
                <c:pt idx="51">
                  <c:v>2076</c:v>
                </c:pt>
                <c:pt idx="52">
                  <c:v>2077</c:v>
                </c:pt>
                <c:pt idx="53">
                  <c:v>2078</c:v>
                </c:pt>
                <c:pt idx="54">
                  <c:v>2079</c:v>
                </c:pt>
                <c:pt idx="55">
                  <c:v>2080</c:v>
                </c:pt>
                <c:pt idx="56">
                  <c:v>2081</c:v>
                </c:pt>
                <c:pt idx="57">
                  <c:v>2082</c:v>
                </c:pt>
                <c:pt idx="58">
                  <c:v>2083</c:v>
                </c:pt>
                <c:pt idx="59">
                  <c:v>2084</c:v>
                </c:pt>
                <c:pt idx="60">
                  <c:v>2085</c:v>
                </c:pt>
                <c:pt idx="61">
                  <c:v>2086</c:v>
                </c:pt>
                <c:pt idx="62">
                  <c:v>2087</c:v>
                </c:pt>
                <c:pt idx="63">
                  <c:v>2088</c:v>
                </c:pt>
                <c:pt idx="64">
                  <c:v>2089</c:v>
                </c:pt>
                <c:pt idx="65">
                  <c:v>2090</c:v>
                </c:pt>
                <c:pt idx="66">
                  <c:v>2091</c:v>
                </c:pt>
                <c:pt idx="67">
                  <c:v>2092</c:v>
                </c:pt>
                <c:pt idx="68">
                  <c:v>2093</c:v>
                </c:pt>
                <c:pt idx="69">
                  <c:v>2094</c:v>
                </c:pt>
                <c:pt idx="70">
                  <c:v>2095</c:v>
                </c:pt>
                <c:pt idx="71">
                  <c:v>2096</c:v>
                </c:pt>
                <c:pt idx="72">
                  <c:v>2097</c:v>
                </c:pt>
                <c:pt idx="73">
                  <c:v>2098</c:v>
                </c:pt>
                <c:pt idx="74">
                  <c:v>2099</c:v>
                </c:pt>
                <c:pt idx="75">
                  <c:v>2100</c:v>
                </c:pt>
              </c:numCache>
            </c:numRef>
          </c:xVal>
          <c:yVal>
            <c:numRef>
              <c:f>Adoption!$D$5:$D$80</c:f>
              <c:numCache>
                <c:formatCode>0%</c:formatCode>
                <c:ptCount val="76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0.11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0.11</c:v>
                </c:pt>
                <c:pt idx="24">
                  <c:v>0.11</c:v>
                </c:pt>
                <c:pt idx="25">
                  <c:v>0.11</c:v>
                </c:pt>
                <c:pt idx="26">
                  <c:v>0.11</c:v>
                </c:pt>
                <c:pt idx="27">
                  <c:v>0.11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0.11</c:v>
                </c:pt>
                <c:pt idx="33">
                  <c:v>0.11</c:v>
                </c:pt>
                <c:pt idx="34">
                  <c:v>0.11</c:v>
                </c:pt>
                <c:pt idx="35">
                  <c:v>0.11</c:v>
                </c:pt>
                <c:pt idx="36">
                  <c:v>0.11</c:v>
                </c:pt>
                <c:pt idx="37">
                  <c:v>0.11</c:v>
                </c:pt>
                <c:pt idx="38">
                  <c:v>0.11</c:v>
                </c:pt>
                <c:pt idx="39">
                  <c:v>0.11</c:v>
                </c:pt>
                <c:pt idx="40">
                  <c:v>0.11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0.11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0.11</c:v>
                </c:pt>
                <c:pt idx="51">
                  <c:v>0.11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0.11</c:v>
                </c:pt>
                <c:pt idx="57">
                  <c:v>0.11</c:v>
                </c:pt>
                <c:pt idx="58">
                  <c:v>0.11</c:v>
                </c:pt>
                <c:pt idx="59">
                  <c:v>0.11</c:v>
                </c:pt>
                <c:pt idx="60">
                  <c:v>0.11</c:v>
                </c:pt>
                <c:pt idx="61">
                  <c:v>0.11</c:v>
                </c:pt>
                <c:pt idx="62">
                  <c:v>0.11</c:v>
                </c:pt>
                <c:pt idx="63">
                  <c:v>0.11</c:v>
                </c:pt>
                <c:pt idx="64">
                  <c:v>0.11</c:v>
                </c:pt>
                <c:pt idx="65">
                  <c:v>0.11</c:v>
                </c:pt>
                <c:pt idx="66">
                  <c:v>0.11</c:v>
                </c:pt>
                <c:pt idx="67">
                  <c:v>0.11</c:v>
                </c:pt>
                <c:pt idx="68">
                  <c:v>0.11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</c:v>
                </c:pt>
                <c:pt idx="73">
                  <c:v>0.11</c:v>
                </c:pt>
                <c:pt idx="74">
                  <c:v>0.11</c:v>
                </c:pt>
                <c:pt idx="75">
                  <c:v>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03-E248-9D8F-BFECB1A114C6}"/>
            </c:ext>
          </c:extLst>
        </c:ser>
        <c:ser>
          <c:idx val="2"/>
          <c:order val="2"/>
          <c:tx>
            <c:strRef>
              <c:f>Adoption!$E$4</c:f>
              <c:strCache>
                <c:ptCount val="1"/>
                <c:pt idx="0">
                  <c:v>Bamboo-hybrid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Adoption!$B$5:$B$80</c:f>
              <c:numCache>
                <c:formatCode>General</c:formatCode>
                <c:ptCount val="7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  <c:pt idx="26">
                  <c:v>2051</c:v>
                </c:pt>
                <c:pt idx="27">
                  <c:v>2052</c:v>
                </c:pt>
                <c:pt idx="28">
                  <c:v>2053</c:v>
                </c:pt>
                <c:pt idx="29">
                  <c:v>2054</c:v>
                </c:pt>
                <c:pt idx="30">
                  <c:v>2055</c:v>
                </c:pt>
                <c:pt idx="31">
                  <c:v>2056</c:v>
                </c:pt>
                <c:pt idx="32">
                  <c:v>2057</c:v>
                </c:pt>
                <c:pt idx="33">
                  <c:v>2058</c:v>
                </c:pt>
                <c:pt idx="34">
                  <c:v>2059</c:v>
                </c:pt>
                <c:pt idx="35">
                  <c:v>2060</c:v>
                </c:pt>
                <c:pt idx="36">
                  <c:v>2061</c:v>
                </c:pt>
                <c:pt idx="37">
                  <c:v>2062</c:v>
                </c:pt>
                <c:pt idx="38">
                  <c:v>2063</c:v>
                </c:pt>
                <c:pt idx="39">
                  <c:v>2064</c:v>
                </c:pt>
                <c:pt idx="40">
                  <c:v>2065</c:v>
                </c:pt>
                <c:pt idx="41">
                  <c:v>2066</c:v>
                </c:pt>
                <c:pt idx="42">
                  <c:v>2067</c:v>
                </c:pt>
                <c:pt idx="43">
                  <c:v>2068</c:v>
                </c:pt>
                <c:pt idx="44">
                  <c:v>2069</c:v>
                </c:pt>
                <c:pt idx="45">
                  <c:v>2070</c:v>
                </c:pt>
                <c:pt idx="46">
                  <c:v>2071</c:v>
                </c:pt>
                <c:pt idx="47">
                  <c:v>2072</c:v>
                </c:pt>
                <c:pt idx="48">
                  <c:v>2073</c:v>
                </c:pt>
                <c:pt idx="49">
                  <c:v>2074</c:v>
                </c:pt>
                <c:pt idx="50">
                  <c:v>2075</c:v>
                </c:pt>
                <c:pt idx="51">
                  <c:v>2076</c:v>
                </c:pt>
                <c:pt idx="52">
                  <c:v>2077</c:v>
                </c:pt>
                <c:pt idx="53">
                  <c:v>2078</c:v>
                </c:pt>
                <c:pt idx="54">
                  <c:v>2079</c:v>
                </c:pt>
                <c:pt idx="55">
                  <c:v>2080</c:v>
                </c:pt>
                <c:pt idx="56">
                  <c:v>2081</c:v>
                </c:pt>
                <c:pt idx="57">
                  <c:v>2082</c:v>
                </c:pt>
                <c:pt idx="58">
                  <c:v>2083</c:v>
                </c:pt>
                <c:pt idx="59">
                  <c:v>2084</c:v>
                </c:pt>
                <c:pt idx="60">
                  <c:v>2085</c:v>
                </c:pt>
                <c:pt idx="61">
                  <c:v>2086</c:v>
                </c:pt>
                <c:pt idx="62">
                  <c:v>2087</c:v>
                </c:pt>
                <c:pt idx="63">
                  <c:v>2088</c:v>
                </c:pt>
                <c:pt idx="64">
                  <c:v>2089</c:v>
                </c:pt>
                <c:pt idx="65">
                  <c:v>2090</c:v>
                </c:pt>
                <c:pt idx="66">
                  <c:v>2091</c:v>
                </c:pt>
                <c:pt idx="67">
                  <c:v>2092</c:v>
                </c:pt>
                <c:pt idx="68">
                  <c:v>2093</c:v>
                </c:pt>
                <c:pt idx="69">
                  <c:v>2094</c:v>
                </c:pt>
                <c:pt idx="70">
                  <c:v>2095</c:v>
                </c:pt>
                <c:pt idx="71">
                  <c:v>2096</c:v>
                </c:pt>
                <c:pt idx="72">
                  <c:v>2097</c:v>
                </c:pt>
                <c:pt idx="73">
                  <c:v>2098</c:v>
                </c:pt>
                <c:pt idx="74">
                  <c:v>2099</c:v>
                </c:pt>
                <c:pt idx="75">
                  <c:v>2100</c:v>
                </c:pt>
              </c:numCache>
            </c:numRef>
          </c:xVal>
          <c:yVal>
            <c:numRef>
              <c:f>Adoption!$E$5:$E$80</c:f>
              <c:numCache>
                <c:formatCode>0%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03-E248-9D8F-BFECB1A114C6}"/>
            </c:ext>
          </c:extLst>
        </c:ser>
        <c:ser>
          <c:idx val="3"/>
          <c:order val="3"/>
          <c:tx>
            <c:strRef>
              <c:f>Adoption!$F$4</c:f>
              <c:strCache>
                <c:ptCount val="1"/>
                <c:pt idx="0">
                  <c:v>Euc-hybrid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Adoption!$B$5:$B$80</c:f>
              <c:numCache>
                <c:formatCode>General</c:formatCode>
                <c:ptCount val="7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  <c:pt idx="26">
                  <c:v>2051</c:v>
                </c:pt>
                <c:pt idx="27">
                  <c:v>2052</c:v>
                </c:pt>
                <c:pt idx="28">
                  <c:v>2053</c:v>
                </c:pt>
                <c:pt idx="29">
                  <c:v>2054</c:v>
                </c:pt>
                <c:pt idx="30">
                  <c:v>2055</c:v>
                </c:pt>
                <c:pt idx="31">
                  <c:v>2056</c:v>
                </c:pt>
                <c:pt idx="32">
                  <c:v>2057</c:v>
                </c:pt>
                <c:pt idx="33">
                  <c:v>2058</c:v>
                </c:pt>
                <c:pt idx="34">
                  <c:v>2059</c:v>
                </c:pt>
                <c:pt idx="35">
                  <c:v>2060</c:v>
                </c:pt>
                <c:pt idx="36">
                  <c:v>2061</c:v>
                </c:pt>
                <c:pt idx="37">
                  <c:v>2062</c:v>
                </c:pt>
                <c:pt idx="38">
                  <c:v>2063</c:v>
                </c:pt>
                <c:pt idx="39">
                  <c:v>2064</c:v>
                </c:pt>
                <c:pt idx="40">
                  <c:v>2065</c:v>
                </c:pt>
                <c:pt idx="41">
                  <c:v>2066</c:v>
                </c:pt>
                <c:pt idx="42">
                  <c:v>2067</c:v>
                </c:pt>
                <c:pt idx="43">
                  <c:v>2068</c:v>
                </c:pt>
                <c:pt idx="44">
                  <c:v>2069</c:v>
                </c:pt>
                <c:pt idx="45">
                  <c:v>2070</c:v>
                </c:pt>
                <c:pt idx="46">
                  <c:v>2071</c:v>
                </c:pt>
                <c:pt idx="47">
                  <c:v>2072</c:v>
                </c:pt>
                <c:pt idx="48">
                  <c:v>2073</c:v>
                </c:pt>
                <c:pt idx="49">
                  <c:v>2074</c:v>
                </c:pt>
                <c:pt idx="50">
                  <c:v>2075</c:v>
                </c:pt>
                <c:pt idx="51">
                  <c:v>2076</c:v>
                </c:pt>
                <c:pt idx="52">
                  <c:v>2077</c:v>
                </c:pt>
                <c:pt idx="53">
                  <c:v>2078</c:v>
                </c:pt>
                <c:pt idx="54">
                  <c:v>2079</c:v>
                </c:pt>
                <c:pt idx="55">
                  <c:v>2080</c:v>
                </c:pt>
                <c:pt idx="56">
                  <c:v>2081</c:v>
                </c:pt>
                <c:pt idx="57">
                  <c:v>2082</c:v>
                </c:pt>
                <c:pt idx="58">
                  <c:v>2083</c:v>
                </c:pt>
                <c:pt idx="59">
                  <c:v>2084</c:v>
                </c:pt>
                <c:pt idx="60">
                  <c:v>2085</c:v>
                </c:pt>
                <c:pt idx="61">
                  <c:v>2086</c:v>
                </c:pt>
                <c:pt idx="62">
                  <c:v>2087</c:v>
                </c:pt>
                <c:pt idx="63">
                  <c:v>2088</c:v>
                </c:pt>
                <c:pt idx="64">
                  <c:v>2089</c:v>
                </c:pt>
                <c:pt idx="65">
                  <c:v>2090</c:v>
                </c:pt>
                <c:pt idx="66">
                  <c:v>2091</c:v>
                </c:pt>
                <c:pt idx="67">
                  <c:v>2092</c:v>
                </c:pt>
                <c:pt idx="68">
                  <c:v>2093</c:v>
                </c:pt>
                <c:pt idx="69">
                  <c:v>2094</c:v>
                </c:pt>
                <c:pt idx="70">
                  <c:v>2095</c:v>
                </c:pt>
                <c:pt idx="71">
                  <c:v>2096</c:v>
                </c:pt>
                <c:pt idx="72">
                  <c:v>2097</c:v>
                </c:pt>
                <c:pt idx="73">
                  <c:v>2098</c:v>
                </c:pt>
                <c:pt idx="74">
                  <c:v>2099</c:v>
                </c:pt>
                <c:pt idx="75">
                  <c:v>2100</c:v>
                </c:pt>
              </c:numCache>
            </c:numRef>
          </c:xVal>
          <c:yVal>
            <c:numRef>
              <c:f>Adoption!$F$5:$F$80</c:f>
              <c:numCache>
                <c:formatCode>0%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03-E248-9D8F-BFECB1A11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919679"/>
        <c:axId val="1885290415"/>
      </c:scatterChart>
      <c:valAx>
        <c:axId val="1973919679"/>
        <c:scaling>
          <c:orientation val="minMax"/>
          <c:max val="2105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885290415"/>
        <c:crosses val="autoZero"/>
        <c:crossBetween val="midCat"/>
      </c:valAx>
      <c:valAx>
        <c:axId val="188529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97391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US" sz="1200" b="1"/>
              <a:t>Early-Slow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Adoption!$H$4</c:f>
              <c:strCache>
                <c:ptCount val="1"/>
                <c:pt idx="0">
                  <c:v>2x6</c:v>
                </c:pt>
              </c:strCache>
            </c:strRef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Adoption!$B$5:$B$80</c:f>
              <c:numCache>
                <c:formatCode>General</c:formatCode>
                <c:ptCount val="7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  <c:pt idx="26">
                  <c:v>2051</c:v>
                </c:pt>
                <c:pt idx="27">
                  <c:v>2052</c:v>
                </c:pt>
                <c:pt idx="28">
                  <c:v>2053</c:v>
                </c:pt>
                <c:pt idx="29">
                  <c:v>2054</c:v>
                </c:pt>
                <c:pt idx="30">
                  <c:v>2055</c:v>
                </c:pt>
                <c:pt idx="31">
                  <c:v>2056</c:v>
                </c:pt>
                <c:pt idx="32">
                  <c:v>2057</c:v>
                </c:pt>
                <c:pt idx="33">
                  <c:v>2058</c:v>
                </c:pt>
                <c:pt idx="34">
                  <c:v>2059</c:v>
                </c:pt>
                <c:pt idx="35">
                  <c:v>2060</c:v>
                </c:pt>
                <c:pt idx="36">
                  <c:v>2061</c:v>
                </c:pt>
                <c:pt idx="37">
                  <c:v>2062</c:v>
                </c:pt>
                <c:pt idx="38">
                  <c:v>2063</c:v>
                </c:pt>
                <c:pt idx="39">
                  <c:v>2064</c:v>
                </c:pt>
                <c:pt idx="40">
                  <c:v>2065</c:v>
                </c:pt>
                <c:pt idx="41">
                  <c:v>2066</c:v>
                </c:pt>
                <c:pt idx="42">
                  <c:v>2067</c:v>
                </c:pt>
                <c:pt idx="43">
                  <c:v>2068</c:v>
                </c:pt>
                <c:pt idx="44">
                  <c:v>2069</c:v>
                </c:pt>
                <c:pt idx="45">
                  <c:v>2070</c:v>
                </c:pt>
                <c:pt idx="46">
                  <c:v>2071</c:v>
                </c:pt>
                <c:pt idx="47">
                  <c:v>2072</c:v>
                </c:pt>
                <c:pt idx="48">
                  <c:v>2073</c:v>
                </c:pt>
                <c:pt idx="49">
                  <c:v>2074</c:v>
                </c:pt>
                <c:pt idx="50">
                  <c:v>2075</c:v>
                </c:pt>
                <c:pt idx="51">
                  <c:v>2076</c:v>
                </c:pt>
                <c:pt idx="52">
                  <c:v>2077</c:v>
                </c:pt>
                <c:pt idx="53">
                  <c:v>2078</c:v>
                </c:pt>
                <c:pt idx="54">
                  <c:v>2079</c:v>
                </c:pt>
                <c:pt idx="55">
                  <c:v>2080</c:v>
                </c:pt>
                <c:pt idx="56">
                  <c:v>2081</c:v>
                </c:pt>
                <c:pt idx="57">
                  <c:v>2082</c:v>
                </c:pt>
                <c:pt idx="58">
                  <c:v>2083</c:v>
                </c:pt>
                <c:pt idx="59">
                  <c:v>2084</c:v>
                </c:pt>
                <c:pt idx="60">
                  <c:v>2085</c:v>
                </c:pt>
                <c:pt idx="61">
                  <c:v>2086</c:v>
                </c:pt>
                <c:pt idx="62">
                  <c:v>2087</c:v>
                </c:pt>
                <c:pt idx="63">
                  <c:v>2088</c:v>
                </c:pt>
                <c:pt idx="64">
                  <c:v>2089</c:v>
                </c:pt>
                <c:pt idx="65">
                  <c:v>2090</c:v>
                </c:pt>
                <c:pt idx="66">
                  <c:v>2091</c:v>
                </c:pt>
                <c:pt idx="67">
                  <c:v>2092</c:v>
                </c:pt>
                <c:pt idx="68">
                  <c:v>2093</c:v>
                </c:pt>
                <c:pt idx="69">
                  <c:v>2094</c:v>
                </c:pt>
                <c:pt idx="70">
                  <c:v>2095</c:v>
                </c:pt>
                <c:pt idx="71">
                  <c:v>2096</c:v>
                </c:pt>
                <c:pt idx="72">
                  <c:v>2097</c:v>
                </c:pt>
                <c:pt idx="73">
                  <c:v>2098</c:v>
                </c:pt>
                <c:pt idx="74">
                  <c:v>2099</c:v>
                </c:pt>
                <c:pt idx="75">
                  <c:v>2100</c:v>
                </c:pt>
              </c:numCache>
            </c:numRef>
          </c:xVal>
          <c:yVal>
            <c:numRef>
              <c:f>Adoption!$H$5:$H$80</c:f>
              <c:numCache>
                <c:formatCode>0%</c:formatCode>
                <c:ptCount val="76"/>
                <c:pt idx="0">
                  <c:v>0.88970150000000003</c:v>
                </c:pt>
                <c:pt idx="1">
                  <c:v>0.88959714000000001</c:v>
                </c:pt>
                <c:pt idx="2">
                  <c:v>0.88945633999999996</c:v>
                </c:pt>
                <c:pt idx="3">
                  <c:v>0.88926640000000001</c:v>
                </c:pt>
                <c:pt idx="4">
                  <c:v>0.88901021000000002</c:v>
                </c:pt>
                <c:pt idx="5">
                  <c:v>0.88866478000000004</c:v>
                </c:pt>
                <c:pt idx="6">
                  <c:v>0.88819919999999997</c:v>
                </c:pt>
                <c:pt idx="7">
                  <c:v>0.88757200999999997</c:v>
                </c:pt>
                <c:pt idx="8">
                  <c:v>0.88672770999999995</c:v>
                </c:pt>
                <c:pt idx="9">
                  <c:v>0.88559220999999999</c:v>
                </c:pt>
                <c:pt idx="10">
                  <c:v>0.88406704999999997</c:v>
                </c:pt>
                <c:pt idx="11">
                  <c:v>0.88202201999999996</c:v>
                </c:pt>
                <c:pt idx="12">
                  <c:v>0.87928622999999995</c:v>
                </c:pt>
                <c:pt idx="13">
                  <c:v>0.87563762000000001</c:v>
                </c:pt>
                <c:pt idx="14">
                  <c:v>0.87079156000000002</c:v>
                </c:pt>
                <c:pt idx="15">
                  <c:v>0.86439003000000003</c:v>
                </c:pt>
                <c:pt idx="16">
                  <c:v>0.85599438999999999</c:v>
                </c:pt>
                <c:pt idx="17">
                  <c:v>0.84508673999999995</c:v>
                </c:pt>
                <c:pt idx="18">
                  <c:v>0.83108771999999997</c:v>
                </c:pt>
                <c:pt idx="19">
                  <c:v>0.81340042000000001</c:v>
                </c:pt>
                <c:pt idx="20">
                  <c:v>0.79149022000000002</c:v>
                </c:pt>
                <c:pt idx="21">
                  <c:v>0.76500338000000001</c:v>
                </c:pt>
                <c:pt idx="22">
                  <c:v>0.73391273000000001</c:v>
                </c:pt>
                <c:pt idx="23">
                  <c:v>0.69865440999999995</c:v>
                </c:pt>
                <c:pt idx="24">
                  <c:v>0.66019896</c:v>
                </c:pt>
                <c:pt idx="25">
                  <c:v>0.62</c:v>
                </c:pt>
                <c:pt idx="26">
                  <c:v>0.57980103999999999</c:v>
                </c:pt>
                <c:pt idx="27">
                  <c:v>0.54134559000000004</c:v>
                </c:pt>
                <c:pt idx="28">
                  <c:v>0.50608726999999998</c:v>
                </c:pt>
                <c:pt idx="29">
                  <c:v>0.47499661999999998</c:v>
                </c:pt>
                <c:pt idx="30">
                  <c:v>0.44850978000000002</c:v>
                </c:pt>
                <c:pt idx="31">
                  <c:v>0.42659957999999998</c:v>
                </c:pt>
                <c:pt idx="32">
                  <c:v>0.40891228000000002</c:v>
                </c:pt>
                <c:pt idx="33">
                  <c:v>0.39491325999999999</c:v>
                </c:pt>
                <c:pt idx="34">
                  <c:v>0.38400561</c:v>
                </c:pt>
                <c:pt idx="35">
                  <c:v>0.37560997000000002</c:v>
                </c:pt>
                <c:pt idx="36">
                  <c:v>0.36920844000000003</c:v>
                </c:pt>
                <c:pt idx="37">
                  <c:v>0.36436237999999999</c:v>
                </c:pt>
                <c:pt idx="38">
                  <c:v>0.36071376999999999</c:v>
                </c:pt>
                <c:pt idx="39">
                  <c:v>0.35797797999999997</c:v>
                </c:pt>
                <c:pt idx="40">
                  <c:v>0.35593295000000003</c:v>
                </c:pt>
                <c:pt idx="41">
                  <c:v>0.35440779</c:v>
                </c:pt>
                <c:pt idx="42">
                  <c:v>0.35327228999999999</c:v>
                </c:pt>
                <c:pt idx="43">
                  <c:v>0.35242799000000002</c:v>
                </c:pt>
                <c:pt idx="44">
                  <c:v>0.35180080000000002</c:v>
                </c:pt>
                <c:pt idx="45">
                  <c:v>0.35133522</c:v>
                </c:pt>
                <c:pt idx="46">
                  <c:v>0.35098979000000002</c:v>
                </c:pt>
                <c:pt idx="47">
                  <c:v>0.35073359999999998</c:v>
                </c:pt>
                <c:pt idx="48">
                  <c:v>0.35054365999999998</c:v>
                </c:pt>
                <c:pt idx="49">
                  <c:v>0.35040285999999998</c:v>
                </c:pt>
                <c:pt idx="50">
                  <c:v>0.35029850000000001</c:v>
                </c:pt>
                <c:pt idx="51">
                  <c:v>0.35022117000000003</c:v>
                </c:pt>
                <c:pt idx="52">
                  <c:v>0.35016385999999999</c:v>
                </c:pt>
                <c:pt idx="53">
                  <c:v>0.35012140000000003</c:v>
                </c:pt>
                <c:pt idx="54">
                  <c:v>0.35008993999999999</c:v>
                </c:pt>
                <c:pt idx="55">
                  <c:v>0.35006662999999999</c:v>
                </c:pt>
                <c:pt idx="56">
                  <c:v>0.35004935999999998</c:v>
                </c:pt>
                <c:pt idx="57">
                  <c:v>0.35003656999999999</c:v>
                </c:pt>
                <c:pt idx="58">
                  <c:v>0.35002708999999999</c:v>
                </c:pt>
                <c:pt idx="59">
                  <c:v>0.35002007000000002</c:v>
                </c:pt>
                <c:pt idx="60">
                  <c:v>0.35001486999999998</c:v>
                </c:pt>
                <c:pt idx="61">
                  <c:v>0.35001102000000001</c:v>
                </c:pt>
                <c:pt idx="62">
                  <c:v>0.35000816000000001</c:v>
                </c:pt>
                <c:pt idx="63">
                  <c:v>0.35000605000000001</c:v>
                </c:pt>
                <c:pt idx="64">
                  <c:v>0.35000448000000001</c:v>
                </c:pt>
                <c:pt idx="65">
                  <c:v>0.35000332000000001</c:v>
                </c:pt>
                <c:pt idx="66">
                  <c:v>0.35000246000000002</c:v>
                </c:pt>
                <c:pt idx="67">
                  <c:v>0.35000182000000002</c:v>
                </c:pt>
                <c:pt idx="68">
                  <c:v>0.35000134999999999</c:v>
                </c:pt>
                <c:pt idx="69">
                  <c:v>0.35000100000000001</c:v>
                </c:pt>
                <c:pt idx="70">
                  <c:v>0.35000073999999998</c:v>
                </c:pt>
                <c:pt idx="71">
                  <c:v>0.35000055000000002</c:v>
                </c:pt>
                <c:pt idx="72">
                  <c:v>0.35000040999999998</c:v>
                </c:pt>
                <c:pt idx="73">
                  <c:v>0.35000029999999999</c:v>
                </c:pt>
                <c:pt idx="74">
                  <c:v>0.35000021999999997</c:v>
                </c:pt>
                <c:pt idx="75">
                  <c:v>0.35000017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9-784B-86AB-7C61A40BCFCD}"/>
            </c:ext>
          </c:extLst>
        </c:ser>
        <c:ser>
          <c:idx val="1"/>
          <c:order val="1"/>
          <c:tx>
            <c:strRef>
              <c:f>Adoption!$I$4</c:f>
              <c:strCache>
                <c:ptCount val="1"/>
                <c:pt idx="0">
                  <c:v>CMU</c:v>
                </c:pt>
              </c:strCache>
            </c:strRef>
          </c:tx>
          <c:spPr>
            <a:ln w="2540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Adoption!$B$5:$B$80</c:f>
              <c:numCache>
                <c:formatCode>General</c:formatCode>
                <c:ptCount val="7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  <c:pt idx="26">
                  <c:v>2051</c:v>
                </c:pt>
                <c:pt idx="27">
                  <c:v>2052</c:v>
                </c:pt>
                <c:pt idx="28">
                  <c:v>2053</c:v>
                </c:pt>
                <c:pt idx="29">
                  <c:v>2054</c:v>
                </c:pt>
                <c:pt idx="30">
                  <c:v>2055</c:v>
                </c:pt>
                <c:pt idx="31">
                  <c:v>2056</c:v>
                </c:pt>
                <c:pt idx="32">
                  <c:v>2057</c:v>
                </c:pt>
                <c:pt idx="33">
                  <c:v>2058</c:v>
                </c:pt>
                <c:pt idx="34">
                  <c:v>2059</c:v>
                </c:pt>
                <c:pt idx="35">
                  <c:v>2060</c:v>
                </c:pt>
                <c:pt idx="36">
                  <c:v>2061</c:v>
                </c:pt>
                <c:pt idx="37">
                  <c:v>2062</c:v>
                </c:pt>
                <c:pt idx="38">
                  <c:v>2063</c:v>
                </c:pt>
                <c:pt idx="39">
                  <c:v>2064</c:v>
                </c:pt>
                <c:pt idx="40">
                  <c:v>2065</c:v>
                </c:pt>
                <c:pt idx="41">
                  <c:v>2066</c:v>
                </c:pt>
                <c:pt idx="42">
                  <c:v>2067</c:v>
                </c:pt>
                <c:pt idx="43">
                  <c:v>2068</c:v>
                </c:pt>
                <c:pt idx="44">
                  <c:v>2069</c:v>
                </c:pt>
                <c:pt idx="45">
                  <c:v>2070</c:v>
                </c:pt>
                <c:pt idx="46">
                  <c:v>2071</c:v>
                </c:pt>
                <c:pt idx="47">
                  <c:v>2072</c:v>
                </c:pt>
                <c:pt idx="48">
                  <c:v>2073</c:v>
                </c:pt>
                <c:pt idx="49">
                  <c:v>2074</c:v>
                </c:pt>
                <c:pt idx="50">
                  <c:v>2075</c:v>
                </c:pt>
                <c:pt idx="51">
                  <c:v>2076</c:v>
                </c:pt>
                <c:pt idx="52">
                  <c:v>2077</c:v>
                </c:pt>
                <c:pt idx="53">
                  <c:v>2078</c:v>
                </c:pt>
                <c:pt idx="54">
                  <c:v>2079</c:v>
                </c:pt>
                <c:pt idx="55">
                  <c:v>2080</c:v>
                </c:pt>
                <c:pt idx="56">
                  <c:v>2081</c:v>
                </c:pt>
                <c:pt idx="57">
                  <c:v>2082</c:v>
                </c:pt>
                <c:pt idx="58">
                  <c:v>2083</c:v>
                </c:pt>
                <c:pt idx="59">
                  <c:v>2084</c:v>
                </c:pt>
                <c:pt idx="60">
                  <c:v>2085</c:v>
                </c:pt>
                <c:pt idx="61">
                  <c:v>2086</c:v>
                </c:pt>
                <c:pt idx="62">
                  <c:v>2087</c:v>
                </c:pt>
                <c:pt idx="63">
                  <c:v>2088</c:v>
                </c:pt>
                <c:pt idx="64">
                  <c:v>2089</c:v>
                </c:pt>
                <c:pt idx="65">
                  <c:v>2090</c:v>
                </c:pt>
                <c:pt idx="66">
                  <c:v>2091</c:v>
                </c:pt>
                <c:pt idx="67">
                  <c:v>2092</c:v>
                </c:pt>
                <c:pt idx="68">
                  <c:v>2093</c:v>
                </c:pt>
                <c:pt idx="69">
                  <c:v>2094</c:v>
                </c:pt>
                <c:pt idx="70">
                  <c:v>2095</c:v>
                </c:pt>
                <c:pt idx="71">
                  <c:v>2096</c:v>
                </c:pt>
                <c:pt idx="72">
                  <c:v>2097</c:v>
                </c:pt>
                <c:pt idx="73">
                  <c:v>2098</c:v>
                </c:pt>
                <c:pt idx="74">
                  <c:v>2099</c:v>
                </c:pt>
                <c:pt idx="75">
                  <c:v>2100</c:v>
                </c:pt>
              </c:numCache>
            </c:numRef>
          </c:xVal>
          <c:yVal>
            <c:numRef>
              <c:f>Adoption!$I$5:$I$80</c:f>
              <c:numCache>
                <c:formatCode>0%</c:formatCode>
                <c:ptCount val="76"/>
                <c:pt idx="0">
                  <c:v>0.10996131000000001</c:v>
                </c:pt>
                <c:pt idx="1">
                  <c:v>0.10994777999999999</c:v>
                </c:pt>
                <c:pt idx="2">
                  <c:v>0.10992953</c:v>
                </c:pt>
                <c:pt idx="3">
                  <c:v>0.1099049</c:v>
                </c:pt>
                <c:pt idx="4">
                  <c:v>0.10987168999999999</c:v>
                </c:pt>
                <c:pt idx="5">
                  <c:v>0.10982691999999999</c:v>
                </c:pt>
                <c:pt idx="6">
                  <c:v>0.10976656</c:v>
                </c:pt>
                <c:pt idx="7">
                  <c:v>0.10968526000000001</c:v>
                </c:pt>
                <c:pt idx="8">
                  <c:v>0.10957581</c:v>
                </c:pt>
                <c:pt idx="9">
                  <c:v>0.10942862</c:v>
                </c:pt>
                <c:pt idx="10">
                  <c:v>0.10923091</c:v>
                </c:pt>
                <c:pt idx="11">
                  <c:v>0.10896582</c:v>
                </c:pt>
                <c:pt idx="12">
                  <c:v>0.10861118</c:v>
                </c:pt>
                <c:pt idx="13">
                  <c:v>0.10813821</c:v>
                </c:pt>
                <c:pt idx="14">
                  <c:v>0.10751002</c:v>
                </c:pt>
                <c:pt idx="15">
                  <c:v>0.10668018999999999</c:v>
                </c:pt>
                <c:pt idx="16">
                  <c:v>0.10559187</c:v>
                </c:pt>
                <c:pt idx="17">
                  <c:v>0.10417791</c:v>
                </c:pt>
                <c:pt idx="18">
                  <c:v>0.10236322</c:v>
                </c:pt>
                <c:pt idx="19">
                  <c:v>0.10007043</c:v>
                </c:pt>
                <c:pt idx="20">
                  <c:v>9.7230209999999997E-2</c:v>
                </c:pt>
                <c:pt idx="21">
                  <c:v>9.3796729999999995E-2</c:v>
                </c:pt>
                <c:pt idx="22">
                  <c:v>8.9766470000000001E-2</c:v>
                </c:pt>
                <c:pt idx="23">
                  <c:v>8.5195939999999998E-2</c:v>
                </c:pt>
                <c:pt idx="24">
                  <c:v>8.0210980000000001E-2</c:v>
                </c:pt>
                <c:pt idx="25">
                  <c:v>7.4999999999999997E-2</c:v>
                </c:pt>
                <c:pt idx="26">
                  <c:v>6.9789019999999993E-2</c:v>
                </c:pt>
                <c:pt idx="27">
                  <c:v>6.4804059999999997E-2</c:v>
                </c:pt>
                <c:pt idx="28">
                  <c:v>6.023353E-2</c:v>
                </c:pt>
                <c:pt idx="29">
                  <c:v>5.620327E-2</c:v>
                </c:pt>
                <c:pt idx="30">
                  <c:v>5.2769789999999997E-2</c:v>
                </c:pt>
                <c:pt idx="31">
                  <c:v>4.992957E-2</c:v>
                </c:pt>
                <c:pt idx="32">
                  <c:v>4.7636779999999997E-2</c:v>
                </c:pt>
                <c:pt idx="33">
                  <c:v>4.5822090000000003E-2</c:v>
                </c:pt>
                <c:pt idx="34">
                  <c:v>4.4408129999999997E-2</c:v>
                </c:pt>
                <c:pt idx="35">
                  <c:v>4.331981E-2</c:v>
                </c:pt>
                <c:pt idx="36">
                  <c:v>4.2489979999999997E-2</c:v>
                </c:pt>
                <c:pt idx="37">
                  <c:v>4.1861790000000003E-2</c:v>
                </c:pt>
                <c:pt idx="38">
                  <c:v>4.138882E-2</c:v>
                </c:pt>
                <c:pt idx="39">
                  <c:v>4.1034180000000003E-2</c:v>
                </c:pt>
                <c:pt idx="40">
                  <c:v>4.0769090000000001E-2</c:v>
                </c:pt>
                <c:pt idx="41">
                  <c:v>4.0571379999999997E-2</c:v>
                </c:pt>
                <c:pt idx="42">
                  <c:v>4.0424189999999999E-2</c:v>
                </c:pt>
                <c:pt idx="43">
                  <c:v>4.0314740000000002E-2</c:v>
                </c:pt>
                <c:pt idx="44">
                  <c:v>4.0233440000000002E-2</c:v>
                </c:pt>
                <c:pt idx="45">
                  <c:v>4.017308E-2</c:v>
                </c:pt>
                <c:pt idx="46">
                  <c:v>4.012831E-2</c:v>
                </c:pt>
                <c:pt idx="47">
                  <c:v>4.0095100000000002E-2</c:v>
                </c:pt>
                <c:pt idx="48">
                  <c:v>4.0070469999999997E-2</c:v>
                </c:pt>
                <c:pt idx="49">
                  <c:v>4.0052219999999999E-2</c:v>
                </c:pt>
                <c:pt idx="50">
                  <c:v>4.0038690000000002E-2</c:v>
                </c:pt>
                <c:pt idx="51">
                  <c:v>4.0028670000000002E-2</c:v>
                </c:pt>
                <c:pt idx="52">
                  <c:v>4.002124E-2</c:v>
                </c:pt>
                <c:pt idx="53">
                  <c:v>4.0015740000000001E-2</c:v>
                </c:pt>
                <c:pt idx="54">
                  <c:v>4.0011659999999998E-2</c:v>
                </c:pt>
                <c:pt idx="55">
                  <c:v>4.0008639999999998E-2</c:v>
                </c:pt>
                <c:pt idx="56">
                  <c:v>4.0006399999999998E-2</c:v>
                </c:pt>
                <c:pt idx="57">
                  <c:v>4.0004739999999997E-2</c:v>
                </c:pt>
                <c:pt idx="58">
                  <c:v>4.0003509999999999E-2</c:v>
                </c:pt>
                <c:pt idx="59">
                  <c:v>4.0002599999999999E-2</c:v>
                </c:pt>
                <c:pt idx="60">
                  <c:v>4.0001929999999998E-2</c:v>
                </c:pt>
                <c:pt idx="61">
                  <c:v>4.0001429999999998E-2</c:v>
                </c:pt>
                <c:pt idx="62">
                  <c:v>4.0001059999999998E-2</c:v>
                </c:pt>
                <c:pt idx="63">
                  <c:v>4.000078E-2</c:v>
                </c:pt>
                <c:pt idx="64">
                  <c:v>4.0000580000000001E-2</c:v>
                </c:pt>
                <c:pt idx="65">
                  <c:v>4.0000429999999997E-2</c:v>
                </c:pt>
                <c:pt idx="66">
                  <c:v>4.0000319999999999E-2</c:v>
                </c:pt>
                <c:pt idx="67">
                  <c:v>4.0000239999999999E-2</c:v>
                </c:pt>
                <c:pt idx="68">
                  <c:v>4.0000170000000002E-2</c:v>
                </c:pt>
                <c:pt idx="69">
                  <c:v>4.0000130000000002E-2</c:v>
                </c:pt>
                <c:pt idx="70">
                  <c:v>4.0000099999999997E-2</c:v>
                </c:pt>
                <c:pt idx="71">
                  <c:v>4.0000069999999999E-2</c:v>
                </c:pt>
                <c:pt idx="72">
                  <c:v>4.0000050000000002E-2</c:v>
                </c:pt>
                <c:pt idx="73">
                  <c:v>4.0000040000000001E-2</c:v>
                </c:pt>
                <c:pt idx="74">
                  <c:v>4.0000029999999999E-2</c:v>
                </c:pt>
                <c:pt idx="75">
                  <c:v>4.0000019999999997E-2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09-784B-86AB-7C61A40BCFCD}"/>
            </c:ext>
          </c:extLst>
        </c:ser>
        <c:ser>
          <c:idx val="2"/>
          <c:order val="2"/>
          <c:tx>
            <c:strRef>
              <c:f>Adoption!$J$4</c:f>
              <c:strCache>
                <c:ptCount val="1"/>
                <c:pt idx="0">
                  <c:v>Bamboo-hybrid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Adoption!$B$5:$B$80</c:f>
              <c:numCache>
                <c:formatCode>General</c:formatCode>
                <c:ptCount val="7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  <c:pt idx="26">
                  <c:v>2051</c:v>
                </c:pt>
                <c:pt idx="27">
                  <c:v>2052</c:v>
                </c:pt>
                <c:pt idx="28">
                  <c:v>2053</c:v>
                </c:pt>
                <c:pt idx="29">
                  <c:v>2054</c:v>
                </c:pt>
                <c:pt idx="30">
                  <c:v>2055</c:v>
                </c:pt>
                <c:pt idx="31">
                  <c:v>2056</c:v>
                </c:pt>
                <c:pt idx="32">
                  <c:v>2057</c:v>
                </c:pt>
                <c:pt idx="33">
                  <c:v>2058</c:v>
                </c:pt>
                <c:pt idx="34">
                  <c:v>2059</c:v>
                </c:pt>
                <c:pt idx="35">
                  <c:v>2060</c:v>
                </c:pt>
                <c:pt idx="36">
                  <c:v>2061</c:v>
                </c:pt>
                <c:pt idx="37">
                  <c:v>2062</c:v>
                </c:pt>
                <c:pt idx="38">
                  <c:v>2063</c:v>
                </c:pt>
                <c:pt idx="39">
                  <c:v>2064</c:v>
                </c:pt>
                <c:pt idx="40">
                  <c:v>2065</c:v>
                </c:pt>
                <c:pt idx="41">
                  <c:v>2066</c:v>
                </c:pt>
                <c:pt idx="42">
                  <c:v>2067</c:v>
                </c:pt>
                <c:pt idx="43">
                  <c:v>2068</c:v>
                </c:pt>
                <c:pt idx="44">
                  <c:v>2069</c:v>
                </c:pt>
                <c:pt idx="45">
                  <c:v>2070</c:v>
                </c:pt>
                <c:pt idx="46">
                  <c:v>2071</c:v>
                </c:pt>
                <c:pt idx="47">
                  <c:v>2072</c:v>
                </c:pt>
                <c:pt idx="48">
                  <c:v>2073</c:v>
                </c:pt>
                <c:pt idx="49">
                  <c:v>2074</c:v>
                </c:pt>
                <c:pt idx="50">
                  <c:v>2075</c:v>
                </c:pt>
                <c:pt idx="51">
                  <c:v>2076</c:v>
                </c:pt>
                <c:pt idx="52">
                  <c:v>2077</c:v>
                </c:pt>
                <c:pt idx="53">
                  <c:v>2078</c:v>
                </c:pt>
                <c:pt idx="54">
                  <c:v>2079</c:v>
                </c:pt>
                <c:pt idx="55">
                  <c:v>2080</c:v>
                </c:pt>
                <c:pt idx="56">
                  <c:v>2081</c:v>
                </c:pt>
                <c:pt idx="57">
                  <c:v>2082</c:v>
                </c:pt>
                <c:pt idx="58">
                  <c:v>2083</c:v>
                </c:pt>
                <c:pt idx="59">
                  <c:v>2084</c:v>
                </c:pt>
                <c:pt idx="60">
                  <c:v>2085</c:v>
                </c:pt>
                <c:pt idx="61">
                  <c:v>2086</c:v>
                </c:pt>
                <c:pt idx="62">
                  <c:v>2087</c:v>
                </c:pt>
                <c:pt idx="63">
                  <c:v>2088</c:v>
                </c:pt>
                <c:pt idx="64">
                  <c:v>2089</c:v>
                </c:pt>
                <c:pt idx="65">
                  <c:v>2090</c:v>
                </c:pt>
                <c:pt idx="66">
                  <c:v>2091</c:v>
                </c:pt>
                <c:pt idx="67">
                  <c:v>2092</c:v>
                </c:pt>
                <c:pt idx="68">
                  <c:v>2093</c:v>
                </c:pt>
                <c:pt idx="69">
                  <c:v>2094</c:v>
                </c:pt>
                <c:pt idx="70">
                  <c:v>2095</c:v>
                </c:pt>
                <c:pt idx="71">
                  <c:v>2096</c:v>
                </c:pt>
                <c:pt idx="72">
                  <c:v>2097</c:v>
                </c:pt>
                <c:pt idx="73">
                  <c:v>2098</c:v>
                </c:pt>
                <c:pt idx="74">
                  <c:v>2099</c:v>
                </c:pt>
                <c:pt idx="75">
                  <c:v>2100</c:v>
                </c:pt>
              </c:numCache>
            </c:numRef>
          </c:xVal>
          <c:yVal>
            <c:numRef>
              <c:f>Adoption!$J$5:$J$80</c:f>
              <c:numCache>
                <c:formatCode>0%</c:formatCode>
                <c:ptCount val="76"/>
                <c:pt idx="0">
                  <c:v>1.6583E-4</c:v>
                </c:pt>
                <c:pt idx="1">
                  <c:v>2.2380999999999999E-4</c:v>
                </c:pt>
                <c:pt idx="2">
                  <c:v>3.0203000000000001E-4</c:v>
                </c:pt>
                <c:pt idx="3">
                  <c:v>4.0756000000000001E-4</c:v>
                </c:pt>
                <c:pt idx="4">
                  <c:v>5.4987999999999999E-4</c:v>
                </c:pt>
                <c:pt idx="5">
                  <c:v>7.4178999999999998E-4</c:v>
                </c:pt>
                <c:pt idx="6">
                  <c:v>1.00044E-3</c:v>
                </c:pt>
                <c:pt idx="7">
                  <c:v>1.34888E-3</c:v>
                </c:pt>
                <c:pt idx="8">
                  <c:v>1.8179400000000001E-3</c:v>
                </c:pt>
                <c:pt idx="9">
                  <c:v>2.4487699999999999E-3</c:v>
                </c:pt>
                <c:pt idx="10">
                  <c:v>3.2960799999999998E-3</c:v>
                </c:pt>
                <c:pt idx="11">
                  <c:v>4.4322099999999998E-3</c:v>
                </c:pt>
                <c:pt idx="12">
                  <c:v>5.9520900000000002E-3</c:v>
                </c:pt>
                <c:pt idx="13">
                  <c:v>7.9790999999999994E-3</c:v>
                </c:pt>
                <c:pt idx="14">
                  <c:v>1.067136E-2</c:v>
                </c:pt>
                <c:pt idx="15">
                  <c:v>1.4227760000000001E-2</c:v>
                </c:pt>
                <c:pt idx="16">
                  <c:v>1.8892010000000001E-2</c:v>
                </c:pt>
                <c:pt idx="17">
                  <c:v>2.4951810000000001E-2</c:v>
                </c:pt>
                <c:pt idx="18">
                  <c:v>3.2729050000000003E-2</c:v>
                </c:pt>
                <c:pt idx="19">
                  <c:v>4.2555320000000001E-2</c:v>
                </c:pt>
                <c:pt idx="20">
                  <c:v>5.4727659999999997E-2</c:v>
                </c:pt>
                <c:pt idx="21">
                  <c:v>6.944256E-2</c:v>
                </c:pt>
                <c:pt idx="22">
                  <c:v>8.6715150000000005E-2</c:v>
                </c:pt>
                <c:pt idx="23">
                  <c:v>0.10630311000000001</c:v>
                </c:pt>
                <c:pt idx="24">
                  <c:v>0.12766723999999999</c:v>
                </c:pt>
                <c:pt idx="25">
                  <c:v>0.15</c:v>
                </c:pt>
                <c:pt idx="26">
                  <c:v>0.17233276</c:v>
                </c:pt>
                <c:pt idx="27">
                  <c:v>0.19369689000000001</c:v>
                </c:pt>
                <c:pt idx="28">
                  <c:v>0.21328485</c:v>
                </c:pt>
                <c:pt idx="29">
                  <c:v>0.23055744</c:v>
                </c:pt>
                <c:pt idx="30">
                  <c:v>0.24527234000000001</c:v>
                </c:pt>
                <c:pt idx="31">
                  <c:v>0.25744467999999998</c:v>
                </c:pt>
                <c:pt idx="32">
                  <c:v>0.26727095000000001</c:v>
                </c:pt>
                <c:pt idx="33">
                  <c:v>0.27504819000000003</c:v>
                </c:pt>
                <c:pt idx="34">
                  <c:v>0.28110798999999997</c:v>
                </c:pt>
                <c:pt idx="35">
                  <c:v>0.28577224000000001</c:v>
                </c:pt>
                <c:pt idx="36">
                  <c:v>0.28932864000000003</c:v>
                </c:pt>
                <c:pt idx="37">
                  <c:v>0.29202090000000003</c:v>
                </c:pt>
                <c:pt idx="38">
                  <c:v>0.29404791000000002</c:v>
                </c:pt>
                <c:pt idx="39">
                  <c:v>0.29556779</c:v>
                </c:pt>
                <c:pt idx="40">
                  <c:v>0.29670392000000001</c:v>
                </c:pt>
                <c:pt idx="41">
                  <c:v>0.29755123</c:v>
                </c:pt>
                <c:pt idx="42">
                  <c:v>0.29818206000000003</c:v>
                </c:pt>
                <c:pt idx="43">
                  <c:v>0.29865111999999999</c:v>
                </c:pt>
                <c:pt idx="44">
                  <c:v>0.29899956</c:v>
                </c:pt>
                <c:pt idx="45">
                  <c:v>0.29925821000000002</c:v>
                </c:pt>
                <c:pt idx="46">
                  <c:v>0.29945011999999999</c:v>
                </c:pt>
                <c:pt idx="47">
                  <c:v>0.29959244000000002</c:v>
                </c:pt>
                <c:pt idx="48">
                  <c:v>0.29969796999999998</c:v>
                </c:pt>
                <c:pt idx="49">
                  <c:v>0.29977619</c:v>
                </c:pt>
                <c:pt idx="50">
                  <c:v>0.29983417000000001</c:v>
                </c:pt>
                <c:pt idx="51">
                  <c:v>0.29987712999999999</c:v>
                </c:pt>
                <c:pt idx="52">
                  <c:v>0.29990897</c:v>
                </c:pt>
                <c:pt idx="53">
                  <c:v>0.29993255000000002</c:v>
                </c:pt>
                <c:pt idx="54">
                  <c:v>0.29995002999999998</c:v>
                </c:pt>
                <c:pt idx="55">
                  <c:v>0.29996297999999999</c:v>
                </c:pt>
                <c:pt idx="56">
                  <c:v>0.29997257999999999</c:v>
                </c:pt>
                <c:pt idx="57">
                  <c:v>0.29997968000000003</c:v>
                </c:pt>
                <c:pt idx="58">
                  <c:v>0.29998494999999997</c:v>
                </c:pt>
                <c:pt idx="59">
                  <c:v>0.29998884999999997</c:v>
                </c:pt>
                <c:pt idx="60">
                  <c:v>0.29999174000000001</c:v>
                </c:pt>
                <c:pt idx="61">
                  <c:v>0.29999387999999999</c:v>
                </c:pt>
                <c:pt idx="62">
                  <c:v>0.29999546999999999</c:v>
                </c:pt>
                <c:pt idx="63">
                  <c:v>0.29999663999999998</c:v>
                </c:pt>
                <c:pt idx="64">
                  <c:v>0.29999751000000002</c:v>
                </c:pt>
                <c:pt idx="65">
                  <c:v>0.29999816000000001</c:v>
                </c:pt>
                <c:pt idx="66">
                  <c:v>0.29999862999999999</c:v>
                </c:pt>
                <c:pt idx="67">
                  <c:v>0.29999899000000002</c:v>
                </c:pt>
                <c:pt idx="68">
                  <c:v>0.29999925</c:v>
                </c:pt>
                <c:pt idx="69">
                  <c:v>0.29999944000000001</c:v>
                </c:pt>
                <c:pt idx="70">
                  <c:v>0.29999958999999998</c:v>
                </c:pt>
                <c:pt idx="71">
                  <c:v>0.29999969999999998</c:v>
                </c:pt>
                <c:pt idx="72">
                  <c:v>0.29999977</c:v>
                </c:pt>
                <c:pt idx="73">
                  <c:v>0.29999983000000002</c:v>
                </c:pt>
                <c:pt idx="74">
                  <c:v>0.29999988</c:v>
                </c:pt>
                <c:pt idx="75">
                  <c:v>0.29999990999999998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09-784B-86AB-7C61A40BCFCD}"/>
            </c:ext>
          </c:extLst>
        </c:ser>
        <c:ser>
          <c:idx val="3"/>
          <c:order val="3"/>
          <c:tx>
            <c:strRef>
              <c:f>Adoption!$K$4</c:f>
              <c:strCache>
                <c:ptCount val="1"/>
                <c:pt idx="0">
                  <c:v>Euc-hybrid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Adoption!$B$5:$B$80</c:f>
              <c:numCache>
                <c:formatCode>General</c:formatCode>
                <c:ptCount val="7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  <c:pt idx="26">
                  <c:v>2051</c:v>
                </c:pt>
                <c:pt idx="27">
                  <c:v>2052</c:v>
                </c:pt>
                <c:pt idx="28">
                  <c:v>2053</c:v>
                </c:pt>
                <c:pt idx="29">
                  <c:v>2054</c:v>
                </c:pt>
                <c:pt idx="30">
                  <c:v>2055</c:v>
                </c:pt>
                <c:pt idx="31">
                  <c:v>2056</c:v>
                </c:pt>
                <c:pt idx="32">
                  <c:v>2057</c:v>
                </c:pt>
                <c:pt idx="33">
                  <c:v>2058</c:v>
                </c:pt>
                <c:pt idx="34">
                  <c:v>2059</c:v>
                </c:pt>
                <c:pt idx="35">
                  <c:v>2060</c:v>
                </c:pt>
                <c:pt idx="36">
                  <c:v>2061</c:v>
                </c:pt>
                <c:pt idx="37">
                  <c:v>2062</c:v>
                </c:pt>
                <c:pt idx="38">
                  <c:v>2063</c:v>
                </c:pt>
                <c:pt idx="39">
                  <c:v>2064</c:v>
                </c:pt>
                <c:pt idx="40">
                  <c:v>2065</c:v>
                </c:pt>
                <c:pt idx="41">
                  <c:v>2066</c:v>
                </c:pt>
                <c:pt idx="42">
                  <c:v>2067</c:v>
                </c:pt>
                <c:pt idx="43">
                  <c:v>2068</c:v>
                </c:pt>
                <c:pt idx="44">
                  <c:v>2069</c:v>
                </c:pt>
                <c:pt idx="45">
                  <c:v>2070</c:v>
                </c:pt>
                <c:pt idx="46">
                  <c:v>2071</c:v>
                </c:pt>
                <c:pt idx="47">
                  <c:v>2072</c:v>
                </c:pt>
                <c:pt idx="48">
                  <c:v>2073</c:v>
                </c:pt>
                <c:pt idx="49">
                  <c:v>2074</c:v>
                </c:pt>
                <c:pt idx="50">
                  <c:v>2075</c:v>
                </c:pt>
                <c:pt idx="51">
                  <c:v>2076</c:v>
                </c:pt>
                <c:pt idx="52">
                  <c:v>2077</c:v>
                </c:pt>
                <c:pt idx="53">
                  <c:v>2078</c:v>
                </c:pt>
                <c:pt idx="54">
                  <c:v>2079</c:v>
                </c:pt>
                <c:pt idx="55">
                  <c:v>2080</c:v>
                </c:pt>
                <c:pt idx="56">
                  <c:v>2081</c:v>
                </c:pt>
                <c:pt idx="57">
                  <c:v>2082</c:v>
                </c:pt>
                <c:pt idx="58">
                  <c:v>2083</c:v>
                </c:pt>
                <c:pt idx="59">
                  <c:v>2084</c:v>
                </c:pt>
                <c:pt idx="60">
                  <c:v>2085</c:v>
                </c:pt>
                <c:pt idx="61">
                  <c:v>2086</c:v>
                </c:pt>
                <c:pt idx="62">
                  <c:v>2087</c:v>
                </c:pt>
                <c:pt idx="63">
                  <c:v>2088</c:v>
                </c:pt>
                <c:pt idx="64">
                  <c:v>2089</c:v>
                </c:pt>
                <c:pt idx="65">
                  <c:v>2090</c:v>
                </c:pt>
                <c:pt idx="66">
                  <c:v>2091</c:v>
                </c:pt>
                <c:pt idx="67">
                  <c:v>2092</c:v>
                </c:pt>
                <c:pt idx="68">
                  <c:v>2093</c:v>
                </c:pt>
                <c:pt idx="69">
                  <c:v>2094</c:v>
                </c:pt>
                <c:pt idx="70">
                  <c:v>2095</c:v>
                </c:pt>
                <c:pt idx="71">
                  <c:v>2096</c:v>
                </c:pt>
                <c:pt idx="72">
                  <c:v>2097</c:v>
                </c:pt>
                <c:pt idx="73">
                  <c:v>2098</c:v>
                </c:pt>
                <c:pt idx="74">
                  <c:v>2099</c:v>
                </c:pt>
                <c:pt idx="75">
                  <c:v>2100</c:v>
                </c:pt>
              </c:numCache>
            </c:numRef>
          </c:xVal>
          <c:yVal>
            <c:numRef>
              <c:f>Adoption!$K$5:$K$80</c:f>
              <c:numCache>
                <c:formatCode>0%</c:formatCode>
                <c:ptCount val="76"/>
                <c:pt idx="0">
                  <c:v>1.7136000000000001E-4</c:v>
                </c:pt>
                <c:pt idx="1">
                  <c:v>2.3127E-4</c:v>
                </c:pt>
                <c:pt idx="2">
                  <c:v>3.121E-4</c:v>
                </c:pt>
                <c:pt idx="3">
                  <c:v>4.2114000000000002E-4</c:v>
                </c:pt>
                <c:pt idx="4">
                  <c:v>5.6820999999999998E-4</c:v>
                </c:pt>
                <c:pt idx="5">
                  <c:v>7.6650999999999998E-4</c:v>
                </c:pt>
                <c:pt idx="6">
                  <c:v>1.0337899999999999E-3</c:v>
                </c:pt>
                <c:pt idx="7">
                  <c:v>1.3938399999999999E-3</c:v>
                </c:pt>
                <c:pt idx="8">
                  <c:v>1.8785399999999999E-3</c:v>
                </c:pt>
                <c:pt idx="9">
                  <c:v>2.5303999999999999E-3</c:v>
                </c:pt>
                <c:pt idx="10">
                  <c:v>3.40595E-3</c:v>
                </c:pt>
                <c:pt idx="11">
                  <c:v>4.5799500000000002E-3</c:v>
                </c:pt>
                <c:pt idx="12">
                  <c:v>6.1504899999999998E-3</c:v>
                </c:pt>
                <c:pt idx="13">
                  <c:v>8.2450700000000002E-3</c:v>
                </c:pt>
                <c:pt idx="14">
                  <c:v>1.102707E-2</c:v>
                </c:pt>
                <c:pt idx="15">
                  <c:v>1.470202E-2</c:v>
                </c:pt>
                <c:pt idx="16">
                  <c:v>1.9521739999999999E-2</c:v>
                </c:pt>
                <c:pt idx="17">
                  <c:v>2.5783540000000001E-2</c:v>
                </c:pt>
                <c:pt idx="18">
                  <c:v>3.3820009999999998E-2</c:v>
                </c:pt>
                <c:pt idx="19">
                  <c:v>4.3973829999999998E-2</c:v>
                </c:pt>
                <c:pt idx="20">
                  <c:v>5.6551909999999997E-2</c:v>
                </c:pt>
                <c:pt idx="21">
                  <c:v>7.1757319999999999E-2</c:v>
                </c:pt>
                <c:pt idx="22">
                  <c:v>8.9605649999999995E-2</c:v>
                </c:pt>
                <c:pt idx="23">
                  <c:v>0.10984655</c:v>
                </c:pt>
                <c:pt idx="24">
                  <c:v>0.13192282</c:v>
                </c:pt>
                <c:pt idx="25">
                  <c:v>0.155</c:v>
                </c:pt>
                <c:pt idx="26">
                  <c:v>0.17807718</c:v>
                </c:pt>
                <c:pt idx="27">
                  <c:v>0.20015345000000001</c:v>
                </c:pt>
                <c:pt idx="28">
                  <c:v>0.22039434999999999</c:v>
                </c:pt>
                <c:pt idx="29">
                  <c:v>0.23824268000000001</c:v>
                </c:pt>
                <c:pt idx="30">
                  <c:v>0.25344809000000001</c:v>
                </c:pt>
                <c:pt idx="31">
                  <c:v>0.26602617000000001</c:v>
                </c:pt>
                <c:pt idx="32">
                  <c:v>0.27617998999999999</c:v>
                </c:pt>
                <c:pt idx="33">
                  <c:v>0.28421646</c:v>
                </c:pt>
                <c:pt idx="34">
                  <c:v>0.29047825999999999</c:v>
                </c:pt>
                <c:pt idx="35">
                  <c:v>0.29529798000000002</c:v>
                </c:pt>
                <c:pt idx="36">
                  <c:v>0.29897293000000003</c:v>
                </c:pt>
                <c:pt idx="37">
                  <c:v>0.30175492999999998</c:v>
                </c:pt>
                <c:pt idx="38">
                  <c:v>0.30384950999999999</c:v>
                </c:pt>
                <c:pt idx="39">
                  <c:v>0.30542005</c:v>
                </c:pt>
                <c:pt idx="40">
                  <c:v>0.30659405000000001</c:v>
                </c:pt>
                <c:pt idx="41">
                  <c:v>0.30746960000000001</c:v>
                </c:pt>
                <c:pt idx="42">
                  <c:v>0.30812146000000001</c:v>
                </c:pt>
                <c:pt idx="43">
                  <c:v>0.30860616000000002</c:v>
                </c:pt>
                <c:pt idx="44">
                  <c:v>0.30896621000000002</c:v>
                </c:pt>
                <c:pt idx="45">
                  <c:v>0.30923349</c:v>
                </c:pt>
                <c:pt idx="46">
                  <c:v>0.30943178999999998</c:v>
                </c:pt>
                <c:pt idx="47">
                  <c:v>0.30957886000000001</c:v>
                </c:pt>
                <c:pt idx="48">
                  <c:v>0.30968790000000002</c:v>
                </c:pt>
                <c:pt idx="49">
                  <c:v>0.30976872999999999</c:v>
                </c:pt>
                <c:pt idx="50">
                  <c:v>0.30982863999999999</c:v>
                </c:pt>
                <c:pt idx="51">
                  <c:v>0.30987302999999999</c:v>
                </c:pt>
                <c:pt idx="52">
                  <c:v>0.30990593</c:v>
                </c:pt>
                <c:pt idx="53">
                  <c:v>0.30993030999999999</c:v>
                </c:pt>
                <c:pt idx="54">
                  <c:v>0.30994836999999997</c:v>
                </c:pt>
                <c:pt idx="55">
                  <c:v>0.30996174999999998</c:v>
                </c:pt>
                <c:pt idx="56">
                  <c:v>0.30997165999999998</c:v>
                </c:pt>
                <c:pt idx="57">
                  <c:v>0.30997901</c:v>
                </c:pt>
                <c:pt idx="58">
                  <c:v>0.30998445000000002</c:v>
                </c:pt>
                <c:pt idx="59">
                  <c:v>0.30998848000000001</c:v>
                </c:pt>
                <c:pt idx="60">
                  <c:v>0.30999146</c:v>
                </c:pt>
                <c:pt idx="61">
                  <c:v>0.30999367999999999</c:v>
                </c:pt>
                <c:pt idx="62">
                  <c:v>0.30999532000000002</c:v>
                </c:pt>
                <c:pt idx="63">
                  <c:v>0.30999652999999999</c:v>
                </c:pt>
                <c:pt idx="64">
                  <c:v>0.30999743000000002</c:v>
                </c:pt>
                <c:pt idx="65">
                  <c:v>0.3099981</c:v>
                </c:pt>
                <c:pt idx="66">
                  <c:v>0.30999859000000002</c:v>
                </c:pt>
                <c:pt idx="67">
                  <c:v>0.30999895</c:v>
                </c:pt>
                <c:pt idx="68">
                  <c:v>0.30999923000000001</c:v>
                </c:pt>
                <c:pt idx="69">
                  <c:v>0.30999943000000002</c:v>
                </c:pt>
                <c:pt idx="70">
                  <c:v>0.30999958</c:v>
                </c:pt>
                <c:pt idx="71">
                  <c:v>0.30999968999999999</c:v>
                </c:pt>
                <c:pt idx="72">
                  <c:v>0.30999977000000001</c:v>
                </c:pt>
                <c:pt idx="73">
                  <c:v>0.30999982999999998</c:v>
                </c:pt>
                <c:pt idx="74">
                  <c:v>0.30999987000000001</c:v>
                </c:pt>
                <c:pt idx="75">
                  <c:v>0.30999990999999999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09-784B-86AB-7C61A40BC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919679"/>
        <c:axId val="1885290415"/>
      </c:scatterChart>
      <c:valAx>
        <c:axId val="1973919679"/>
        <c:scaling>
          <c:orientation val="minMax"/>
          <c:max val="2105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885290415"/>
        <c:crosses val="autoZero"/>
        <c:crossBetween val="midCat"/>
      </c:valAx>
      <c:valAx>
        <c:axId val="188529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97391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US" sz="1200" b="1"/>
              <a:t>Highly Optimistic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Adoption!$R$4</c:f>
              <c:strCache>
                <c:ptCount val="1"/>
                <c:pt idx="0">
                  <c:v>2x6</c:v>
                </c:pt>
              </c:strCache>
            </c:strRef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Adoption!$B$5:$B$80</c:f>
              <c:numCache>
                <c:formatCode>General</c:formatCode>
                <c:ptCount val="7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  <c:pt idx="26">
                  <c:v>2051</c:v>
                </c:pt>
                <c:pt idx="27">
                  <c:v>2052</c:v>
                </c:pt>
                <c:pt idx="28">
                  <c:v>2053</c:v>
                </c:pt>
                <c:pt idx="29">
                  <c:v>2054</c:v>
                </c:pt>
                <c:pt idx="30">
                  <c:v>2055</c:v>
                </c:pt>
                <c:pt idx="31">
                  <c:v>2056</c:v>
                </c:pt>
                <c:pt idx="32">
                  <c:v>2057</c:v>
                </c:pt>
                <c:pt idx="33">
                  <c:v>2058</c:v>
                </c:pt>
                <c:pt idx="34">
                  <c:v>2059</c:v>
                </c:pt>
                <c:pt idx="35">
                  <c:v>2060</c:v>
                </c:pt>
                <c:pt idx="36">
                  <c:v>2061</c:v>
                </c:pt>
                <c:pt idx="37">
                  <c:v>2062</c:v>
                </c:pt>
                <c:pt idx="38">
                  <c:v>2063</c:v>
                </c:pt>
                <c:pt idx="39">
                  <c:v>2064</c:v>
                </c:pt>
                <c:pt idx="40">
                  <c:v>2065</c:v>
                </c:pt>
                <c:pt idx="41">
                  <c:v>2066</c:v>
                </c:pt>
                <c:pt idx="42">
                  <c:v>2067</c:v>
                </c:pt>
                <c:pt idx="43">
                  <c:v>2068</c:v>
                </c:pt>
                <c:pt idx="44">
                  <c:v>2069</c:v>
                </c:pt>
                <c:pt idx="45">
                  <c:v>2070</c:v>
                </c:pt>
                <c:pt idx="46">
                  <c:v>2071</c:v>
                </c:pt>
                <c:pt idx="47">
                  <c:v>2072</c:v>
                </c:pt>
                <c:pt idx="48">
                  <c:v>2073</c:v>
                </c:pt>
                <c:pt idx="49">
                  <c:v>2074</c:v>
                </c:pt>
                <c:pt idx="50">
                  <c:v>2075</c:v>
                </c:pt>
                <c:pt idx="51">
                  <c:v>2076</c:v>
                </c:pt>
                <c:pt idx="52">
                  <c:v>2077</c:v>
                </c:pt>
                <c:pt idx="53">
                  <c:v>2078</c:v>
                </c:pt>
                <c:pt idx="54">
                  <c:v>2079</c:v>
                </c:pt>
                <c:pt idx="55">
                  <c:v>2080</c:v>
                </c:pt>
                <c:pt idx="56">
                  <c:v>2081</c:v>
                </c:pt>
                <c:pt idx="57">
                  <c:v>2082</c:v>
                </c:pt>
                <c:pt idx="58">
                  <c:v>2083</c:v>
                </c:pt>
                <c:pt idx="59">
                  <c:v>2084</c:v>
                </c:pt>
                <c:pt idx="60">
                  <c:v>2085</c:v>
                </c:pt>
                <c:pt idx="61">
                  <c:v>2086</c:v>
                </c:pt>
                <c:pt idx="62">
                  <c:v>2087</c:v>
                </c:pt>
                <c:pt idx="63">
                  <c:v>2088</c:v>
                </c:pt>
                <c:pt idx="64">
                  <c:v>2089</c:v>
                </c:pt>
                <c:pt idx="65">
                  <c:v>2090</c:v>
                </c:pt>
                <c:pt idx="66">
                  <c:v>2091</c:v>
                </c:pt>
                <c:pt idx="67">
                  <c:v>2092</c:v>
                </c:pt>
                <c:pt idx="68">
                  <c:v>2093</c:v>
                </c:pt>
                <c:pt idx="69">
                  <c:v>2094</c:v>
                </c:pt>
                <c:pt idx="70">
                  <c:v>2095</c:v>
                </c:pt>
                <c:pt idx="71">
                  <c:v>2096</c:v>
                </c:pt>
                <c:pt idx="72">
                  <c:v>2097</c:v>
                </c:pt>
                <c:pt idx="73">
                  <c:v>2098</c:v>
                </c:pt>
                <c:pt idx="74">
                  <c:v>2099</c:v>
                </c:pt>
                <c:pt idx="75">
                  <c:v>2100</c:v>
                </c:pt>
              </c:numCache>
            </c:numRef>
          </c:xVal>
          <c:yVal>
            <c:numRef>
              <c:f>Adoption!$R$5:$R$80</c:f>
              <c:numCache>
                <c:formatCode>0%</c:formatCode>
                <c:ptCount val="76"/>
                <c:pt idx="0">
                  <c:v>0.81597630012040911</c:v>
                </c:pt>
                <c:pt idx="1">
                  <c:v>0.74049636276919284</c:v>
                </c:pt>
                <c:pt idx="2">
                  <c:v>0.6140772882035751</c:v>
                </c:pt>
                <c:pt idx="3">
                  <c:v>0.44500000000000001</c:v>
                </c:pt>
                <c:pt idx="4">
                  <c:v>0.27592271179642491</c:v>
                </c:pt>
                <c:pt idx="5">
                  <c:v>0.14950363723080728</c:v>
                </c:pt>
                <c:pt idx="6">
                  <c:v>7.4023699879590898E-2</c:v>
                </c:pt>
                <c:pt idx="7">
                  <c:v>3.4857493289120245E-2</c:v>
                </c:pt>
                <c:pt idx="8">
                  <c:v>1.6007726866261507E-2</c:v>
                </c:pt>
                <c:pt idx="9">
                  <c:v>7.2646883263123296E-3</c:v>
                </c:pt>
                <c:pt idx="10">
                  <c:v>3.2789735104979956E-3</c:v>
                </c:pt>
                <c:pt idx="11">
                  <c:v>1.4763329613552978E-3</c:v>
                </c:pt>
                <c:pt idx="12">
                  <c:v>6.6396566211457397E-4</c:v>
                </c:pt>
                <c:pt idx="13">
                  <c:v>2.9846161611501998E-4</c:v>
                </c:pt>
                <c:pt idx="14">
                  <c:v>1.3413221867308867E-4</c:v>
                </c:pt>
                <c:pt idx="15">
                  <c:v>6.0274493161482923E-5</c:v>
                </c:pt>
                <c:pt idx="16">
                  <c:v>2.7084085641559952E-5</c:v>
                </c:pt>
                <c:pt idx="17">
                  <c:v>1.2169868085276647E-5</c:v>
                </c:pt>
                <c:pt idx="18">
                  <c:v>5.4683153959400599E-6</c:v>
                </c:pt>
                <c:pt idx="19">
                  <c:v>2.4570808057067239E-6</c:v>
                </c:pt>
                <c:pt idx="20">
                  <c:v>1.1040392516870057E-6</c:v>
                </c:pt>
                <c:pt idx="21">
                  <c:v>4.9607715202348857E-7</c:v>
                </c:pt>
                <c:pt idx="22">
                  <c:v>2.2290190127005616E-7</c:v>
                </c:pt>
                <c:pt idx="23">
                  <c:v>1.0015629425819128E-7</c:v>
                </c:pt>
                <c:pt idx="24">
                  <c:v>4.5003126780684966E-8</c:v>
                </c:pt>
                <c:pt idx="25">
                  <c:v>2.0221208929527279E-8</c:v>
                </c:pt>
                <c:pt idx="26">
                  <c:v>9.0859749724003791E-9</c:v>
                </c:pt>
                <c:pt idx="27">
                  <c:v>4.0825917091424913E-9</c:v>
                </c:pt>
                <c:pt idx="28">
                  <c:v>1.8344268326586644E-9</c:v>
                </c:pt>
                <c:pt idx="29">
                  <c:v>8.2426110381561557E-10</c:v>
                </c:pt>
                <c:pt idx="30">
                  <c:v>3.7036440581061925E-10</c:v>
                </c:pt>
                <c:pt idx="31">
                  <c:v>1.6641532596395336E-10</c:v>
                </c:pt>
                <c:pt idx="32">
                  <c:v>7.4775297065343693E-11</c:v>
                </c:pt>
                <c:pt idx="33">
                  <c:v>3.3598679394231112E-11</c:v>
                </c:pt>
                <c:pt idx="34">
                  <c:v>1.5096923711155341E-11</c:v>
                </c:pt>
                <c:pt idx="35">
                  <c:v>6.7834626804597065E-12</c:v>
                </c:pt>
                <c:pt idx="36">
                  <c:v>3.0481173141083673E-12</c:v>
                </c:pt>
                <c:pt idx="37">
                  <c:v>1.3694601008751306E-12</c:v>
                </c:pt>
                <c:pt idx="38">
                  <c:v>6.1539662254972427E-13</c:v>
                </c:pt>
                <c:pt idx="39">
                  <c:v>2.7644553313166398E-13</c:v>
                </c:pt>
                <c:pt idx="40">
                  <c:v>1.2434497875801753E-13</c:v>
                </c:pt>
                <c:pt idx="41">
                  <c:v>5.5733195836182858E-14</c:v>
                </c:pt>
                <c:pt idx="42">
                  <c:v>2.5091040356528538E-14</c:v>
                </c:pt>
                <c:pt idx="43">
                  <c:v>1.1213252548714081E-14</c:v>
                </c:pt>
                <c:pt idx="44">
                  <c:v>5.1070259132757201E-15</c:v>
                </c:pt>
                <c:pt idx="45">
                  <c:v>2.3314683517128287E-15</c:v>
                </c:pt>
                <c:pt idx="46">
                  <c:v>9.9920072216264089E-16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A9-1144-B76E-06894443FE6C}"/>
            </c:ext>
          </c:extLst>
        </c:ser>
        <c:ser>
          <c:idx val="1"/>
          <c:order val="1"/>
          <c:tx>
            <c:strRef>
              <c:f>Adoption!$S$4</c:f>
              <c:strCache>
                <c:ptCount val="1"/>
                <c:pt idx="0">
                  <c:v>CMU</c:v>
                </c:pt>
              </c:strCache>
            </c:strRef>
          </c:tx>
          <c:spPr>
            <a:ln w="2540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Adoption!$B$5:$B$80</c:f>
              <c:numCache>
                <c:formatCode>General</c:formatCode>
                <c:ptCount val="7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  <c:pt idx="26">
                  <c:v>2051</c:v>
                </c:pt>
                <c:pt idx="27">
                  <c:v>2052</c:v>
                </c:pt>
                <c:pt idx="28">
                  <c:v>2053</c:v>
                </c:pt>
                <c:pt idx="29">
                  <c:v>2054</c:v>
                </c:pt>
                <c:pt idx="30">
                  <c:v>2055</c:v>
                </c:pt>
                <c:pt idx="31">
                  <c:v>2056</c:v>
                </c:pt>
                <c:pt idx="32">
                  <c:v>2057</c:v>
                </c:pt>
                <c:pt idx="33">
                  <c:v>2058</c:v>
                </c:pt>
                <c:pt idx="34">
                  <c:v>2059</c:v>
                </c:pt>
                <c:pt idx="35">
                  <c:v>2060</c:v>
                </c:pt>
                <c:pt idx="36">
                  <c:v>2061</c:v>
                </c:pt>
                <c:pt idx="37">
                  <c:v>2062</c:v>
                </c:pt>
                <c:pt idx="38">
                  <c:v>2063</c:v>
                </c:pt>
                <c:pt idx="39">
                  <c:v>2064</c:v>
                </c:pt>
                <c:pt idx="40">
                  <c:v>2065</c:v>
                </c:pt>
                <c:pt idx="41">
                  <c:v>2066</c:v>
                </c:pt>
                <c:pt idx="42">
                  <c:v>2067</c:v>
                </c:pt>
                <c:pt idx="43">
                  <c:v>2068</c:v>
                </c:pt>
                <c:pt idx="44">
                  <c:v>2069</c:v>
                </c:pt>
                <c:pt idx="45">
                  <c:v>2070</c:v>
                </c:pt>
                <c:pt idx="46">
                  <c:v>2071</c:v>
                </c:pt>
                <c:pt idx="47">
                  <c:v>2072</c:v>
                </c:pt>
                <c:pt idx="48">
                  <c:v>2073</c:v>
                </c:pt>
                <c:pt idx="49">
                  <c:v>2074</c:v>
                </c:pt>
                <c:pt idx="50">
                  <c:v>2075</c:v>
                </c:pt>
                <c:pt idx="51">
                  <c:v>2076</c:v>
                </c:pt>
                <c:pt idx="52">
                  <c:v>2077</c:v>
                </c:pt>
                <c:pt idx="53">
                  <c:v>2078</c:v>
                </c:pt>
                <c:pt idx="54">
                  <c:v>2079</c:v>
                </c:pt>
                <c:pt idx="55">
                  <c:v>2080</c:v>
                </c:pt>
                <c:pt idx="56">
                  <c:v>2081</c:v>
                </c:pt>
                <c:pt idx="57">
                  <c:v>2082</c:v>
                </c:pt>
                <c:pt idx="58">
                  <c:v>2083</c:v>
                </c:pt>
                <c:pt idx="59">
                  <c:v>2084</c:v>
                </c:pt>
                <c:pt idx="60">
                  <c:v>2085</c:v>
                </c:pt>
                <c:pt idx="61">
                  <c:v>2086</c:v>
                </c:pt>
                <c:pt idx="62">
                  <c:v>2087</c:v>
                </c:pt>
                <c:pt idx="63">
                  <c:v>2088</c:v>
                </c:pt>
                <c:pt idx="64">
                  <c:v>2089</c:v>
                </c:pt>
                <c:pt idx="65">
                  <c:v>2090</c:v>
                </c:pt>
                <c:pt idx="66">
                  <c:v>2091</c:v>
                </c:pt>
                <c:pt idx="67">
                  <c:v>2092</c:v>
                </c:pt>
                <c:pt idx="68">
                  <c:v>2093</c:v>
                </c:pt>
                <c:pt idx="69">
                  <c:v>2094</c:v>
                </c:pt>
                <c:pt idx="70">
                  <c:v>2095</c:v>
                </c:pt>
                <c:pt idx="71">
                  <c:v>2096</c:v>
                </c:pt>
                <c:pt idx="72">
                  <c:v>2097</c:v>
                </c:pt>
                <c:pt idx="73">
                  <c:v>2098</c:v>
                </c:pt>
                <c:pt idx="74">
                  <c:v>2099</c:v>
                </c:pt>
                <c:pt idx="75">
                  <c:v>2100</c:v>
                </c:pt>
              </c:numCache>
            </c:numRef>
          </c:xVal>
          <c:yVal>
            <c:numRef>
              <c:f>Adoption!$S$5:$S$80</c:f>
              <c:numCache>
                <c:formatCode>0%</c:formatCode>
                <c:ptCount val="76"/>
                <c:pt idx="0">
                  <c:v>0.10085100338566855</c:v>
                </c:pt>
                <c:pt idx="1">
                  <c:v>9.1522022364731698E-2</c:v>
                </c:pt>
                <c:pt idx="2">
                  <c:v>7.5897192924037377E-2</c:v>
                </c:pt>
                <c:pt idx="3">
                  <c:v>5.5E-2</c:v>
                </c:pt>
                <c:pt idx="4">
                  <c:v>3.4102807075962624E-2</c:v>
                </c:pt>
                <c:pt idx="5">
                  <c:v>1.8477977635268317E-2</c:v>
                </c:pt>
                <c:pt idx="6">
                  <c:v>9.1489966143314533E-3</c:v>
                </c:pt>
                <c:pt idx="7">
                  <c:v>4.3082295076440763E-3</c:v>
                </c:pt>
                <c:pt idx="8">
                  <c:v>1.9784830958300692E-3</c:v>
                </c:pt>
                <c:pt idx="9">
                  <c:v>8.9788282684759302E-4</c:v>
                </c:pt>
                <c:pt idx="10">
                  <c:v>4.0526638893795264E-4</c:v>
                </c:pt>
                <c:pt idx="11">
                  <c:v>1.8246811881919567E-4</c:v>
                </c:pt>
                <c:pt idx="12">
                  <c:v>8.2063171722032702E-5</c:v>
                </c:pt>
                <c:pt idx="13">
                  <c:v>3.6888514351296475E-5</c:v>
                </c:pt>
                <c:pt idx="14">
                  <c:v>1.6578139386561053E-5</c:v>
                </c:pt>
                <c:pt idx="15">
                  <c:v>7.4496564581583158E-6</c:v>
                </c:pt>
                <c:pt idx="16">
                  <c:v>3.3474712590741973E-6</c:v>
                </c:pt>
                <c:pt idx="17">
                  <c:v>1.504140999308845E-6</c:v>
                </c:pt>
                <c:pt idx="18">
                  <c:v>6.7585920623947082E-7</c:v>
                </c:pt>
                <c:pt idx="19">
                  <c:v>3.0368414452586201E-7</c:v>
                </c:pt>
                <c:pt idx="20">
                  <c:v>1.3645428953434902E-7</c:v>
                </c:pt>
                <c:pt idx="21">
                  <c:v>6.1312906432520187E-8</c:v>
                </c:pt>
                <c:pt idx="22">
                  <c:v>2.7549673195514934E-8</c:v>
                </c:pt>
                <c:pt idx="23">
                  <c:v>1.2378867833562346E-8</c:v>
                </c:pt>
                <c:pt idx="24">
                  <c:v>5.5621841993369614E-9</c:v>
                </c:pt>
                <c:pt idx="25">
                  <c:v>2.4992505426313372E-9</c:v>
                </c:pt>
                <c:pt idx="26">
                  <c:v>1.1229856766714619E-9</c:v>
                </c:pt>
                <c:pt idx="27">
                  <c:v>5.0458999478752986E-10</c:v>
                </c:pt>
                <c:pt idx="28">
                  <c:v>2.2672690114244887E-10</c:v>
                </c:pt>
                <c:pt idx="29">
                  <c:v>1.0187496679581187E-10</c:v>
                </c:pt>
                <c:pt idx="30">
                  <c:v>4.5775383483714904E-11</c:v>
                </c:pt>
                <c:pt idx="31">
                  <c:v>2.0568186043234959E-11</c:v>
                </c:pt>
                <c:pt idx="32">
                  <c:v>9.2418989128262297E-12</c:v>
                </c:pt>
                <c:pt idx="33">
                  <c:v>4.1526504457323199E-12</c:v>
                </c:pt>
                <c:pt idx="34">
                  <c:v>1.8659102041240772E-12</c:v>
                </c:pt>
                <c:pt idx="35">
                  <c:v>8.3841267262130259E-13</c:v>
                </c:pt>
                <c:pt idx="36">
                  <c:v>3.7672642783093124E-13</c:v>
                </c:pt>
                <c:pt idx="37">
                  <c:v>1.6926737789191293E-13</c:v>
                </c:pt>
                <c:pt idx="38">
                  <c:v>7.6064154974631037E-14</c:v>
                </c:pt>
                <c:pt idx="39">
                  <c:v>3.4167113582839193E-14</c:v>
                </c:pt>
                <c:pt idx="40">
                  <c:v>1.5362711103250604E-14</c:v>
                </c:pt>
                <c:pt idx="41">
                  <c:v>6.8833827526759706E-15</c:v>
                </c:pt>
                <c:pt idx="42">
                  <c:v>3.1086244689504383E-15</c:v>
                </c:pt>
                <c:pt idx="43">
                  <c:v>1.3877787807814457E-15</c:v>
                </c:pt>
                <c:pt idx="44">
                  <c:v>6.3837823915946501E-16</c:v>
                </c:pt>
                <c:pt idx="45">
                  <c:v>2.9143354396410359E-16</c:v>
                </c:pt>
                <c:pt idx="46">
                  <c:v>1.2490009027033011E-16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A9-1144-B76E-06894443FE6C}"/>
            </c:ext>
          </c:extLst>
        </c:ser>
        <c:ser>
          <c:idx val="2"/>
          <c:order val="2"/>
          <c:tx>
            <c:strRef>
              <c:f>Adoption!$T$4</c:f>
              <c:strCache>
                <c:ptCount val="1"/>
                <c:pt idx="0">
                  <c:v>Bamboo-hybrid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Adoption!$B$5:$B$80</c:f>
              <c:numCache>
                <c:formatCode>General</c:formatCode>
                <c:ptCount val="7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  <c:pt idx="26">
                  <c:v>2051</c:v>
                </c:pt>
                <c:pt idx="27">
                  <c:v>2052</c:v>
                </c:pt>
                <c:pt idx="28">
                  <c:v>2053</c:v>
                </c:pt>
                <c:pt idx="29">
                  <c:v>2054</c:v>
                </c:pt>
                <c:pt idx="30">
                  <c:v>2055</c:v>
                </c:pt>
                <c:pt idx="31">
                  <c:v>2056</c:v>
                </c:pt>
                <c:pt idx="32">
                  <c:v>2057</c:v>
                </c:pt>
                <c:pt idx="33">
                  <c:v>2058</c:v>
                </c:pt>
                <c:pt idx="34">
                  <c:v>2059</c:v>
                </c:pt>
                <c:pt idx="35">
                  <c:v>2060</c:v>
                </c:pt>
                <c:pt idx="36">
                  <c:v>2061</c:v>
                </c:pt>
                <c:pt idx="37">
                  <c:v>2062</c:v>
                </c:pt>
                <c:pt idx="38">
                  <c:v>2063</c:v>
                </c:pt>
                <c:pt idx="39">
                  <c:v>2064</c:v>
                </c:pt>
                <c:pt idx="40">
                  <c:v>2065</c:v>
                </c:pt>
                <c:pt idx="41">
                  <c:v>2066</c:v>
                </c:pt>
                <c:pt idx="42">
                  <c:v>2067</c:v>
                </c:pt>
                <c:pt idx="43">
                  <c:v>2068</c:v>
                </c:pt>
                <c:pt idx="44">
                  <c:v>2069</c:v>
                </c:pt>
                <c:pt idx="45">
                  <c:v>2070</c:v>
                </c:pt>
                <c:pt idx="46">
                  <c:v>2071</c:v>
                </c:pt>
                <c:pt idx="47">
                  <c:v>2072</c:v>
                </c:pt>
                <c:pt idx="48">
                  <c:v>2073</c:v>
                </c:pt>
                <c:pt idx="49">
                  <c:v>2074</c:v>
                </c:pt>
                <c:pt idx="50">
                  <c:v>2075</c:v>
                </c:pt>
                <c:pt idx="51">
                  <c:v>2076</c:v>
                </c:pt>
                <c:pt idx="52">
                  <c:v>2077</c:v>
                </c:pt>
                <c:pt idx="53">
                  <c:v>2078</c:v>
                </c:pt>
                <c:pt idx="54">
                  <c:v>2079</c:v>
                </c:pt>
                <c:pt idx="55">
                  <c:v>2080</c:v>
                </c:pt>
                <c:pt idx="56">
                  <c:v>2081</c:v>
                </c:pt>
                <c:pt idx="57">
                  <c:v>2082</c:v>
                </c:pt>
                <c:pt idx="58">
                  <c:v>2083</c:v>
                </c:pt>
                <c:pt idx="59">
                  <c:v>2084</c:v>
                </c:pt>
                <c:pt idx="60">
                  <c:v>2085</c:v>
                </c:pt>
                <c:pt idx="61">
                  <c:v>2086</c:v>
                </c:pt>
                <c:pt idx="62">
                  <c:v>2087</c:v>
                </c:pt>
                <c:pt idx="63">
                  <c:v>2088</c:v>
                </c:pt>
                <c:pt idx="64">
                  <c:v>2089</c:v>
                </c:pt>
                <c:pt idx="65">
                  <c:v>2090</c:v>
                </c:pt>
                <c:pt idx="66">
                  <c:v>2091</c:v>
                </c:pt>
                <c:pt idx="67">
                  <c:v>2092</c:v>
                </c:pt>
                <c:pt idx="68">
                  <c:v>2093</c:v>
                </c:pt>
                <c:pt idx="69">
                  <c:v>2094</c:v>
                </c:pt>
                <c:pt idx="70">
                  <c:v>2095</c:v>
                </c:pt>
                <c:pt idx="71">
                  <c:v>2096</c:v>
                </c:pt>
                <c:pt idx="72">
                  <c:v>2097</c:v>
                </c:pt>
                <c:pt idx="73">
                  <c:v>2098</c:v>
                </c:pt>
                <c:pt idx="74">
                  <c:v>2099</c:v>
                </c:pt>
                <c:pt idx="75">
                  <c:v>2100</c:v>
                </c:pt>
              </c:numCache>
            </c:numRef>
          </c:xVal>
          <c:yVal>
            <c:numRef>
              <c:f>Adoption!$T$5:$T$80</c:f>
              <c:numCache>
                <c:formatCode>0%</c:formatCode>
                <c:ptCount val="76"/>
                <c:pt idx="0">
                  <c:v>3.7427713422265058E-2</c:v>
                </c:pt>
                <c:pt idx="1">
                  <c:v>7.559172668973399E-2</c:v>
                </c:pt>
                <c:pt idx="2">
                  <c:v>0.13951148349257439</c:v>
                </c:pt>
                <c:pt idx="3">
                  <c:v>0.22500000000000001</c:v>
                </c:pt>
                <c:pt idx="4">
                  <c:v>0.31048851650742559</c:v>
                </c:pt>
                <c:pt idx="5">
                  <c:v>0.37440827331026599</c:v>
                </c:pt>
                <c:pt idx="6">
                  <c:v>0.41257228657773498</c:v>
                </c:pt>
                <c:pt idx="7">
                  <c:v>0.43237542474145607</c:v>
                </c:pt>
                <c:pt idx="8">
                  <c:v>0.44190620551705878</c:v>
                </c:pt>
                <c:pt idx="9">
                  <c:v>0.44632684298107805</c:v>
                </c:pt>
                <c:pt idx="10">
                  <c:v>0.44834209204525388</c:v>
                </c:pt>
                <c:pt idx="11">
                  <c:v>0.4492535395139215</c:v>
                </c:pt>
                <c:pt idx="12">
                  <c:v>0.44966428702477351</c:v>
                </c:pt>
                <c:pt idx="13">
                  <c:v>0.44984909244129012</c:v>
                </c:pt>
                <c:pt idx="14">
                  <c:v>0.44993218033887317</c:v>
                </c:pt>
                <c:pt idx="15">
                  <c:v>0.44996952413267116</c:v>
                </c:pt>
                <c:pt idx="16">
                  <c:v>0.44998630579939469</c:v>
                </c:pt>
                <c:pt idx="17">
                  <c:v>0.44999384669591191</c:v>
                </c:pt>
                <c:pt idx="18">
                  <c:v>0.44999723512142903</c:v>
                </c:pt>
                <c:pt idx="19">
                  <c:v>0.44999875765577241</c:v>
                </c:pt>
                <c:pt idx="20">
                  <c:v>0.44999944177790646</c:v>
                </c:pt>
                <c:pt idx="21">
                  <c:v>0.44999974917447366</c:v>
                </c:pt>
                <c:pt idx="22">
                  <c:v>0.44999988729679147</c:v>
                </c:pt>
                <c:pt idx="23">
                  <c:v>0.44999994935917709</c:v>
                </c:pt>
                <c:pt idx="24">
                  <c:v>0.44999997724561008</c:v>
                </c:pt>
                <c:pt idx="25">
                  <c:v>0.44999998977579325</c:v>
                </c:pt>
                <c:pt idx="26">
                  <c:v>0.44999999540596769</c:v>
                </c:pt>
                <c:pt idx="27">
                  <c:v>0.44999999793576823</c:v>
                </c:pt>
                <c:pt idx="28">
                  <c:v>0.44999999907248084</c:v>
                </c:pt>
                <c:pt idx="29">
                  <c:v>0.44999999958323877</c:v>
                </c:pt>
                <c:pt idx="30">
                  <c:v>0.44999999981273708</c:v>
                </c:pt>
                <c:pt idx="31">
                  <c:v>0.44999999991585743</c:v>
                </c:pt>
                <c:pt idx="32">
                  <c:v>0.44999999996219225</c:v>
                </c:pt>
                <c:pt idx="33">
                  <c:v>0.44999999998301188</c:v>
                </c:pt>
                <c:pt idx="34">
                  <c:v>0.44999999999236673</c:v>
                </c:pt>
                <c:pt idx="35">
                  <c:v>0.44999999999657014</c:v>
                </c:pt>
                <c:pt idx="36">
                  <c:v>0.44999999999845886</c:v>
                </c:pt>
                <c:pt idx="37">
                  <c:v>0.44999999999930757</c:v>
                </c:pt>
                <c:pt idx="38">
                  <c:v>0.44999999999968887</c:v>
                </c:pt>
                <c:pt idx="39">
                  <c:v>0.44999999999986023</c:v>
                </c:pt>
                <c:pt idx="40">
                  <c:v>0.44999999999993717</c:v>
                </c:pt>
                <c:pt idx="41">
                  <c:v>0.44999999999997181</c:v>
                </c:pt>
                <c:pt idx="42">
                  <c:v>0.4499999999999873</c:v>
                </c:pt>
                <c:pt idx="43">
                  <c:v>0.44999999999999429</c:v>
                </c:pt>
                <c:pt idx="44">
                  <c:v>0.4499999999999974</c:v>
                </c:pt>
                <c:pt idx="45">
                  <c:v>0.44999999999999879</c:v>
                </c:pt>
                <c:pt idx="46">
                  <c:v>0.44999999999999951</c:v>
                </c:pt>
                <c:pt idx="47">
                  <c:v>0.44999999999999979</c:v>
                </c:pt>
                <c:pt idx="48">
                  <c:v>0.4499999999999999</c:v>
                </c:pt>
                <c:pt idx="49">
                  <c:v>0.45</c:v>
                </c:pt>
                <c:pt idx="50">
                  <c:v>0.45</c:v>
                </c:pt>
                <c:pt idx="51">
                  <c:v>0.45</c:v>
                </c:pt>
                <c:pt idx="52">
                  <c:v>0.45</c:v>
                </c:pt>
                <c:pt idx="53">
                  <c:v>0.45</c:v>
                </c:pt>
                <c:pt idx="54">
                  <c:v>0.45</c:v>
                </c:pt>
                <c:pt idx="55">
                  <c:v>0.45</c:v>
                </c:pt>
                <c:pt idx="56">
                  <c:v>0.45</c:v>
                </c:pt>
                <c:pt idx="57">
                  <c:v>0.45</c:v>
                </c:pt>
                <c:pt idx="58">
                  <c:v>0.45</c:v>
                </c:pt>
                <c:pt idx="59">
                  <c:v>0.45</c:v>
                </c:pt>
                <c:pt idx="60">
                  <c:v>0.45</c:v>
                </c:pt>
                <c:pt idx="61">
                  <c:v>0.45</c:v>
                </c:pt>
                <c:pt idx="62">
                  <c:v>0.45</c:v>
                </c:pt>
                <c:pt idx="63">
                  <c:v>0.45</c:v>
                </c:pt>
                <c:pt idx="64">
                  <c:v>0.45</c:v>
                </c:pt>
                <c:pt idx="65">
                  <c:v>0.45</c:v>
                </c:pt>
                <c:pt idx="66">
                  <c:v>0.45</c:v>
                </c:pt>
                <c:pt idx="67">
                  <c:v>0.45</c:v>
                </c:pt>
                <c:pt idx="68">
                  <c:v>0.45</c:v>
                </c:pt>
                <c:pt idx="69">
                  <c:v>0.45</c:v>
                </c:pt>
                <c:pt idx="70">
                  <c:v>0.45</c:v>
                </c:pt>
                <c:pt idx="71">
                  <c:v>0.45</c:v>
                </c:pt>
                <c:pt idx="72">
                  <c:v>0.45</c:v>
                </c:pt>
                <c:pt idx="73">
                  <c:v>0.45</c:v>
                </c:pt>
                <c:pt idx="74">
                  <c:v>0.45</c:v>
                </c:pt>
                <c:pt idx="75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A9-1144-B76E-06894443FE6C}"/>
            </c:ext>
          </c:extLst>
        </c:ser>
        <c:ser>
          <c:idx val="3"/>
          <c:order val="3"/>
          <c:tx>
            <c:strRef>
              <c:f>Adoption!$U$4</c:f>
              <c:strCache>
                <c:ptCount val="1"/>
                <c:pt idx="0">
                  <c:v>Euc-hybrid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Adoption!$B$5:$B$80</c:f>
              <c:numCache>
                <c:formatCode>General</c:formatCode>
                <c:ptCount val="7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  <c:pt idx="26">
                  <c:v>2051</c:v>
                </c:pt>
                <c:pt idx="27">
                  <c:v>2052</c:v>
                </c:pt>
                <c:pt idx="28">
                  <c:v>2053</c:v>
                </c:pt>
                <c:pt idx="29">
                  <c:v>2054</c:v>
                </c:pt>
                <c:pt idx="30">
                  <c:v>2055</c:v>
                </c:pt>
                <c:pt idx="31">
                  <c:v>2056</c:v>
                </c:pt>
                <c:pt idx="32">
                  <c:v>2057</c:v>
                </c:pt>
                <c:pt idx="33">
                  <c:v>2058</c:v>
                </c:pt>
                <c:pt idx="34">
                  <c:v>2059</c:v>
                </c:pt>
                <c:pt idx="35">
                  <c:v>2060</c:v>
                </c:pt>
                <c:pt idx="36">
                  <c:v>2061</c:v>
                </c:pt>
                <c:pt idx="37">
                  <c:v>2062</c:v>
                </c:pt>
                <c:pt idx="38">
                  <c:v>2063</c:v>
                </c:pt>
                <c:pt idx="39">
                  <c:v>2064</c:v>
                </c:pt>
                <c:pt idx="40">
                  <c:v>2065</c:v>
                </c:pt>
                <c:pt idx="41">
                  <c:v>2066</c:v>
                </c:pt>
                <c:pt idx="42">
                  <c:v>2067</c:v>
                </c:pt>
                <c:pt idx="43">
                  <c:v>2068</c:v>
                </c:pt>
                <c:pt idx="44">
                  <c:v>2069</c:v>
                </c:pt>
                <c:pt idx="45">
                  <c:v>2070</c:v>
                </c:pt>
                <c:pt idx="46">
                  <c:v>2071</c:v>
                </c:pt>
                <c:pt idx="47">
                  <c:v>2072</c:v>
                </c:pt>
                <c:pt idx="48">
                  <c:v>2073</c:v>
                </c:pt>
                <c:pt idx="49">
                  <c:v>2074</c:v>
                </c:pt>
                <c:pt idx="50">
                  <c:v>2075</c:v>
                </c:pt>
                <c:pt idx="51">
                  <c:v>2076</c:v>
                </c:pt>
                <c:pt idx="52">
                  <c:v>2077</c:v>
                </c:pt>
                <c:pt idx="53">
                  <c:v>2078</c:v>
                </c:pt>
                <c:pt idx="54">
                  <c:v>2079</c:v>
                </c:pt>
                <c:pt idx="55">
                  <c:v>2080</c:v>
                </c:pt>
                <c:pt idx="56">
                  <c:v>2081</c:v>
                </c:pt>
                <c:pt idx="57">
                  <c:v>2082</c:v>
                </c:pt>
                <c:pt idx="58">
                  <c:v>2083</c:v>
                </c:pt>
                <c:pt idx="59">
                  <c:v>2084</c:v>
                </c:pt>
                <c:pt idx="60">
                  <c:v>2085</c:v>
                </c:pt>
                <c:pt idx="61">
                  <c:v>2086</c:v>
                </c:pt>
                <c:pt idx="62">
                  <c:v>2087</c:v>
                </c:pt>
                <c:pt idx="63">
                  <c:v>2088</c:v>
                </c:pt>
                <c:pt idx="64">
                  <c:v>2089</c:v>
                </c:pt>
                <c:pt idx="65">
                  <c:v>2090</c:v>
                </c:pt>
                <c:pt idx="66">
                  <c:v>2091</c:v>
                </c:pt>
                <c:pt idx="67">
                  <c:v>2092</c:v>
                </c:pt>
                <c:pt idx="68">
                  <c:v>2093</c:v>
                </c:pt>
                <c:pt idx="69">
                  <c:v>2094</c:v>
                </c:pt>
                <c:pt idx="70">
                  <c:v>2095</c:v>
                </c:pt>
                <c:pt idx="71">
                  <c:v>2096</c:v>
                </c:pt>
                <c:pt idx="72">
                  <c:v>2097</c:v>
                </c:pt>
                <c:pt idx="73">
                  <c:v>2098</c:v>
                </c:pt>
                <c:pt idx="74">
                  <c:v>2099</c:v>
                </c:pt>
                <c:pt idx="75">
                  <c:v>2100</c:v>
                </c:pt>
              </c:numCache>
            </c:numRef>
          </c:xVal>
          <c:yVal>
            <c:numRef>
              <c:f>Adoption!$U$5:$U$80</c:f>
              <c:numCache>
                <c:formatCode>0%</c:formatCode>
                <c:ptCount val="76"/>
                <c:pt idx="0">
                  <c:v>4.5744983071657294E-2</c:v>
                </c:pt>
                <c:pt idx="1">
                  <c:v>9.2389888176341542E-2</c:v>
                </c:pt>
                <c:pt idx="2">
                  <c:v>0.17051403537981316</c:v>
                </c:pt>
                <c:pt idx="3">
                  <c:v>0.27500000000000002</c:v>
                </c:pt>
                <c:pt idx="4">
                  <c:v>0.37948596462018686</c:v>
                </c:pt>
                <c:pt idx="5">
                  <c:v>0.45761011182365846</c:v>
                </c:pt>
                <c:pt idx="6">
                  <c:v>0.50425501692834274</c:v>
                </c:pt>
                <c:pt idx="7">
                  <c:v>0.5284588524617797</c:v>
                </c:pt>
                <c:pt idx="8">
                  <c:v>0.54010758452084962</c:v>
                </c:pt>
                <c:pt idx="9">
                  <c:v>0.54551058586576207</c:v>
                </c:pt>
                <c:pt idx="10">
                  <c:v>0.54797366805531034</c:v>
                </c:pt>
                <c:pt idx="11">
                  <c:v>0.54908765940590409</c:v>
                </c:pt>
                <c:pt idx="12">
                  <c:v>0.54958968414138987</c:v>
                </c:pt>
                <c:pt idx="13">
                  <c:v>0.54981555742824351</c:v>
                </c:pt>
                <c:pt idx="14">
                  <c:v>0.54991710930306725</c:v>
                </c:pt>
                <c:pt idx="15">
                  <c:v>0.54996275171770925</c:v>
                </c:pt>
                <c:pt idx="16">
                  <c:v>0.54998326264370467</c:v>
                </c:pt>
                <c:pt idx="17">
                  <c:v>0.5499924792950035</c:v>
                </c:pt>
                <c:pt idx="18">
                  <c:v>0.54999662070396882</c:v>
                </c:pt>
                <c:pt idx="19">
                  <c:v>0.54999848157927744</c:v>
                </c:pt>
                <c:pt idx="20">
                  <c:v>0.54999931772855237</c:v>
                </c:pt>
                <c:pt idx="21">
                  <c:v>0.54999969343546784</c:v>
                </c:pt>
                <c:pt idx="22">
                  <c:v>0.54999986225163411</c:v>
                </c:pt>
                <c:pt idx="23">
                  <c:v>0.54999993810566095</c:v>
                </c:pt>
                <c:pt idx="24">
                  <c:v>0.54999997218907903</c:v>
                </c:pt>
                <c:pt idx="25">
                  <c:v>0.54999998750374735</c:v>
                </c:pt>
                <c:pt idx="26">
                  <c:v>0.54999999438507163</c:v>
                </c:pt>
                <c:pt idx="27">
                  <c:v>0.54999999747705008</c:v>
                </c:pt>
                <c:pt idx="28">
                  <c:v>0.54999999886636552</c:v>
                </c:pt>
                <c:pt idx="29">
                  <c:v>0.54999999949062517</c:v>
                </c:pt>
                <c:pt idx="30">
                  <c:v>0.54999999977112313</c:v>
                </c:pt>
                <c:pt idx="31">
                  <c:v>0.54999999989715909</c:v>
                </c:pt>
                <c:pt idx="32">
                  <c:v>0.54999999995379056</c:v>
                </c:pt>
                <c:pt idx="33">
                  <c:v>0.54999999997923676</c:v>
                </c:pt>
                <c:pt idx="34">
                  <c:v>0.54999999999067051</c:v>
                </c:pt>
                <c:pt idx="35">
                  <c:v>0.54999999999580795</c:v>
                </c:pt>
                <c:pt idx="36">
                  <c:v>0.54999999999811644</c:v>
                </c:pt>
                <c:pt idx="37">
                  <c:v>0.54999999999915372</c:v>
                </c:pt>
                <c:pt idx="38">
                  <c:v>0.54999999999961979</c:v>
                </c:pt>
                <c:pt idx="39">
                  <c:v>0.54999999999982918</c:v>
                </c:pt>
                <c:pt idx="40">
                  <c:v>0.54999999999992322</c:v>
                </c:pt>
                <c:pt idx="41">
                  <c:v>0.54999999999996563</c:v>
                </c:pt>
                <c:pt idx="42">
                  <c:v>0.5499999999999845</c:v>
                </c:pt>
                <c:pt idx="43">
                  <c:v>0.54999999999999305</c:v>
                </c:pt>
                <c:pt idx="44">
                  <c:v>0.54999999999999682</c:v>
                </c:pt>
                <c:pt idx="45">
                  <c:v>0.5499999999999986</c:v>
                </c:pt>
                <c:pt idx="46">
                  <c:v>0.54999999999999949</c:v>
                </c:pt>
                <c:pt idx="47">
                  <c:v>0.54999999999999982</c:v>
                </c:pt>
                <c:pt idx="48">
                  <c:v>0.54999999999999993</c:v>
                </c:pt>
                <c:pt idx="49">
                  <c:v>0.55000000000000004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0.55000000000000004</c:v>
                </c:pt>
                <c:pt idx="53">
                  <c:v>0.55000000000000004</c:v>
                </c:pt>
                <c:pt idx="54">
                  <c:v>0.55000000000000004</c:v>
                </c:pt>
                <c:pt idx="55">
                  <c:v>0.55000000000000004</c:v>
                </c:pt>
                <c:pt idx="56">
                  <c:v>0.55000000000000004</c:v>
                </c:pt>
                <c:pt idx="57">
                  <c:v>0.55000000000000004</c:v>
                </c:pt>
                <c:pt idx="58">
                  <c:v>0.55000000000000004</c:v>
                </c:pt>
                <c:pt idx="59">
                  <c:v>0.55000000000000004</c:v>
                </c:pt>
                <c:pt idx="60">
                  <c:v>0.55000000000000004</c:v>
                </c:pt>
                <c:pt idx="61">
                  <c:v>0.55000000000000004</c:v>
                </c:pt>
                <c:pt idx="62">
                  <c:v>0.55000000000000004</c:v>
                </c:pt>
                <c:pt idx="63">
                  <c:v>0.55000000000000004</c:v>
                </c:pt>
                <c:pt idx="64">
                  <c:v>0.55000000000000004</c:v>
                </c:pt>
                <c:pt idx="65">
                  <c:v>0.55000000000000004</c:v>
                </c:pt>
                <c:pt idx="66">
                  <c:v>0.55000000000000004</c:v>
                </c:pt>
                <c:pt idx="67">
                  <c:v>0.55000000000000004</c:v>
                </c:pt>
                <c:pt idx="68">
                  <c:v>0.55000000000000004</c:v>
                </c:pt>
                <c:pt idx="69">
                  <c:v>0.55000000000000004</c:v>
                </c:pt>
                <c:pt idx="70">
                  <c:v>0.55000000000000004</c:v>
                </c:pt>
                <c:pt idx="71">
                  <c:v>0.55000000000000004</c:v>
                </c:pt>
                <c:pt idx="72">
                  <c:v>0.55000000000000004</c:v>
                </c:pt>
                <c:pt idx="73">
                  <c:v>0.55000000000000004</c:v>
                </c:pt>
                <c:pt idx="74">
                  <c:v>0.55000000000000004</c:v>
                </c:pt>
                <c:pt idx="75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A9-1144-B76E-06894443F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919679"/>
        <c:axId val="1885290415"/>
      </c:scatterChart>
      <c:valAx>
        <c:axId val="1973919679"/>
        <c:scaling>
          <c:orientation val="minMax"/>
          <c:max val="2105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885290415"/>
        <c:crosses val="autoZero"/>
        <c:crossBetween val="midCat"/>
        <c:majorUnit val="10"/>
      </c:valAx>
      <c:valAx>
        <c:axId val="188529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97391967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US" sz="1200" b="1"/>
              <a:t>Late-Fast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Adoption!$M$4</c:f>
              <c:strCache>
                <c:ptCount val="1"/>
                <c:pt idx="0">
                  <c:v>2x6</c:v>
                </c:pt>
              </c:strCache>
            </c:strRef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Adoption!$B$5:$B$80</c:f>
              <c:numCache>
                <c:formatCode>General</c:formatCode>
                <c:ptCount val="7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  <c:pt idx="26">
                  <c:v>2051</c:v>
                </c:pt>
                <c:pt idx="27">
                  <c:v>2052</c:v>
                </c:pt>
                <c:pt idx="28">
                  <c:v>2053</c:v>
                </c:pt>
                <c:pt idx="29">
                  <c:v>2054</c:v>
                </c:pt>
                <c:pt idx="30">
                  <c:v>2055</c:v>
                </c:pt>
                <c:pt idx="31">
                  <c:v>2056</c:v>
                </c:pt>
                <c:pt idx="32">
                  <c:v>2057</c:v>
                </c:pt>
                <c:pt idx="33">
                  <c:v>2058</c:v>
                </c:pt>
                <c:pt idx="34">
                  <c:v>2059</c:v>
                </c:pt>
                <c:pt idx="35">
                  <c:v>2060</c:v>
                </c:pt>
                <c:pt idx="36">
                  <c:v>2061</c:v>
                </c:pt>
                <c:pt idx="37">
                  <c:v>2062</c:v>
                </c:pt>
                <c:pt idx="38">
                  <c:v>2063</c:v>
                </c:pt>
                <c:pt idx="39">
                  <c:v>2064</c:v>
                </c:pt>
                <c:pt idx="40">
                  <c:v>2065</c:v>
                </c:pt>
                <c:pt idx="41">
                  <c:v>2066</c:v>
                </c:pt>
                <c:pt idx="42">
                  <c:v>2067</c:v>
                </c:pt>
                <c:pt idx="43">
                  <c:v>2068</c:v>
                </c:pt>
                <c:pt idx="44">
                  <c:v>2069</c:v>
                </c:pt>
                <c:pt idx="45">
                  <c:v>2070</c:v>
                </c:pt>
                <c:pt idx="46">
                  <c:v>2071</c:v>
                </c:pt>
                <c:pt idx="47">
                  <c:v>2072</c:v>
                </c:pt>
                <c:pt idx="48">
                  <c:v>2073</c:v>
                </c:pt>
                <c:pt idx="49">
                  <c:v>2074</c:v>
                </c:pt>
                <c:pt idx="50">
                  <c:v>2075</c:v>
                </c:pt>
                <c:pt idx="51">
                  <c:v>2076</c:v>
                </c:pt>
                <c:pt idx="52">
                  <c:v>2077</c:v>
                </c:pt>
                <c:pt idx="53">
                  <c:v>2078</c:v>
                </c:pt>
                <c:pt idx="54">
                  <c:v>2079</c:v>
                </c:pt>
                <c:pt idx="55">
                  <c:v>2080</c:v>
                </c:pt>
                <c:pt idx="56">
                  <c:v>2081</c:v>
                </c:pt>
                <c:pt idx="57">
                  <c:v>2082</c:v>
                </c:pt>
                <c:pt idx="58">
                  <c:v>2083</c:v>
                </c:pt>
                <c:pt idx="59">
                  <c:v>2084</c:v>
                </c:pt>
                <c:pt idx="60">
                  <c:v>2085</c:v>
                </c:pt>
                <c:pt idx="61">
                  <c:v>2086</c:v>
                </c:pt>
                <c:pt idx="62">
                  <c:v>2087</c:v>
                </c:pt>
                <c:pt idx="63">
                  <c:v>2088</c:v>
                </c:pt>
                <c:pt idx="64">
                  <c:v>2089</c:v>
                </c:pt>
                <c:pt idx="65">
                  <c:v>2090</c:v>
                </c:pt>
                <c:pt idx="66">
                  <c:v>2091</c:v>
                </c:pt>
                <c:pt idx="67">
                  <c:v>2092</c:v>
                </c:pt>
                <c:pt idx="68">
                  <c:v>2093</c:v>
                </c:pt>
                <c:pt idx="69">
                  <c:v>2094</c:v>
                </c:pt>
                <c:pt idx="70">
                  <c:v>2095</c:v>
                </c:pt>
                <c:pt idx="71">
                  <c:v>2096</c:v>
                </c:pt>
                <c:pt idx="72">
                  <c:v>2097</c:v>
                </c:pt>
                <c:pt idx="73">
                  <c:v>2098</c:v>
                </c:pt>
                <c:pt idx="74">
                  <c:v>2099</c:v>
                </c:pt>
                <c:pt idx="75">
                  <c:v>2100</c:v>
                </c:pt>
              </c:numCache>
            </c:numRef>
          </c:xVal>
          <c:yVal>
            <c:numRef>
              <c:f>Adoption!$M$5:$M$80</c:f>
              <c:numCache>
                <c:formatCode>0%</c:formatCode>
                <c:ptCount val="76"/>
                <c:pt idx="0">
                  <c:v>0.8899999999999999</c:v>
                </c:pt>
                <c:pt idx="1">
                  <c:v>0.88999999999999968</c:v>
                </c:pt>
                <c:pt idx="2">
                  <c:v>0.88999999999999935</c:v>
                </c:pt>
                <c:pt idx="3">
                  <c:v>0.88999999999999846</c:v>
                </c:pt>
                <c:pt idx="4">
                  <c:v>0.88999999999999668</c:v>
                </c:pt>
                <c:pt idx="5">
                  <c:v>0.88999999999999257</c:v>
                </c:pt>
                <c:pt idx="6">
                  <c:v>0.88999999999998336</c:v>
                </c:pt>
                <c:pt idx="7">
                  <c:v>0.88999999999996304</c:v>
                </c:pt>
                <c:pt idx="8">
                  <c:v>0.88999999999991763</c:v>
                </c:pt>
                <c:pt idx="9">
                  <c:v>0.88999999999981672</c:v>
                </c:pt>
                <c:pt idx="10">
                  <c:v>0.88999999999959212</c:v>
                </c:pt>
                <c:pt idx="11">
                  <c:v>0.88999999999909207</c:v>
                </c:pt>
                <c:pt idx="12">
                  <c:v>0.88999999999797941</c:v>
                </c:pt>
                <c:pt idx="13">
                  <c:v>0.88999999999550317</c:v>
                </c:pt>
                <c:pt idx="14">
                  <c:v>0.88999999998999202</c:v>
                </c:pt>
                <c:pt idx="15">
                  <c:v>0.88999999997772672</c:v>
                </c:pt>
                <c:pt idx="16">
                  <c:v>0.88999999995042989</c:v>
                </c:pt>
                <c:pt idx="17">
                  <c:v>0.8899999998896797</c:v>
                </c:pt>
                <c:pt idx="18">
                  <c:v>0.88999999975447752</c:v>
                </c:pt>
                <c:pt idx="19">
                  <c:v>0.88999999945357977</c:v>
                </c:pt>
                <c:pt idx="20">
                  <c:v>0.88999999878391933</c:v>
                </c:pt>
                <c:pt idx="21">
                  <c:v>0.88999999729356283</c:v>
                </c:pt>
                <c:pt idx="22">
                  <c:v>0.88999999397671326</c:v>
                </c:pt>
                <c:pt idx="23">
                  <c:v>0.88999998659492896</c:v>
                </c:pt>
                <c:pt idx="24">
                  <c:v>0.88999997016646659</c:v>
                </c:pt>
                <c:pt idx="25">
                  <c:v>0.88999993360425445</c:v>
                </c:pt>
                <c:pt idx="26">
                  <c:v>0.88999985223357103</c:v>
                </c:pt>
                <c:pt idx="27">
                  <c:v>0.88999967113986544</c:v>
                </c:pt>
                <c:pt idx="28">
                  <c:v>0.88999926810881069</c:v>
                </c:pt>
                <c:pt idx="29">
                  <c:v>0.88999837114867941</c:v>
                </c:pt>
                <c:pt idx="30">
                  <c:v>0.88999637493698469</c:v>
                </c:pt>
                <c:pt idx="31">
                  <c:v>0.88999193233464013</c:v>
                </c:pt>
                <c:pt idx="32">
                  <c:v>0.88998204538142867</c:v>
                </c:pt>
                <c:pt idx="33">
                  <c:v>0.88996004275172436</c:v>
                </c:pt>
                <c:pt idx="34">
                  <c:v>0.88991108088874471</c:v>
                </c:pt>
                <c:pt idx="35">
                  <c:v>0.88980214342302477</c:v>
                </c:pt>
                <c:pt idx="36">
                  <c:v>0.88955984298803636</c:v>
                </c:pt>
                <c:pt idx="37">
                  <c:v>0.88902130736269713</c:v>
                </c:pt>
                <c:pt idx="38">
                  <c:v>0.88782629845933281</c:v>
                </c:pt>
                <c:pt idx="39">
                  <c:v>0.88518408301963569</c:v>
                </c:pt>
                <c:pt idx="40">
                  <c:v>0.87938813612236599</c:v>
                </c:pt>
                <c:pt idx="41">
                  <c:v>0.86689222354990902</c:v>
                </c:pt>
                <c:pt idx="42">
                  <c:v>0.84092810906858584</c:v>
                </c:pt>
                <c:pt idx="43">
                  <c:v>0.79089084722901548</c:v>
                </c:pt>
                <c:pt idx="44">
                  <c:v>0.7070849438652913</c:v>
                </c:pt>
                <c:pt idx="45">
                  <c:v>0.59499999999999997</c:v>
                </c:pt>
                <c:pt idx="46">
                  <c:v>0.48291505613470859</c:v>
                </c:pt>
                <c:pt idx="47">
                  <c:v>0.39910915277098452</c:v>
                </c:pt>
                <c:pt idx="48">
                  <c:v>0.34907189093141411</c:v>
                </c:pt>
                <c:pt idx="49">
                  <c:v>0.32310777645009092</c:v>
                </c:pt>
                <c:pt idx="50">
                  <c:v>0.31061186387763395</c:v>
                </c:pt>
                <c:pt idx="51">
                  <c:v>0.30481591698036425</c:v>
                </c:pt>
                <c:pt idx="52">
                  <c:v>0.30217370154066714</c:v>
                </c:pt>
                <c:pt idx="53">
                  <c:v>0.30097869263730281</c:v>
                </c:pt>
                <c:pt idx="54">
                  <c:v>0.30044015701196358</c:v>
                </c:pt>
                <c:pt idx="55">
                  <c:v>0.30019785657697506</c:v>
                </c:pt>
                <c:pt idx="56">
                  <c:v>0.30008891911125513</c:v>
                </c:pt>
                <c:pt idx="57">
                  <c:v>0.30003995724827548</c:v>
                </c:pt>
                <c:pt idx="58">
                  <c:v>0.30001795461857128</c:v>
                </c:pt>
                <c:pt idx="59">
                  <c:v>0.30000806766535981</c:v>
                </c:pt>
                <c:pt idx="60">
                  <c:v>0.30000362506301526</c:v>
                </c:pt>
                <c:pt idx="61">
                  <c:v>0.30000162885132053</c:v>
                </c:pt>
                <c:pt idx="62">
                  <c:v>0.30000073189118925</c:v>
                </c:pt>
                <c:pt idx="63">
                  <c:v>0.3000003288601345</c:v>
                </c:pt>
                <c:pt idx="64">
                  <c:v>0.30000014776642892</c:v>
                </c:pt>
                <c:pt idx="65">
                  <c:v>0.3000000663957455</c:v>
                </c:pt>
                <c:pt idx="66">
                  <c:v>0.30000002983353335</c:v>
                </c:pt>
                <c:pt idx="67">
                  <c:v>0.30000001340507099</c:v>
                </c:pt>
                <c:pt idx="68">
                  <c:v>0.30000000602328669</c:v>
                </c:pt>
                <c:pt idx="69">
                  <c:v>0.30000000270643712</c:v>
                </c:pt>
                <c:pt idx="70">
                  <c:v>0.30000000121608061</c:v>
                </c:pt>
                <c:pt idx="71">
                  <c:v>0.30000000054642018</c:v>
                </c:pt>
                <c:pt idx="72">
                  <c:v>0.30000000024552242</c:v>
                </c:pt>
                <c:pt idx="73">
                  <c:v>0.30000000011032024</c:v>
                </c:pt>
                <c:pt idx="74">
                  <c:v>0.30000000004957006</c:v>
                </c:pt>
                <c:pt idx="75">
                  <c:v>0.30000000002227323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A-934B-A9F3-65B7826A86F9}"/>
            </c:ext>
          </c:extLst>
        </c:ser>
        <c:ser>
          <c:idx val="1"/>
          <c:order val="1"/>
          <c:tx>
            <c:strRef>
              <c:f>Adoption!$N$4</c:f>
              <c:strCache>
                <c:ptCount val="1"/>
                <c:pt idx="0">
                  <c:v>CMU</c:v>
                </c:pt>
              </c:strCache>
            </c:strRef>
          </c:tx>
          <c:spPr>
            <a:ln w="2540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Adoption!$B$5:$B$80</c:f>
              <c:numCache>
                <c:formatCode>General</c:formatCode>
                <c:ptCount val="7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  <c:pt idx="26">
                  <c:v>2051</c:v>
                </c:pt>
                <c:pt idx="27">
                  <c:v>2052</c:v>
                </c:pt>
                <c:pt idx="28">
                  <c:v>2053</c:v>
                </c:pt>
                <c:pt idx="29">
                  <c:v>2054</c:v>
                </c:pt>
                <c:pt idx="30">
                  <c:v>2055</c:v>
                </c:pt>
                <c:pt idx="31">
                  <c:v>2056</c:v>
                </c:pt>
                <c:pt idx="32">
                  <c:v>2057</c:v>
                </c:pt>
                <c:pt idx="33">
                  <c:v>2058</c:v>
                </c:pt>
                <c:pt idx="34">
                  <c:v>2059</c:v>
                </c:pt>
                <c:pt idx="35">
                  <c:v>2060</c:v>
                </c:pt>
                <c:pt idx="36">
                  <c:v>2061</c:v>
                </c:pt>
                <c:pt idx="37">
                  <c:v>2062</c:v>
                </c:pt>
                <c:pt idx="38">
                  <c:v>2063</c:v>
                </c:pt>
                <c:pt idx="39">
                  <c:v>2064</c:v>
                </c:pt>
                <c:pt idx="40">
                  <c:v>2065</c:v>
                </c:pt>
                <c:pt idx="41">
                  <c:v>2066</c:v>
                </c:pt>
                <c:pt idx="42">
                  <c:v>2067</c:v>
                </c:pt>
                <c:pt idx="43">
                  <c:v>2068</c:v>
                </c:pt>
                <c:pt idx="44">
                  <c:v>2069</c:v>
                </c:pt>
                <c:pt idx="45">
                  <c:v>2070</c:v>
                </c:pt>
                <c:pt idx="46">
                  <c:v>2071</c:v>
                </c:pt>
                <c:pt idx="47">
                  <c:v>2072</c:v>
                </c:pt>
                <c:pt idx="48">
                  <c:v>2073</c:v>
                </c:pt>
                <c:pt idx="49">
                  <c:v>2074</c:v>
                </c:pt>
                <c:pt idx="50">
                  <c:v>2075</c:v>
                </c:pt>
                <c:pt idx="51">
                  <c:v>2076</c:v>
                </c:pt>
                <c:pt idx="52">
                  <c:v>2077</c:v>
                </c:pt>
                <c:pt idx="53">
                  <c:v>2078</c:v>
                </c:pt>
                <c:pt idx="54">
                  <c:v>2079</c:v>
                </c:pt>
                <c:pt idx="55">
                  <c:v>2080</c:v>
                </c:pt>
                <c:pt idx="56">
                  <c:v>2081</c:v>
                </c:pt>
                <c:pt idx="57">
                  <c:v>2082</c:v>
                </c:pt>
                <c:pt idx="58">
                  <c:v>2083</c:v>
                </c:pt>
                <c:pt idx="59">
                  <c:v>2084</c:v>
                </c:pt>
                <c:pt idx="60">
                  <c:v>2085</c:v>
                </c:pt>
                <c:pt idx="61">
                  <c:v>2086</c:v>
                </c:pt>
                <c:pt idx="62">
                  <c:v>2087</c:v>
                </c:pt>
                <c:pt idx="63">
                  <c:v>2088</c:v>
                </c:pt>
                <c:pt idx="64">
                  <c:v>2089</c:v>
                </c:pt>
                <c:pt idx="65">
                  <c:v>2090</c:v>
                </c:pt>
                <c:pt idx="66">
                  <c:v>2091</c:v>
                </c:pt>
                <c:pt idx="67">
                  <c:v>2092</c:v>
                </c:pt>
                <c:pt idx="68">
                  <c:v>2093</c:v>
                </c:pt>
                <c:pt idx="69">
                  <c:v>2094</c:v>
                </c:pt>
                <c:pt idx="70">
                  <c:v>2095</c:v>
                </c:pt>
                <c:pt idx="71">
                  <c:v>2096</c:v>
                </c:pt>
                <c:pt idx="72">
                  <c:v>2097</c:v>
                </c:pt>
                <c:pt idx="73">
                  <c:v>2098</c:v>
                </c:pt>
                <c:pt idx="74">
                  <c:v>2099</c:v>
                </c:pt>
                <c:pt idx="75">
                  <c:v>2100</c:v>
                </c:pt>
              </c:numCache>
            </c:numRef>
          </c:xVal>
          <c:yVal>
            <c:numRef>
              <c:f>Adoption!$N$5:$N$80</c:f>
              <c:numCache>
                <c:formatCode>0%</c:formatCode>
                <c:ptCount val="76"/>
                <c:pt idx="0">
                  <c:v>0.10999999999999997</c:v>
                </c:pt>
                <c:pt idx="1">
                  <c:v>0.10999999999999996</c:v>
                </c:pt>
                <c:pt idx="2">
                  <c:v>0.1099999999999999</c:v>
                </c:pt>
                <c:pt idx="3">
                  <c:v>0.10999999999999976</c:v>
                </c:pt>
                <c:pt idx="4">
                  <c:v>0.10999999999999949</c:v>
                </c:pt>
                <c:pt idx="5">
                  <c:v>0.10999999999999886</c:v>
                </c:pt>
                <c:pt idx="6">
                  <c:v>0.10999999999999746</c:v>
                </c:pt>
                <c:pt idx="7">
                  <c:v>0.10999999999999435</c:v>
                </c:pt>
                <c:pt idx="8">
                  <c:v>0.10999999999998744</c:v>
                </c:pt>
                <c:pt idx="9">
                  <c:v>0.10999999999997204</c:v>
                </c:pt>
                <c:pt idx="10">
                  <c:v>0.10999999999993777</c:v>
                </c:pt>
                <c:pt idx="11">
                  <c:v>0.1099999999998615</c:v>
                </c:pt>
                <c:pt idx="12">
                  <c:v>0.10999999999969177</c:v>
                </c:pt>
                <c:pt idx="13">
                  <c:v>0.10999999999931404</c:v>
                </c:pt>
                <c:pt idx="14">
                  <c:v>0.10999999999847335</c:v>
                </c:pt>
                <c:pt idx="15">
                  <c:v>0.10999999999660239</c:v>
                </c:pt>
                <c:pt idx="16">
                  <c:v>0.10999999999243845</c:v>
                </c:pt>
                <c:pt idx="17">
                  <c:v>0.10999999998317148</c:v>
                </c:pt>
                <c:pt idx="18">
                  <c:v>0.10999999996254742</c:v>
                </c:pt>
                <c:pt idx="19">
                  <c:v>0.10999999991664776</c:v>
                </c:pt>
                <c:pt idx="20">
                  <c:v>0.10999999981449618</c:v>
                </c:pt>
                <c:pt idx="21">
                  <c:v>0.10999999958715365</c:v>
                </c:pt>
                <c:pt idx="22">
                  <c:v>0.10999999908119354</c:v>
                </c:pt>
                <c:pt idx="23">
                  <c:v>0.10999999795515865</c:v>
                </c:pt>
                <c:pt idx="24">
                  <c:v>0.10999999544912202</c:v>
                </c:pt>
                <c:pt idx="25">
                  <c:v>0.10999998987183542</c:v>
                </c:pt>
                <c:pt idx="26">
                  <c:v>0.1099999774593583</c:v>
                </c:pt>
                <c:pt idx="27">
                  <c:v>0.10999994983489472</c:v>
                </c:pt>
                <c:pt idx="28">
                  <c:v>0.1099998883555813</c:v>
                </c:pt>
                <c:pt idx="29">
                  <c:v>0.10999975153115449</c:v>
                </c:pt>
                <c:pt idx="30">
                  <c:v>0.1099994470242858</c:v>
                </c:pt>
                <c:pt idx="31">
                  <c:v>0.10999876933918239</c:v>
                </c:pt>
                <c:pt idx="32">
                  <c:v>0.10999726115987896</c:v>
                </c:pt>
                <c:pt idx="33">
                  <c:v>0.10999390482653422</c:v>
                </c:pt>
                <c:pt idx="34">
                  <c:v>0.10998643606777463</c:v>
                </c:pt>
                <c:pt idx="35">
                  <c:v>0.10996981848825801</c:v>
                </c:pt>
                <c:pt idx="36">
                  <c:v>0.1099328574049547</c:v>
                </c:pt>
                <c:pt idx="37">
                  <c:v>0.1098507079027843</c:v>
                </c:pt>
                <c:pt idx="38">
                  <c:v>0.10966841840905076</c:v>
                </c:pt>
                <c:pt idx="39">
                  <c:v>0.10926536859621561</c:v>
                </c:pt>
                <c:pt idx="40">
                  <c:v>0.10838124110341175</c:v>
                </c:pt>
                <c:pt idx="41">
                  <c:v>0.10647508494829121</c:v>
                </c:pt>
                <c:pt idx="42">
                  <c:v>0.10251445731554699</c:v>
                </c:pt>
                <c:pt idx="43">
                  <c:v>9.48816546620532E-2</c:v>
                </c:pt>
                <c:pt idx="44">
                  <c:v>8.2097703301485123E-2</c:v>
                </c:pt>
                <c:pt idx="45">
                  <c:v>6.5000000000000002E-2</c:v>
                </c:pt>
                <c:pt idx="46">
                  <c:v>4.7902296698514882E-2</c:v>
                </c:pt>
                <c:pt idx="47">
                  <c:v>3.5118345337946805E-2</c:v>
                </c:pt>
                <c:pt idx="48">
                  <c:v>2.748554268445301E-2</c:v>
                </c:pt>
                <c:pt idx="49">
                  <c:v>2.3524915051708797E-2</c:v>
                </c:pt>
                <c:pt idx="50">
                  <c:v>2.161875889658825E-2</c:v>
                </c:pt>
                <c:pt idx="51">
                  <c:v>2.0734631403784398E-2</c:v>
                </c:pt>
                <c:pt idx="52">
                  <c:v>2.0331581590949235E-2</c:v>
                </c:pt>
                <c:pt idx="53">
                  <c:v>2.0149292097215707E-2</c:v>
                </c:pt>
                <c:pt idx="54">
                  <c:v>2.0067142595045301E-2</c:v>
                </c:pt>
                <c:pt idx="55">
                  <c:v>2.0030181511741976E-2</c:v>
                </c:pt>
                <c:pt idx="56">
                  <c:v>2.0013563932225378E-2</c:v>
                </c:pt>
                <c:pt idx="57">
                  <c:v>2.0006095173465771E-2</c:v>
                </c:pt>
                <c:pt idx="58">
                  <c:v>2.0002738840121062E-2</c:v>
                </c:pt>
                <c:pt idx="59">
                  <c:v>2.0001230660817618E-2</c:v>
                </c:pt>
                <c:pt idx="60">
                  <c:v>2.0000552975714209E-2</c:v>
                </c:pt>
                <c:pt idx="61">
                  <c:v>2.000024846884553E-2</c:v>
                </c:pt>
                <c:pt idx="62">
                  <c:v>2.0000111644418714E-2</c:v>
                </c:pt>
                <c:pt idx="63">
                  <c:v>2.0000050165105268E-2</c:v>
                </c:pt>
                <c:pt idx="64">
                  <c:v>2.0000022540641704E-2</c:v>
                </c:pt>
                <c:pt idx="65">
                  <c:v>2.0000010128164589E-2</c:v>
                </c:pt>
                <c:pt idx="66">
                  <c:v>2.0000004550877984E-2</c:v>
                </c:pt>
                <c:pt idx="67">
                  <c:v>2.0000002044841356E-2</c:v>
                </c:pt>
                <c:pt idx="68">
                  <c:v>2.0000000918806465E-2</c:v>
                </c:pt>
                <c:pt idx="69">
                  <c:v>2.0000000412846358E-2</c:v>
                </c:pt>
                <c:pt idx="70">
                  <c:v>2.0000000185503838E-2</c:v>
                </c:pt>
                <c:pt idx="71">
                  <c:v>2.0000000083352246E-2</c:v>
                </c:pt>
                <c:pt idx="72">
                  <c:v>2.0000000037452587E-2</c:v>
                </c:pt>
                <c:pt idx="73">
                  <c:v>2.0000000016828529E-2</c:v>
                </c:pt>
                <c:pt idx="74">
                  <c:v>2.0000000007561552E-2</c:v>
                </c:pt>
                <c:pt idx="75">
                  <c:v>2.0000000003397619E-2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BA-934B-A9F3-65B7826A86F9}"/>
            </c:ext>
          </c:extLst>
        </c:ser>
        <c:ser>
          <c:idx val="2"/>
          <c:order val="2"/>
          <c:tx>
            <c:strRef>
              <c:f>Adoption!$O$4</c:f>
              <c:strCache>
                <c:ptCount val="1"/>
                <c:pt idx="0">
                  <c:v>Bamboo-hybrid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Adoption!$B$5:$B$80</c:f>
              <c:numCache>
                <c:formatCode>General</c:formatCode>
                <c:ptCount val="7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  <c:pt idx="26">
                  <c:v>2051</c:v>
                </c:pt>
                <c:pt idx="27">
                  <c:v>2052</c:v>
                </c:pt>
                <c:pt idx="28">
                  <c:v>2053</c:v>
                </c:pt>
                <c:pt idx="29">
                  <c:v>2054</c:v>
                </c:pt>
                <c:pt idx="30">
                  <c:v>2055</c:v>
                </c:pt>
                <c:pt idx="31">
                  <c:v>2056</c:v>
                </c:pt>
                <c:pt idx="32">
                  <c:v>2057</c:v>
                </c:pt>
                <c:pt idx="33">
                  <c:v>2058</c:v>
                </c:pt>
                <c:pt idx="34">
                  <c:v>2059</c:v>
                </c:pt>
                <c:pt idx="35">
                  <c:v>2060</c:v>
                </c:pt>
                <c:pt idx="36">
                  <c:v>2061</c:v>
                </c:pt>
                <c:pt idx="37">
                  <c:v>2062</c:v>
                </c:pt>
                <c:pt idx="38">
                  <c:v>2063</c:v>
                </c:pt>
                <c:pt idx="39">
                  <c:v>2064</c:v>
                </c:pt>
                <c:pt idx="40">
                  <c:v>2065</c:v>
                </c:pt>
                <c:pt idx="41">
                  <c:v>2066</c:v>
                </c:pt>
                <c:pt idx="42">
                  <c:v>2067</c:v>
                </c:pt>
                <c:pt idx="43">
                  <c:v>2068</c:v>
                </c:pt>
                <c:pt idx="44">
                  <c:v>2069</c:v>
                </c:pt>
                <c:pt idx="45">
                  <c:v>2070</c:v>
                </c:pt>
                <c:pt idx="46">
                  <c:v>2071</c:v>
                </c:pt>
                <c:pt idx="47">
                  <c:v>2072</c:v>
                </c:pt>
                <c:pt idx="48">
                  <c:v>2073</c:v>
                </c:pt>
                <c:pt idx="49">
                  <c:v>2074</c:v>
                </c:pt>
                <c:pt idx="50">
                  <c:v>2075</c:v>
                </c:pt>
                <c:pt idx="51">
                  <c:v>2076</c:v>
                </c:pt>
                <c:pt idx="52">
                  <c:v>2077</c:v>
                </c:pt>
                <c:pt idx="53">
                  <c:v>2078</c:v>
                </c:pt>
                <c:pt idx="54">
                  <c:v>2079</c:v>
                </c:pt>
                <c:pt idx="55">
                  <c:v>2080</c:v>
                </c:pt>
                <c:pt idx="56">
                  <c:v>2081</c:v>
                </c:pt>
                <c:pt idx="57">
                  <c:v>2082</c:v>
                </c:pt>
                <c:pt idx="58">
                  <c:v>2083</c:v>
                </c:pt>
                <c:pt idx="59">
                  <c:v>2084</c:v>
                </c:pt>
                <c:pt idx="60">
                  <c:v>2085</c:v>
                </c:pt>
                <c:pt idx="61">
                  <c:v>2086</c:v>
                </c:pt>
                <c:pt idx="62">
                  <c:v>2087</c:v>
                </c:pt>
                <c:pt idx="63">
                  <c:v>2088</c:v>
                </c:pt>
                <c:pt idx="64">
                  <c:v>2089</c:v>
                </c:pt>
                <c:pt idx="65">
                  <c:v>2090</c:v>
                </c:pt>
                <c:pt idx="66">
                  <c:v>2091</c:v>
                </c:pt>
                <c:pt idx="67">
                  <c:v>2092</c:v>
                </c:pt>
                <c:pt idx="68">
                  <c:v>2093</c:v>
                </c:pt>
                <c:pt idx="69">
                  <c:v>2094</c:v>
                </c:pt>
                <c:pt idx="70">
                  <c:v>2095</c:v>
                </c:pt>
                <c:pt idx="71">
                  <c:v>2096</c:v>
                </c:pt>
                <c:pt idx="72">
                  <c:v>2097</c:v>
                </c:pt>
                <c:pt idx="73">
                  <c:v>2098</c:v>
                </c:pt>
                <c:pt idx="74">
                  <c:v>2099</c:v>
                </c:pt>
                <c:pt idx="75">
                  <c:v>2100</c:v>
                </c:pt>
              </c:numCache>
            </c:numRef>
          </c:xVal>
          <c:yVal>
            <c:numRef>
              <c:f>Adoption!$O$5:$O$80</c:f>
              <c:numCache>
                <c:formatCode>0%</c:formatCode>
                <c:ptCount val="76"/>
                <c:pt idx="0">
                  <c:v>7.6544253398037781E-17</c:v>
                </c:pt>
                <c:pt idx="1">
                  <c:v>1.7035236877823118E-16</c:v>
                </c:pt>
                <c:pt idx="2">
                  <c:v>3.7912616898159724E-16</c:v>
                </c:pt>
                <c:pt idx="3">
                  <c:v>8.4376080613109251E-16</c:v>
                </c:pt>
                <c:pt idx="4">
                  <c:v>1.8778242079025335E-15</c:v>
                </c:pt>
                <c:pt idx="5">
                  <c:v>4.1791746312010253E-15</c:v>
                </c:pt>
                <c:pt idx="6">
                  <c:v>9.3009241890551258E-15</c:v>
                </c:pt>
                <c:pt idx="7">
                  <c:v>2.0699587455547096E-14</c:v>
                </c:pt>
                <c:pt idx="8">
                  <c:v>4.6067779085225808E-14</c:v>
                </c:pt>
                <c:pt idx="9">
                  <c:v>1.0252572783890185E-13</c:v>
                </c:pt>
                <c:pt idx="10">
                  <c:v>2.2817520352886897E-13</c:v>
                </c:pt>
                <c:pt idx="11">
                  <c:v>5.0781325432016501E-13</c:v>
                </c:pt>
                <c:pt idx="12">
                  <c:v>1.1301591815183511E-12</c:v>
                </c:pt>
                <c:pt idx="13">
                  <c:v>2.515215514170083E-12</c:v>
                </c:pt>
                <c:pt idx="14">
                  <c:v>5.5977150707124625E-12</c:v>
                </c:pt>
                <c:pt idx="15">
                  <c:v>1.2457943995650719E-11</c:v>
                </c:pt>
                <c:pt idx="16">
                  <c:v>2.7725664245904836E-11</c:v>
                </c:pt>
                <c:pt idx="17">
                  <c:v>6.1704600542547993E-11</c:v>
                </c:pt>
                <c:pt idx="18">
                  <c:v>1.3732611395225007E-10</c:v>
                </c:pt>
                <c:pt idx="19">
                  <c:v>3.0562488699568564E-10</c:v>
                </c:pt>
                <c:pt idx="20">
                  <c:v>6.801806940027672E-10</c:v>
                </c:pt>
                <c:pt idx="21">
                  <c:v>1.5137699694497397E-9</c:v>
                </c:pt>
                <c:pt idx="22">
                  <c:v>3.3689570043936589E-9</c:v>
                </c:pt>
                <c:pt idx="23">
                  <c:v>7.497751605801359E-9</c:v>
                </c:pt>
                <c:pt idx="24">
                  <c:v>1.6686552605746456E-8</c:v>
                </c:pt>
                <c:pt idx="25">
                  <c:v>3.7136603478181352E-8</c:v>
                </c:pt>
                <c:pt idx="26">
                  <c:v>8.26490195872291E-8</c:v>
                </c:pt>
                <c:pt idx="27">
                  <c:v>1.8393871933325101E-7</c:v>
                </c:pt>
                <c:pt idx="28">
                  <c:v>4.0936286857309035E-7</c:v>
                </c:pt>
                <c:pt idx="29">
                  <c:v>9.1105243356370538E-7</c:v>
                </c:pt>
                <c:pt idx="30">
                  <c:v>2.0275776187308571E-6</c:v>
                </c:pt>
                <c:pt idx="31">
                  <c:v>4.5124229979179047E-6</c:v>
                </c:pt>
                <c:pt idx="32">
                  <c:v>1.0042413777186559E-5</c:v>
                </c:pt>
                <c:pt idx="33">
                  <c:v>2.2348969374524136E-5</c:v>
                </c:pt>
                <c:pt idx="34">
                  <c:v>4.9734418159719946E-5</c:v>
                </c:pt>
                <c:pt idx="35">
                  <c:v>1.1066554305393778E-4</c:v>
                </c:pt>
                <c:pt idx="36">
                  <c:v>2.4618951516611003E-4</c:v>
                </c:pt>
                <c:pt idx="37">
                  <c:v>5.4740435645755914E-4</c:v>
                </c:pt>
                <c:pt idx="38">
                  <c:v>1.2157991668138755E-3</c:v>
                </c:pt>
                <c:pt idx="39">
                  <c:v>2.6936484805427634E-3</c:v>
                </c:pt>
                <c:pt idx="40">
                  <c:v>5.9354492874902146E-3</c:v>
                </c:pt>
                <c:pt idx="41">
                  <c:v>1.2924688522932238E-2</c:v>
                </c:pt>
                <c:pt idx="42">
                  <c:v>2.7446989842994377E-2</c:v>
                </c:pt>
                <c:pt idx="43">
                  <c:v>5.5433932905804922E-2</c:v>
                </c:pt>
                <c:pt idx="44">
                  <c:v>0.10230842122788789</c:v>
                </c:pt>
                <c:pt idx="45">
                  <c:v>0.16500000000000001</c:v>
                </c:pt>
                <c:pt idx="46">
                  <c:v>0.22769157877211213</c:v>
                </c:pt>
                <c:pt idx="47">
                  <c:v>0.27456606709419507</c:v>
                </c:pt>
                <c:pt idx="48">
                  <c:v>0.30255301015700564</c:v>
                </c:pt>
                <c:pt idx="49">
                  <c:v>0.3170753114770678</c:v>
                </c:pt>
                <c:pt idx="50">
                  <c:v>0.32406455071250978</c:v>
                </c:pt>
                <c:pt idx="51">
                  <c:v>0.32730635151945725</c:v>
                </c:pt>
                <c:pt idx="52">
                  <c:v>0.32878420083318616</c:v>
                </c:pt>
                <c:pt idx="53">
                  <c:v>0.32945259564354246</c:v>
                </c:pt>
                <c:pt idx="54">
                  <c:v>0.32975381048483393</c:v>
                </c:pt>
                <c:pt idx="55">
                  <c:v>0.32988933445694613</c:v>
                </c:pt>
                <c:pt idx="56">
                  <c:v>0.32995026558184032</c:v>
                </c:pt>
                <c:pt idx="57">
                  <c:v>0.32997765103062554</c:v>
                </c:pt>
                <c:pt idx="58">
                  <c:v>0.32998995758622279</c:v>
                </c:pt>
                <c:pt idx="59">
                  <c:v>0.32999548757700209</c:v>
                </c:pt>
                <c:pt idx="60">
                  <c:v>0.32999797242238127</c:v>
                </c:pt>
                <c:pt idx="61">
                  <c:v>0.32999908894756641</c:v>
                </c:pt>
                <c:pt idx="62">
                  <c:v>0.32999959063713141</c:v>
                </c:pt>
                <c:pt idx="63">
                  <c:v>0.3299998160612807</c:v>
                </c:pt>
                <c:pt idx="64">
                  <c:v>0.32999991735098044</c:v>
                </c:pt>
                <c:pt idx="65">
                  <c:v>0.32999996286339656</c:v>
                </c:pt>
                <c:pt idx="66">
                  <c:v>0.32999998331344743</c:v>
                </c:pt>
                <c:pt idx="67">
                  <c:v>0.32999999250224837</c:v>
                </c:pt>
                <c:pt idx="68">
                  <c:v>0.32999999663104301</c:v>
                </c:pt>
                <c:pt idx="69">
                  <c:v>0.32999999848623007</c:v>
                </c:pt>
                <c:pt idx="70">
                  <c:v>0.32999999931981933</c:v>
                </c:pt>
                <c:pt idx="71">
                  <c:v>0.3299999996943751</c:v>
                </c:pt>
                <c:pt idx="72">
                  <c:v>0.32999999986267387</c:v>
                </c:pt>
                <c:pt idx="73">
                  <c:v>0.32999999993829543</c:v>
                </c:pt>
                <c:pt idx="74">
                  <c:v>0.3299999999722743</c:v>
                </c:pt>
                <c:pt idx="75">
                  <c:v>0.32999999998754209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BA-934B-A9F3-65B7826A86F9}"/>
            </c:ext>
          </c:extLst>
        </c:ser>
        <c:ser>
          <c:idx val="3"/>
          <c:order val="3"/>
          <c:tx>
            <c:strRef>
              <c:f>Adoption!$P$4</c:f>
              <c:strCache>
                <c:ptCount val="1"/>
                <c:pt idx="0">
                  <c:v>Euc-hybrid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Adoption!$B$5:$B$80</c:f>
              <c:numCache>
                <c:formatCode>General</c:formatCode>
                <c:ptCount val="7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  <c:pt idx="26">
                  <c:v>2051</c:v>
                </c:pt>
                <c:pt idx="27">
                  <c:v>2052</c:v>
                </c:pt>
                <c:pt idx="28">
                  <c:v>2053</c:v>
                </c:pt>
                <c:pt idx="29">
                  <c:v>2054</c:v>
                </c:pt>
                <c:pt idx="30">
                  <c:v>2055</c:v>
                </c:pt>
                <c:pt idx="31">
                  <c:v>2056</c:v>
                </c:pt>
                <c:pt idx="32">
                  <c:v>2057</c:v>
                </c:pt>
                <c:pt idx="33">
                  <c:v>2058</c:v>
                </c:pt>
                <c:pt idx="34">
                  <c:v>2059</c:v>
                </c:pt>
                <c:pt idx="35">
                  <c:v>2060</c:v>
                </c:pt>
                <c:pt idx="36">
                  <c:v>2061</c:v>
                </c:pt>
                <c:pt idx="37">
                  <c:v>2062</c:v>
                </c:pt>
                <c:pt idx="38">
                  <c:v>2063</c:v>
                </c:pt>
                <c:pt idx="39">
                  <c:v>2064</c:v>
                </c:pt>
                <c:pt idx="40">
                  <c:v>2065</c:v>
                </c:pt>
                <c:pt idx="41">
                  <c:v>2066</c:v>
                </c:pt>
                <c:pt idx="42">
                  <c:v>2067</c:v>
                </c:pt>
                <c:pt idx="43">
                  <c:v>2068</c:v>
                </c:pt>
                <c:pt idx="44">
                  <c:v>2069</c:v>
                </c:pt>
                <c:pt idx="45">
                  <c:v>2070</c:v>
                </c:pt>
                <c:pt idx="46">
                  <c:v>2071</c:v>
                </c:pt>
                <c:pt idx="47">
                  <c:v>2072</c:v>
                </c:pt>
                <c:pt idx="48">
                  <c:v>2073</c:v>
                </c:pt>
                <c:pt idx="49">
                  <c:v>2074</c:v>
                </c:pt>
                <c:pt idx="50">
                  <c:v>2075</c:v>
                </c:pt>
                <c:pt idx="51">
                  <c:v>2076</c:v>
                </c:pt>
                <c:pt idx="52">
                  <c:v>2077</c:v>
                </c:pt>
                <c:pt idx="53">
                  <c:v>2078</c:v>
                </c:pt>
                <c:pt idx="54">
                  <c:v>2079</c:v>
                </c:pt>
                <c:pt idx="55">
                  <c:v>2080</c:v>
                </c:pt>
                <c:pt idx="56">
                  <c:v>2081</c:v>
                </c:pt>
                <c:pt idx="57">
                  <c:v>2082</c:v>
                </c:pt>
                <c:pt idx="58">
                  <c:v>2083</c:v>
                </c:pt>
                <c:pt idx="59">
                  <c:v>2084</c:v>
                </c:pt>
                <c:pt idx="60">
                  <c:v>2085</c:v>
                </c:pt>
                <c:pt idx="61">
                  <c:v>2086</c:v>
                </c:pt>
                <c:pt idx="62">
                  <c:v>2087</c:v>
                </c:pt>
                <c:pt idx="63">
                  <c:v>2088</c:v>
                </c:pt>
                <c:pt idx="64">
                  <c:v>2089</c:v>
                </c:pt>
                <c:pt idx="65">
                  <c:v>2090</c:v>
                </c:pt>
                <c:pt idx="66">
                  <c:v>2091</c:v>
                </c:pt>
                <c:pt idx="67">
                  <c:v>2092</c:v>
                </c:pt>
                <c:pt idx="68">
                  <c:v>2093</c:v>
                </c:pt>
                <c:pt idx="69">
                  <c:v>2094</c:v>
                </c:pt>
                <c:pt idx="70">
                  <c:v>2095</c:v>
                </c:pt>
                <c:pt idx="71">
                  <c:v>2096</c:v>
                </c:pt>
                <c:pt idx="72">
                  <c:v>2097</c:v>
                </c:pt>
                <c:pt idx="73">
                  <c:v>2098</c:v>
                </c:pt>
                <c:pt idx="74">
                  <c:v>2099</c:v>
                </c:pt>
                <c:pt idx="75">
                  <c:v>2100</c:v>
                </c:pt>
              </c:numCache>
            </c:numRef>
          </c:xVal>
          <c:yVal>
            <c:numRef>
              <c:f>Adoption!$P$5:$P$80</c:f>
              <c:numCache>
                <c:formatCode>0%</c:formatCode>
                <c:ptCount val="76"/>
                <c:pt idx="0">
                  <c:v>8.118329905852491E-17</c:v>
                </c:pt>
                <c:pt idx="1">
                  <c:v>1.8067675476479062E-16</c:v>
                </c:pt>
                <c:pt idx="2">
                  <c:v>4.0210351255623945E-16</c:v>
                </c:pt>
                <c:pt idx="3">
                  <c:v>8.9489782468449193E-16</c:v>
                </c:pt>
                <c:pt idx="4">
                  <c:v>1.991631735654202E-15</c:v>
                </c:pt>
                <c:pt idx="5">
                  <c:v>4.4324579421829057E-15</c:v>
                </c:pt>
                <c:pt idx="6">
                  <c:v>9.864616564149374E-15</c:v>
                </c:pt>
                <c:pt idx="7">
                  <c:v>2.1954107907398432E-14</c:v>
                </c:pt>
                <c:pt idx="8">
                  <c:v>4.885976569645161E-14</c:v>
                </c:pt>
                <c:pt idx="9">
                  <c:v>1.0873940831398679E-13</c:v>
                </c:pt>
                <c:pt idx="10">
                  <c:v>2.4200400374273975E-13</c:v>
                </c:pt>
                <c:pt idx="11">
                  <c:v>5.3858981518805378E-13</c:v>
                </c:pt>
                <c:pt idx="12">
                  <c:v>1.1986536773679479E-12</c:v>
                </c:pt>
                <c:pt idx="13">
                  <c:v>2.667652818059179E-12</c:v>
                </c:pt>
                <c:pt idx="14">
                  <c:v>5.9369705295435207E-12</c:v>
                </c:pt>
                <c:pt idx="15">
                  <c:v>1.3212970904478034E-11</c:v>
                </c:pt>
                <c:pt idx="16">
                  <c:v>2.9406007533535431E-11</c:v>
                </c:pt>
                <c:pt idx="17">
                  <c:v>6.5444273302702416E-11</c:v>
                </c:pt>
                <c:pt idx="18">
                  <c:v>1.456489087372349E-10</c:v>
                </c:pt>
                <c:pt idx="19">
                  <c:v>3.2414760741966655E-10</c:v>
                </c:pt>
                <c:pt idx="20">
                  <c:v>7.2140376636657116E-10</c:v>
                </c:pt>
                <c:pt idx="21">
                  <c:v>1.6055136039618449E-9</c:v>
                </c:pt>
                <c:pt idx="22">
                  <c:v>3.5731362167811532E-9</c:v>
                </c:pt>
                <c:pt idx="23">
                  <c:v>7.9521607940317436E-9</c:v>
                </c:pt>
                <c:pt idx="24">
                  <c:v>1.7697858824276542E-8</c:v>
                </c:pt>
                <c:pt idx="25">
                  <c:v>3.9387306719283245E-8</c:v>
                </c:pt>
                <c:pt idx="26">
                  <c:v>8.7658051077364194E-8</c:v>
                </c:pt>
                <c:pt idx="27">
                  <c:v>1.9508652050496315E-7</c:v>
                </c:pt>
                <c:pt idx="28">
                  <c:v>4.3417273939570183E-7</c:v>
                </c:pt>
                <c:pt idx="29">
                  <c:v>9.6626773256756609E-7</c:v>
                </c:pt>
                <c:pt idx="30">
                  <c:v>2.1504611107751514E-6</c:v>
                </c:pt>
                <c:pt idx="31">
                  <c:v>4.7859031796098984E-6</c:v>
                </c:pt>
                <c:pt idx="32">
                  <c:v>1.0651044915197863E-5</c:v>
                </c:pt>
                <c:pt idx="33">
                  <c:v>2.3703452366919538E-5</c:v>
                </c:pt>
                <c:pt idx="34">
                  <c:v>5.2748625320915088E-5</c:v>
                </c:pt>
                <c:pt idx="35">
                  <c:v>1.1737254566326732E-4</c:v>
                </c:pt>
                <c:pt idx="36">
                  <c:v>2.6111009184284393E-4</c:v>
                </c:pt>
                <c:pt idx="37">
                  <c:v>5.8058037806104745E-4</c:v>
                </c:pt>
                <c:pt idx="38">
                  <c:v>1.2894839648025949E-3</c:v>
                </c:pt>
                <c:pt idx="39">
                  <c:v>2.8568999036059613E-3</c:v>
                </c:pt>
                <c:pt idx="40">
                  <c:v>6.2951734867320456E-3</c:v>
                </c:pt>
                <c:pt idx="41">
                  <c:v>1.3708002978867522E-2</c:v>
                </c:pt>
                <c:pt idx="42">
                  <c:v>2.9110443772872821E-2</c:v>
                </c:pt>
                <c:pt idx="43">
                  <c:v>5.8793565203126424E-2</c:v>
                </c:pt>
                <c:pt idx="44">
                  <c:v>0.10850893160533563</c:v>
                </c:pt>
                <c:pt idx="45">
                  <c:v>0.17499999999999999</c:v>
                </c:pt>
                <c:pt idx="46">
                  <c:v>0.24149106839466433</c:v>
                </c:pt>
                <c:pt idx="47">
                  <c:v>0.29120643479687353</c:v>
                </c:pt>
                <c:pt idx="48">
                  <c:v>0.32088955622712717</c:v>
                </c:pt>
                <c:pt idx="49">
                  <c:v>0.33629199702113249</c:v>
                </c:pt>
                <c:pt idx="50">
                  <c:v>0.34370482651326795</c:v>
                </c:pt>
                <c:pt idx="51">
                  <c:v>0.34714310009639404</c:v>
                </c:pt>
                <c:pt idx="52">
                  <c:v>0.34871051603519743</c:v>
                </c:pt>
                <c:pt idx="53">
                  <c:v>0.3494194196219389</c:v>
                </c:pt>
                <c:pt idx="54">
                  <c:v>0.34973888990815716</c:v>
                </c:pt>
                <c:pt idx="55">
                  <c:v>0.34988262745433674</c:v>
                </c:pt>
                <c:pt idx="56">
                  <c:v>0.34994725137467908</c:v>
                </c:pt>
                <c:pt idx="57">
                  <c:v>0.34997629654763307</c:v>
                </c:pt>
                <c:pt idx="58">
                  <c:v>0.34998934895508477</c:v>
                </c:pt>
                <c:pt idx="59">
                  <c:v>0.34999521409682038</c:v>
                </c:pt>
                <c:pt idx="60">
                  <c:v>0.34999784953888918</c:v>
                </c:pt>
                <c:pt idx="61">
                  <c:v>0.34999903373226737</c:v>
                </c:pt>
                <c:pt idx="62">
                  <c:v>0.34999956582726055</c:v>
                </c:pt>
                <c:pt idx="63">
                  <c:v>0.34999980491347948</c:v>
                </c:pt>
                <c:pt idx="64">
                  <c:v>0.34999991234194888</c:v>
                </c:pt>
                <c:pt idx="65">
                  <c:v>0.34999996061269323</c:v>
                </c:pt>
                <c:pt idx="66">
                  <c:v>0.34999998230214113</c:v>
                </c:pt>
                <c:pt idx="67">
                  <c:v>0.34999999204783916</c:v>
                </c:pt>
                <c:pt idx="68">
                  <c:v>0.34999999642686375</c:v>
                </c:pt>
                <c:pt idx="69">
                  <c:v>0.34999999839448637</c:v>
                </c:pt>
                <c:pt idx="70">
                  <c:v>0.34999999927859621</c:v>
                </c:pt>
                <c:pt idx="71">
                  <c:v>0.34999999967585238</c:v>
                </c:pt>
                <c:pt idx="72">
                  <c:v>0.34999999985435104</c:v>
                </c:pt>
                <c:pt idx="73">
                  <c:v>0.34999999993455572</c:v>
                </c:pt>
                <c:pt idx="74">
                  <c:v>0.34999999997059394</c:v>
                </c:pt>
                <c:pt idx="75">
                  <c:v>0.34999999998678699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BA-934B-A9F3-65B7826A8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919679"/>
        <c:axId val="1885290415"/>
      </c:scatterChart>
      <c:valAx>
        <c:axId val="1973919679"/>
        <c:scaling>
          <c:orientation val="minMax"/>
          <c:max val="2105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885290415"/>
        <c:crosses val="autoZero"/>
        <c:crossBetween val="midCat"/>
      </c:valAx>
      <c:valAx>
        <c:axId val="188529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97391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US" sz="1200" b="1"/>
              <a:t>Residential Floor Space Inflow for the 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'SSP2_M m2'!$B$2</c:f>
              <c:strCache>
                <c:ptCount val="1"/>
                <c:pt idx="0">
                  <c:v>SSP2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'SSP2_M m2'!$A$8:$A$83</c:f>
              <c:numCache>
                <c:formatCode>General</c:formatCode>
                <c:ptCount val="7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  <c:pt idx="26">
                  <c:v>2051</c:v>
                </c:pt>
                <c:pt idx="27">
                  <c:v>2052</c:v>
                </c:pt>
                <c:pt idx="28">
                  <c:v>2053</c:v>
                </c:pt>
                <c:pt idx="29">
                  <c:v>2054</c:v>
                </c:pt>
                <c:pt idx="30">
                  <c:v>2055</c:v>
                </c:pt>
                <c:pt idx="31">
                  <c:v>2056</c:v>
                </c:pt>
                <c:pt idx="32">
                  <c:v>2057</c:v>
                </c:pt>
                <c:pt idx="33">
                  <c:v>2058</c:v>
                </c:pt>
                <c:pt idx="34">
                  <c:v>2059</c:v>
                </c:pt>
                <c:pt idx="35">
                  <c:v>2060</c:v>
                </c:pt>
                <c:pt idx="36">
                  <c:v>2061</c:v>
                </c:pt>
                <c:pt idx="37">
                  <c:v>2062</c:v>
                </c:pt>
                <c:pt idx="38">
                  <c:v>2063</c:v>
                </c:pt>
                <c:pt idx="39">
                  <c:v>2064</c:v>
                </c:pt>
                <c:pt idx="40">
                  <c:v>2065</c:v>
                </c:pt>
                <c:pt idx="41">
                  <c:v>2066</c:v>
                </c:pt>
                <c:pt idx="42">
                  <c:v>2067</c:v>
                </c:pt>
                <c:pt idx="43">
                  <c:v>2068</c:v>
                </c:pt>
                <c:pt idx="44">
                  <c:v>2069</c:v>
                </c:pt>
                <c:pt idx="45">
                  <c:v>2070</c:v>
                </c:pt>
                <c:pt idx="46">
                  <c:v>2071</c:v>
                </c:pt>
                <c:pt idx="47">
                  <c:v>2072</c:v>
                </c:pt>
                <c:pt idx="48">
                  <c:v>2073</c:v>
                </c:pt>
                <c:pt idx="49">
                  <c:v>2074</c:v>
                </c:pt>
                <c:pt idx="50">
                  <c:v>2075</c:v>
                </c:pt>
                <c:pt idx="51">
                  <c:v>2076</c:v>
                </c:pt>
                <c:pt idx="52">
                  <c:v>2077</c:v>
                </c:pt>
                <c:pt idx="53">
                  <c:v>2078</c:v>
                </c:pt>
                <c:pt idx="54">
                  <c:v>2079</c:v>
                </c:pt>
                <c:pt idx="55">
                  <c:v>2080</c:v>
                </c:pt>
                <c:pt idx="56">
                  <c:v>2081</c:v>
                </c:pt>
                <c:pt idx="57">
                  <c:v>2082</c:v>
                </c:pt>
                <c:pt idx="58">
                  <c:v>2083</c:v>
                </c:pt>
                <c:pt idx="59">
                  <c:v>2084</c:v>
                </c:pt>
                <c:pt idx="60">
                  <c:v>2085</c:v>
                </c:pt>
                <c:pt idx="61">
                  <c:v>2086</c:v>
                </c:pt>
                <c:pt idx="62">
                  <c:v>2087</c:v>
                </c:pt>
                <c:pt idx="63">
                  <c:v>2088</c:v>
                </c:pt>
                <c:pt idx="64">
                  <c:v>2089</c:v>
                </c:pt>
                <c:pt idx="65">
                  <c:v>2090</c:v>
                </c:pt>
                <c:pt idx="66">
                  <c:v>2091</c:v>
                </c:pt>
                <c:pt idx="67">
                  <c:v>2092</c:v>
                </c:pt>
                <c:pt idx="68">
                  <c:v>2093</c:v>
                </c:pt>
                <c:pt idx="69">
                  <c:v>2094</c:v>
                </c:pt>
                <c:pt idx="70">
                  <c:v>2095</c:v>
                </c:pt>
                <c:pt idx="71">
                  <c:v>2096</c:v>
                </c:pt>
                <c:pt idx="72">
                  <c:v>2097</c:v>
                </c:pt>
                <c:pt idx="73">
                  <c:v>2098</c:v>
                </c:pt>
                <c:pt idx="74">
                  <c:v>2099</c:v>
                </c:pt>
                <c:pt idx="75">
                  <c:v>2100</c:v>
                </c:pt>
              </c:numCache>
            </c:numRef>
          </c:xVal>
          <c:yVal>
            <c:numRef>
              <c:f>'SSP2_M m2'!$B$8:$B$83</c:f>
              <c:numCache>
                <c:formatCode>General</c:formatCode>
                <c:ptCount val="76"/>
                <c:pt idx="0">
                  <c:v>2354.5686010684731</c:v>
                </c:pt>
                <c:pt idx="1">
                  <c:v>2338.907220562513</c:v>
                </c:pt>
                <c:pt idx="2">
                  <c:v>2323.5966746024792</c:v>
                </c:pt>
                <c:pt idx="3">
                  <c:v>2308.121208673329</c:v>
                </c:pt>
                <c:pt idx="4">
                  <c:v>2292.4459962049732</c:v>
                </c:pt>
                <c:pt idx="5">
                  <c:v>2276.5415565382141</c:v>
                </c:pt>
                <c:pt idx="6">
                  <c:v>2260.9638067525079</c:v>
                </c:pt>
                <c:pt idx="7">
                  <c:v>2248.0325664465781</c:v>
                </c:pt>
                <c:pt idx="8">
                  <c:v>2238.363159405169</c:v>
                </c:pt>
                <c:pt idx="9">
                  <c:v>2231.998212487742</c:v>
                </c:pt>
                <c:pt idx="10">
                  <c:v>2228.9826946458202</c:v>
                </c:pt>
                <c:pt idx="11">
                  <c:v>2228.7597949386109</c:v>
                </c:pt>
                <c:pt idx="12">
                  <c:v>2228.9461418016581</c:v>
                </c:pt>
                <c:pt idx="13">
                  <c:v>2228.941167979734</c:v>
                </c:pt>
                <c:pt idx="14">
                  <c:v>2228.7462442000251</c:v>
                </c:pt>
                <c:pt idx="15">
                  <c:v>2228.3651972785879</c:v>
                </c:pt>
                <c:pt idx="16">
                  <c:v>2227.4405147459179</c:v>
                </c:pt>
                <c:pt idx="17">
                  <c:v>2224.52340260148</c:v>
                </c:pt>
                <c:pt idx="18">
                  <c:v>2219.2529891623271</c:v>
                </c:pt>
                <c:pt idx="19">
                  <c:v>2211.6326371102618</c:v>
                </c:pt>
                <c:pt idx="20">
                  <c:v>2201.6659729846001</c:v>
                </c:pt>
                <c:pt idx="21">
                  <c:v>2190.803107835934</c:v>
                </c:pt>
                <c:pt idx="22">
                  <c:v>2184.8663568071502</c:v>
                </c:pt>
                <c:pt idx="23">
                  <c:v>2185.3905889167509</c:v>
                </c:pt>
                <c:pt idx="24">
                  <c:v>2192.47070369331</c:v>
                </c:pt>
                <c:pt idx="25">
                  <c:v>2206.2011503603721</c:v>
                </c:pt>
                <c:pt idx="26">
                  <c:v>2225.7348117654619</c:v>
                </c:pt>
                <c:pt idx="27">
                  <c:v>2247.3791490135482</c:v>
                </c:pt>
                <c:pt idx="28">
                  <c:v>2270.2277060955821</c:v>
                </c:pt>
                <c:pt idx="29">
                  <c:v>2294.3098369971849</c:v>
                </c:pt>
                <c:pt idx="30">
                  <c:v>2319.6547564052739</c:v>
                </c:pt>
                <c:pt idx="31">
                  <c:v>2346.1453130713489</c:v>
                </c:pt>
                <c:pt idx="32">
                  <c:v>2373.2175428328628</c:v>
                </c:pt>
                <c:pt idx="33">
                  <c:v>2400.73094040362</c:v>
                </c:pt>
                <c:pt idx="34">
                  <c:v>2428.6869435000121</c:v>
                </c:pt>
                <c:pt idx="35">
                  <c:v>2457.0833261333169</c:v>
                </c:pt>
                <c:pt idx="36">
                  <c:v>2484.9017949410768</c:v>
                </c:pt>
                <c:pt idx="37">
                  <c:v>2508.0706650646462</c:v>
                </c:pt>
                <c:pt idx="38">
                  <c:v>2525.5236772957428</c:v>
                </c:pt>
                <c:pt idx="39">
                  <c:v>2537.2039998142859</c:v>
                </c:pt>
                <c:pt idx="40">
                  <c:v>2543.056920987583</c:v>
                </c:pt>
                <c:pt idx="41">
                  <c:v>2543.977722063923</c:v>
                </c:pt>
                <c:pt idx="42">
                  <c:v>2543.7224792494671</c:v>
                </c:pt>
                <c:pt idx="43">
                  <c:v>2543.2277192163751</c:v>
                </c:pt>
                <c:pt idx="44">
                  <c:v>2542.4831412142671</c:v>
                </c:pt>
                <c:pt idx="45">
                  <c:v>2541.4760191974929</c:v>
                </c:pt>
                <c:pt idx="46">
                  <c:v>2541.0120713874639</c:v>
                </c:pt>
                <c:pt idx="47">
                  <c:v>2544.367555445468</c:v>
                </c:pt>
                <c:pt idx="48">
                  <c:v>2552.3698314970529</c:v>
                </c:pt>
                <c:pt idx="49">
                  <c:v>2565.0204696400911</c:v>
                </c:pt>
                <c:pt idx="50">
                  <c:v>2582.312577428384</c:v>
                </c:pt>
                <c:pt idx="51">
                  <c:v>2602.6944362861691</c:v>
                </c:pt>
                <c:pt idx="52">
                  <c:v>2619.993031628896</c:v>
                </c:pt>
                <c:pt idx="53">
                  <c:v>2632.6332548761861</c:v>
                </c:pt>
                <c:pt idx="54">
                  <c:v>2640.5819268292689</c:v>
                </c:pt>
                <c:pt idx="55">
                  <c:v>2643.8136529862531</c:v>
                </c:pt>
                <c:pt idx="56">
                  <c:v>2643.412925352633</c:v>
                </c:pt>
                <c:pt idx="57">
                  <c:v>2643.7818872760399</c:v>
                </c:pt>
                <c:pt idx="58">
                  <c:v>2646.024211964017</c:v>
                </c:pt>
                <c:pt idx="59">
                  <c:v>2650.142374009185</c:v>
                </c:pt>
                <c:pt idx="60">
                  <c:v>2656.1391485250788</c:v>
                </c:pt>
                <c:pt idx="61">
                  <c:v>2663.7421992950549</c:v>
                </c:pt>
                <c:pt idx="62">
                  <c:v>2671.8526710061119</c:v>
                </c:pt>
                <c:pt idx="63">
                  <c:v>2680.1972379027279</c:v>
                </c:pt>
                <c:pt idx="64">
                  <c:v>2688.7784401549429</c:v>
                </c:pt>
                <c:pt idx="65">
                  <c:v>2697.5990287554741</c:v>
                </c:pt>
                <c:pt idx="66">
                  <c:v>2706.5554354182391</c:v>
                </c:pt>
                <c:pt idx="67">
                  <c:v>2715.2202224988432</c:v>
                </c:pt>
                <c:pt idx="68">
                  <c:v>2723.4733837694221</c:v>
                </c:pt>
                <c:pt idx="69">
                  <c:v>2731.297110852378</c:v>
                </c:pt>
                <c:pt idx="70">
                  <c:v>2738.6704776445108</c:v>
                </c:pt>
                <c:pt idx="71">
                  <c:v>2745.5689267046978</c:v>
                </c:pt>
                <c:pt idx="72">
                  <c:v>2751.9638433804212</c:v>
                </c:pt>
                <c:pt idx="73">
                  <c:v>2757.8222426477</c:v>
                </c:pt>
                <c:pt idx="74">
                  <c:v>2763.1065914080541</c:v>
                </c:pt>
                <c:pt idx="75">
                  <c:v>2767.7747857806971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F8-D84A-80DD-707988443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312575"/>
        <c:axId val="965107375"/>
      </c:scatterChart>
      <c:valAx>
        <c:axId val="1983312575"/>
        <c:scaling>
          <c:orientation val="minMax"/>
          <c:max val="210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965107375"/>
        <c:crosses val="autoZero"/>
        <c:crossBetween val="midCat"/>
      </c:valAx>
      <c:valAx>
        <c:axId val="96510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US">
                    <a:effectLst/>
                  </a:rPr>
                  <a:t>Million m2 of residential floor space</a:t>
                </a:r>
              </a:p>
            </c:rich>
          </c:tx>
          <c:layout>
            <c:manualLayout>
              <c:xMode val="edge"/>
              <c:yMode val="edge"/>
              <c:x val="1.6706443914081145E-2"/>
              <c:y val="0.17771878515185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983312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501650</xdr:colOff>
      <xdr:row>6</xdr:row>
      <xdr:rowOff>171450</xdr:rowOff>
    </xdr:from>
    <xdr:to>
      <xdr:col>6</xdr:col>
      <xdr:colOff>120650</xdr:colOff>
      <xdr:row>20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88C39E-2DA0-0348-B652-D480EDA59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254000</xdr:colOff>
      <xdr:row>7</xdr:row>
      <xdr:rowOff>127000</xdr:rowOff>
    </xdr:from>
    <xdr:to>
      <xdr:col>11</xdr:col>
      <xdr:colOff>698500</xdr:colOff>
      <xdr:row>21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7BF6A5-94B1-EC45-AE45-10C038F04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7</xdr:row>
      <xdr:rowOff>88900</xdr:rowOff>
    </xdr:from>
    <xdr:to>
      <xdr:col>23</xdr:col>
      <xdr:colOff>444500</xdr:colOff>
      <xdr:row>20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E96D295-60FA-1440-B00F-4A6DF4446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38100</xdr:colOff>
      <xdr:row>7</xdr:row>
      <xdr:rowOff>139700</xdr:rowOff>
    </xdr:from>
    <xdr:to>
      <xdr:col>17</xdr:col>
      <xdr:colOff>482600</xdr:colOff>
      <xdr:row>21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FE3DF16-CF71-5042-BA39-B59CA9CC1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806142</xdr:colOff>
      <xdr:row>2</xdr:row>
      <xdr:rowOff>12700</xdr:rowOff>
    </xdr:from>
    <xdr:to>
      <xdr:col>19</xdr:col>
      <xdr:colOff>565728</xdr:colOff>
      <xdr:row>10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B1526-125D-024C-A50A-5F5A56EE27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7500" b="63382"/>
        <a:stretch/>
      </xdr:blipFill>
      <xdr:spPr>
        <a:xfrm>
          <a:off x="8235642" y="419100"/>
          <a:ext cx="8014586" cy="1651000"/>
        </a:xfrm>
        <a:prstGeom prst="rect">
          <a:avLst/>
        </a:prstGeom>
      </xdr:spPr>
    </xdr:pic>
    <xdr:clientData/>
  </xdr:twoCellAnchor>
  <xdr:twoCellAnchor>
    <xdr:from>
      <xdr:col>2</xdr:col>
      <xdr:colOff>736600</xdr:colOff>
      <xdr:row>2</xdr:row>
      <xdr:rowOff>76200</xdr:rowOff>
    </xdr:from>
    <xdr:to>
      <xdr:col>9</xdr:col>
      <xdr:colOff>279400</xdr:colOff>
      <xdr:row>18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D91A3A-5FBF-FB4B-9A96-C94200C14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carbonbrief.org/explainer-how-shared-socioeconomic-pathways-explore-future-climate-change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cr-epd.s3.us-east-2.amazonaws.com/537.EPD_for_VMC_Durbin_Sand_Gravel.pdf" TargetMode="External"/><Relationship Id="rId2" Type="http://schemas.openxmlformats.org/officeDocument/2006/relationships/hyperlink" Target="https://www.boral.com.au/sites/default/files/media/field_document/Lime-Boral-Lime-and-Limestone-Products-EPD.pdf" TargetMode="External"/><Relationship Id="rId1" Type="http://schemas.openxmlformats.org/officeDocument/2006/relationships/hyperlink" Target="https://galvanizeit.org/uploads/default/2022-EPD-AGA-Hot-Dip-Galvanized-Steel-After-Fabrication.pdf" TargetMode="External"/><Relationship Id="rId4" Type="http://schemas.openxmlformats.org/officeDocument/2006/relationships/hyperlink" Target="https://transparencycatalog.com/company/bamcore/showroom/prime-wal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CF04F-6DBD-2742-B80F-CAA0F8EADB31}">
  <sheetPr>
    <tabColor theme="5"/>
  </sheetPr>
  <dimension ref="A1:V80"/>
  <sheetViews>
    <sheetView tabSelected="1" zoomScaleNormal="100" workbookViewId="0">
      <selection activeCell="A2" sqref="A2"/>
    </sheetView>
  </sheetViews>
  <sheetFormatPr baseColWidth="10" defaultRowHeight="16"/>
  <cols>
    <col min="2" max="2" width="10.83203125" style="10"/>
    <col min="8" max="16" width="10.83203125" style="20"/>
    <col min="18" max="22" width="10.83203125" style="20"/>
  </cols>
  <sheetData>
    <row r="1" spans="1:22">
      <c r="A1" t="s">
        <v>159</v>
      </c>
    </row>
    <row r="3" spans="1:22">
      <c r="C3" s="60" t="s">
        <v>157</v>
      </c>
      <c r="D3" s="60"/>
      <c r="E3" s="60"/>
      <c r="F3" s="60"/>
      <c r="H3" s="60" t="s">
        <v>29</v>
      </c>
      <c r="I3" s="60"/>
      <c r="J3" s="60"/>
      <c r="K3" s="60"/>
      <c r="M3" s="60" t="s">
        <v>160</v>
      </c>
      <c r="N3" s="60"/>
      <c r="O3" s="60"/>
      <c r="P3" s="60"/>
      <c r="R3" s="60" t="s">
        <v>161</v>
      </c>
      <c r="S3" s="60"/>
      <c r="T3" s="60"/>
      <c r="U3" s="60"/>
    </row>
    <row r="4" spans="1:22">
      <c r="C4" s="23" t="s">
        <v>4</v>
      </c>
      <c r="D4" s="23" t="s">
        <v>5</v>
      </c>
      <c r="E4" s="23" t="s">
        <v>162</v>
      </c>
      <c r="F4" s="23" t="s">
        <v>163</v>
      </c>
      <c r="G4" s="22"/>
      <c r="H4" s="23" t="s">
        <v>4</v>
      </c>
      <c r="I4" s="23" t="s">
        <v>5</v>
      </c>
      <c r="J4" s="23" t="s">
        <v>162</v>
      </c>
      <c r="K4" s="23" t="s">
        <v>163</v>
      </c>
      <c r="L4" s="22"/>
      <c r="M4" s="23" t="s">
        <v>4</v>
      </c>
      <c r="N4" s="23" t="s">
        <v>5</v>
      </c>
      <c r="O4" s="23" t="s">
        <v>162</v>
      </c>
      <c r="P4" s="23" t="s">
        <v>163</v>
      </c>
      <c r="R4" s="23" t="s">
        <v>4</v>
      </c>
      <c r="S4" s="23" t="s">
        <v>5</v>
      </c>
      <c r="T4" s="23" t="s">
        <v>162</v>
      </c>
      <c r="U4" s="23" t="s">
        <v>163</v>
      </c>
      <c r="V4" s="22"/>
    </row>
    <row r="5" spans="1:22">
      <c r="B5" s="24">
        <v>2025</v>
      </c>
      <c r="C5" s="20">
        <v>0.89</v>
      </c>
      <c r="D5" s="20">
        <v>0.11</v>
      </c>
      <c r="E5" s="20">
        <v>0</v>
      </c>
      <c r="F5" s="20">
        <v>0</v>
      </c>
      <c r="G5" s="20"/>
      <c r="H5" s="21">
        <v>0.88970150000000003</v>
      </c>
      <c r="I5" s="21">
        <v>0.10996131000000001</v>
      </c>
      <c r="J5" s="21">
        <v>1.6583E-4</v>
      </c>
      <c r="K5" s="21">
        <v>1.7136000000000001E-4</v>
      </c>
      <c r="L5" s="21"/>
      <c r="M5" s="20">
        <v>0.8899999999999999</v>
      </c>
      <c r="N5" s="20">
        <v>0.10999999999999997</v>
      </c>
      <c r="O5" s="20">
        <v>7.6544253398037781E-17</v>
      </c>
      <c r="P5" s="20">
        <v>8.118329905852491E-17</v>
      </c>
      <c r="R5" s="20">
        <v>0.81597630012040911</v>
      </c>
      <c r="S5" s="20">
        <v>0.10085100338566855</v>
      </c>
      <c r="T5" s="20">
        <v>3.7427713422265058E-2</v>
      </c>
      <c r="U5" s="20">
        <v>4.5744983071657294E-2</v>
      </c>
    </row>
    <row r="6" spans="1:22">
      <c r="B6" s="24">
        <v>2026</v>
      </c>
      <c r="C6" s="20">
        <v>0.89</v>
      </c>
      <c r="D6" s="20">
        <v>0.11</v>
      </c>
      <c r="E6" s="20">
        <v>0</v>
      </c>
      <c r="F6" s="20">
        <v>0</v>
      </c>
      <c r="G6" s="20"/>
      <c r="H6" s="21">
        <v>0.88959714000000001</v>
      </c>
      <c r="I6" s="21">
        <v>0.10994777999999999</v>
      </c>
      <c r="J6" s="21">
        <v>2.2380999999999999E-4</v>
      </c>
      <c r="K6" s="21">
        <v>2.3127E-4</v>
      </c>
      <c r="L6" s="21"/>
      <c r="M6" s="20">
        <v>0.88999999999999968</v>
      </c>
      <c r="N6" s="20">
        <v>0.10999999999999996</v>
      </c>
      <c r="O6" s="20">
        <v>1.7035236877823118E-16</v>
      </c>
      <c r="P6" s="20">
        <v>1.8067675476479062E-16</v>
      </c>
      <c r="R6" s="20">
        <v>0.74049636276919284</v>
      </c>
      <c r="S6" s="20">
        <v>9.1522022364731698E-2</v>
      </c>
      <c r="T6" s="20">
        <v>7.559172668973399E-2</v>
      </c>
      <c r="U6" s="20">
        <v>9.2389888176341542E-2</v>
      </c>
    </row>
    <row r="7" spans="1:22">
      <c r="B7" s="24">
        <v>2027</v>
      </c>
      <c r="C7" s="20">
        <v>0.89</v>
      </c>
      <c r="D7" s="20">
        <v>0.11</v>
      </c>
      <c r="E7" s="20">
        <v>0</v>
      </c>
      <c r="F7" s="20">
        <v>0</v>
      </c>
      <c r="G7" s="20"/>
      <c r="H7" s="21">
        <v>0.88945633999999996</v>
      </c>
      <c r="I7" s="21">
        <v>0.10992953</v>
      </c>
      <c r="J7" s="21">
        <v>3.0203000000000001E-4</v>
      </c>
      <c r="K7" s="21">
        <v>3.121E-4</v>
      </c>
      <c r="L7" s="21"/>
      <c r="M7" s="20">
        <v>0.88999999999999935</v>
      </c>
      <c r="N7" s="20">
        <v>0.1099999999999999</v>
      </c>
      <c r="O7" s="20">
        <v>3.7912616898159724E-16</v>
      </c>
      <c r="P7" s="20">
        <v>4.0210351255623945E-16</v>
      </c>
      <c r="R7" s="20">
        <v>0.6140772882035751</v>
      </c>
      <c r="S7" s="20">
        <v>7.5897192924037377E-2</v>
      </c>
      <c r="T7" s="20">
        <v>0.13951148349257439</v>
      </c>
      <c r="U7" s="20">
        <v>0.17051403537981316</v>
      </c>
    </row>
    <row r="8" spans="1:22">
      <c r="B8" s="24">
        <v>2028</v>
      </c>
      <c r="C8" s="20">
        <v>0.89</v>
      </c>
      <c r="D8" s="20">
        <v>0.11</v>
      </c>
      <c r="E8" s="20">
        <v>0</v>
      </c>
      <c r="F8" s="20">
        <v>0</v>
      </c>
      <c r="G8" s="20"/>
      <c r="H8" s="21">
        <v>0.88926640000000001</v>
      </c>
      <c r="I8" s="21">
        <v>0.1099049</v>
      </c>
      <c r="J8" s="21">
        <v>4.0756000000000001E-4</v>
      </c>
      <c r="K8" s="21">
        <v>4.2114000000000002E-4</v>
      </c>
      <c r="L8" s="21"/>
      <c r="M8" s="20">
        <v>0.88999999999999846</v>
      </c>
      <c r="N8" s="20">
        <v>0.10999999999999976</v>
      </c>
      <c r="O8" s="20">
        <v>8.4376080613109251E-16</v>
      </c>
      <c r="P8" s="20">
        <v>8.9489782468449193E-16</v>
      </c>
      <c r="R8" s="20">
        <v>0.44500000000000001</v>
      </c>
      <c r="S8" s="20">
        <v>5.5E-2</v>
      </c>
      <c r="T8" s="20">
        <v>0.22500000000000001</v>
      </c>
      <c r="U8" s="20">
        <v>0.27500000000000002</v>
      </c>
    </row>
    <row r="9" spans="1:22">
      <c r="B9" s="24">
        <v>2029</v>
      </c>
      <c r="C9" s="20">
        <v>0.89</v>
      </c>
      <c r="D9" s="20">
        <v>0.11</v>
      </c>
      <c r="E9" s="20">
        <v>0</v>
      </c>
      <c r="F9" s="20">
        <v>0</v>
      </c>
      <c r="G9" s="20"/>
      <c r="H9" s="21">
        <v>0.88901021000000002</v>
      </c>
      <c r="I9" s="21">
        <v>0.10987168999999999</v>
      </c>
      <c r="J9" s="21">
        <v>5.4987999999999999E-4</v>
      </c>
      <c r="K9" s="21">
        <v>5.6820999999999998E-4</v>
      </c>
      <c r="L9" s="21"/>
      <c r="M9" s="20">
        <v>0.88999999999999668</v>
      </c>
      <c r="N9" s="20">
        <v>0.10999999999999949</v>
      </c>
      <c r="O9" s="20">
        <v>1.8778242079025335E-15</v>
      </c>
      <c r="P9" s="20">
        <v>1.991631735654202E-15</v>
      </c>
      <c r="R9" s="20">
        <v>0.27592271179642491</v>
      </c>
      <c r="S9" s="20">
        <v>3.4102807075962624E-2</v>
      </c>
      <c r="T9" s="20">
        <v>0.31048851650742559</v>
      </c>
      <c r="U9" s="20">
        <v>0.37948596462018686</v>
      </c>
    </row>
    <row r="10" spans="1:22">
      <c r="B10" s="24">
        <v>2030</v>
      </c>
      <c r="C10" s="20">
        <v>0.89</v>
      </c>
      <c r="D10" s="20">
        <v>0.11</v>
      </c>
      <c r="E10" s="20">
        <v>0</v>
      </c>
      <c r="F10" s="20">
        <v>0</v>
      </c>
      <c r="G10" s="20"/>
      <c r="H10" s="21">
        <v>0.88866478000000004</v>
      </c>
      <c r="I10" s="21">
        <v>0.10982691999999999</v>
      </c>
      <c r="J10" s="21">
        <v>7.4178999999999998E-4</v>
      </c>
      <c r="K10" s="21">
        <v>7.6650999999999998E-4</v>
      </c>
      <c r="L10" s="21"/>
      <c r="M10" s="20">
        <v>0.88999999999999257</v>
      </c>
      <c r="N10" s="20">
        <v>0.10999999999999886</v>
      </c>
      <c r="O10" s="20">
        <v>4.1791746312010253E-15</v>
      </c>
      <c r="P10" s="20">
        <v>4.4324579421829057E-15</v>
      </c>
      <c r="R10" s="20">
        <v>0.14950363723080728</v>
      </c>
      <c r="S10" s="20">
        <v>1.8477977635268317E-2</v>
      </c>
      <c r="T10" s="20">
        <v>0.37440827331026599</v>
      </c>
      <c r="U10" s="20">
        <v>0.45761011182365846</v>
      </c>
    </row>
    <row r="11" spans="1:22">
      <c r="B11" s="24">
        <v>2031</v>
      </c>
      <c r="C11" s="20">
        <v>0.89</v>
      </c>
      <c r="D11" s="20">
        <v>0.11</v>
      </c>
      <c r="E11" s="20">
        <v>0</v>
      </c>
      <c r="F11" s="20">
        <v>0</v>
      </c>
      <c r="G11" s="20"/>
      <c r="H11" s="21">
        <v>0.88819919999999997</v>
      </c>
      <c r="I11" s="21">
        <v>0.10976656</v>
      </c>
      <c r="J11" s="21">
        <v>1.00044E-3</v>
      </c>
      <c r="K11" s="21">
        <v>1.0337899999999999E-3</v>
      </c>
      <c r="L11" s="21"/>
      <c r="M11" s="20">
        <v>0.88999999999998336</v>
      </c>
      <c r="N11" s="20">
        <v>0.10999999999999746</v>
      </c>
      <c r="O11" s="20">
        <v>9.3009241890551258E-15</v>
      </c>
      <c r="P11" s="20">
        <v>9.864616564149374E-15</v>
      </c>
      <c r="R11" s="20">
        <v>7.4023699879590898E-2</v>
      </c>
      <c r="S11" s="20">
        <v>9.1489966143314533E-3</v>
      </c>
      <c r="T11" s="20">
        <v>0.41257228657773498</v>
      </c>
      <c r="U11" s="20">
        <v>0.50425501692834274</v>
      </c>
    </row>
    <row r="12" spans="1:22">
      <c r="B12" s="24">
        <v>2032</v>
      </c>
      <c r="C12" s="20">
        <v>0.89</v>
      </c>
      <c r="D12" s="20">
        <v>0.11</v>
      </c>
      <c r="E12" s="20">
        <v>0</v>
      </c>
      <c r="F12" s="20">
        <v>0</v>
      </c>
      <c r="G12" s="20"/>
      <c r="H12" s="21">
        <v>0.88757200999999997</v>
      </c>
      <c r="I12" s="21">
        <v>0.10968526000000001</v>
      </c>
      <c r="J12" s="21">
        <v>1.34888E-3</v>
      </c>
      <c r="K12" s="21">
        <v>1.3938399999999999E-3</v>
      </c>
      <c r="L12" s="21"/>
      <c r="M12" s="20">
        <v>0.88999999999996304</v>
      </c>
      <c r="N12" s="20">
        <v>0.10999999999999435</v>
      </c>
      <c r="O12" s="20">
        <v>2.0699587455547096E-14</v>
      </c>
      <c r="P12" s="20">
        <v>2.1954107907398432E-14</v>
      </c>
      <c r="R12" s="20">
        <v>3.4857493289120245E-2</v>
      </c>
      <c r="S12" s="20">
        <v>4.3082295076440763E-3</v>
      </c>
      <c r="T12" s="20">
        <v>0.43237542474145607</v>
      </c>
      <c r="U12" s="20">
        <v>0.5284588524617797</v>
      </c>
    </row>
    <row r="13" spans="1:22">
      <c r="B13" s="24">
        <v>2033</v>
      </c>
      <c r="C13" s="20">
        <v>0.89</v>
      </c>
      <c r="D13" s="20">
        <v>0.11</v>
      </c>
      <c r="E13" s="20">
        <v>0</v>
      </c>
      <c r="F13" s="20">
        <v>0</v>
      </c>
      <c r="G13" s="20"/>
      <c r="H13" s="21">
        <v>0.88672770999999995</v>
      </c>
      <c r="I13" s="21">
        <v>0.10957581</v>
      </c>
      <c r="J13" s="21">
        <v>1.8179400000000001E-3</v>
      </c>
      <c r="K13" s="21">
        <v>1.8785399999999999E-3</v>
      </c>
      <c r="L13" s="21"/>
      <c r="M13" s="20">
        <v>0.88999999999991763</v>
      </c>
      <c r="N13" s="20">
        <v>0.10999999999998744</v>
      </c>
      <c r="O13" s="20">
        <v>4.6067779085225808E-14</v>
      </c>
      <c r="P13" s="20">
        <v>4.885976569645161E-14</v>
      </c>
      <c r="R13" s="20">
        <v>1.6007726866261507E-2</v>
      </c>
      <c r="S13" s="20">
        <v>1.9784830958300692E-3</v>
      </c>
      <c r="T13" s="20">
        <v>0.44190620551705878</v>
      </c>
      <c r="U13" s="20">
        <v>0.54010758452084962</v>
      </c>
    </row>
    <row r="14" spans="1:22">
      <c r="B14" s="24">
        <v>2034</v>
      </c>
      <c r="C14" s="20">
        <v>0.89</v>
      </c>
      <c r="D14" s="20">
        <v>0.11</v>
      </c>
      <c r="E14" s="20">
        <v>0</v>
      </c>
      <c r="F14" s="20">
        <v>0</v>
      </c>
      <c r="G14" s="20"/>
      <c r="H14" s="21">
        <v>0.88559220999999999</v>
      </c>
      <c r="I14" s="21">
        <v>0.10942862</v>
      </c>
      <c r="J14" s="21">
        <v>2.4487699999999999E-3</v>
      </c>
      <c r="K14" s="21">
        <v>2.5303999999999999E-3</v>
      </c>
      <c r="L14" s="21"/>
      <c r="M14" s="20">
        <v>0.88999999999981672</v>
      </c>
      <c r="N14" s="20">
        <v>0.10999999999997204</v>
      </c>
      <c r="O14" s="20">
        <v>1.0252572783890185E-13</v>
      </c>
      <c r="P14" s="20">
        <v>1.0873940831398679E-13</v>
      </c>
      <c r="R14" s="20">
        <v>7.2646883263123296E-3</v>
      </c>
      <c r="S14" s="20">
        <v>8.9788282684759302E-4</v>
      </c>
      <c r="T14" s="20">
        <v>0.44632684298107805</v>
      </c>
      <c r="U14" s="20">
        <v>0.54551058586576207</v>
      </c>
    </row>
    <row r="15" spans="1:22">
      <c r="B15" s="24">
        <v>2035</v>
      </c>
      <c r="C15" s="20">
        <v>0.89</v>
      </c>
      <c r="D15" s="20">
        <v>0.11</v>
      </c>
      <c r="E15" s="20">
        <v>0</v>
      </c>
      <c r="F15" s="20">
        <v>0</v>
      </c>
      <c r="G15" s="20"/>
      <c r="H15" s="21">
        <v>0.88406704999999997</v>
      </c>
      <c r="I15" s="21">
        <v>0.10923091</v>
      </c>
      <c r="J15" s="21">
        <v>3.2960799999999998E-3</v>
      </c>
      <c r="K15" s="21">
        <v>3.40595E-3</v>
      </c>
      <c r="L15" s="21"/>
      <c r="M15" s="20">
        <v>0.88999999999959212</v>
      </c>
      <c r="N15" s="20">
        <v>0.10999999999993777</v>
      </c>
      <c r="O15" s="20">
        <v>2.2817520352886897E-13</v>
      </c>
      <c r="P15" s="20">
        <v>2.4200400374273975E-13</v>
      </c>
      <c r="R15" s="20">
        <v>3.2789735104979956E-3</v>
      </c>
      <c r="S15" s="20">
        <v>4.0526638893795264E-4</v>
      </c>
      <c r="T15" s="20">
        <v>0.44834209204525388</v>
      </c>
      <c r="U15" s="20">
        <v>0.54797366805531034</v>
      </c>
    </row>
    <row r="16" spans="1:22">
      <c r="B16" s="24">
        <v>2036</v>
      </c>
      <c r="C16" s="20">
        <v>0.89</v>
      </c>
      <c r="D16" s="20">
        <v>0.11</v>
      </c>
      <c r="E16" s="20">
        <v>0</v>
      </c>
      <c r="F16" s="20">
        <v>0</v>
      </c>
      <c r="G16" s="20"/>
      <c r="H16" s="21">
        <v>0.88202201999999996</v>
      </c>
      <c r="I16" s="21">
        <v>0.10896582</v>
      </c>
      <c r="J16" s="21">
        <v>4.4322099999999998E-3</v>
      </c>
      <c r="K16" s="21">
        <v>4.5799500000000002E-3</v>
      </c>
      <c r="L16" s="21"/>
      <c r="M16" s="20">
        <v>0.88999999999909207</v>
      </c>
      <c r="N16" s="20">
        <v>0.1099999999998615</v>
      </c>
      <c r="O16" s="20">
        <v>5.0781325432016501E-13</v>
      </c>
      <c r="P16" s="20">
        <v>5.3858981518805378E-13</v>
      </c>
      <c r="R16" s="20">
        <v>1.4763329613552978E-3</v>
      </c>
      <c r="S16" s="20">
        <v>1.8246811881919567E-4</v>
      </c>
      <c r="T16" s="20">
        <v>0.4492535395139215</v>
      </c>
      <c r="U16" s="20">
        <v>0.54908765940590409</v>
      </c>
    </row>
    <row r="17" spans="2:21">
      <c r="B17" s="24">
        <v>2037</v>
      </c>
      <c r="C17" s="20">
        <v>0.89</v>
      </c>
      <c r="D17" s="20">
        <v>0.11</v>
      </c>
      <c r="E17" s="20">
        <v>0</v>
      </c>
      <c r="F17" s="20">
        <v>0</v>
      </c>
      <c r="G17" s="20"/>
      <c r="H17" s="21">
        <v>0.87928622999999995</v>
      </c>
      <c r="I17" s="21">
        <v>0.10861118</v>
      </c>
      <c r="J17" s="21">
        <v>5.9520900000000002E-3</v>
      </c>
      <c r="K17" s="21">
        <v>6.1504899999999998E-3</v>
      </c>
      <c r="L17" s="21"/>
      <c r="M17" s="20">
        <v>0.88999999999797941</v>
      </c>
      <c r="N17" s="20">
        <v>0.10999999999969177</v>
      </c>
      <c r="O17" s="20">
        <v>1.1301591815183511E-12</v>
      </c>
      <c r="P17" s="20">
        <v>1.1986536773679479E-12</v>
      </c>
      <c r="R17" s="20">
        <v>6.6396566211457397E-4</v>
      </c>
      <c r="S17" s="20">
        <v>8.2063171722032702E-5</v>
      </c>
      <c r="T17" s="20">
        <v>0.44966428702477351</v>
      </c>
      <c r="U17" s="20">
        <v>0.54958968414138987</v>
      </c>
    </row>
    <row r="18" spans="2:21">
      <c r="B18" s="24">
        <v>2038</v>
      </c>
      <c r="C18" s="20">
        <v>0.89</v>
      </c>
      <c r="D18" s="20">
        <v>0.11</v>
      </c>
      <c r="E18" s="20">
        <v>0</v>
      </c>
      <c r="F18" s="20">
        <v>0</v>
      </c>
      <c r="G18" s="20"/>
      <c r="H18" s="21">
        <v>0.87563762000000001</v>
      </c>
      <c r="I18" s="21">
        <v>0.10813821</v>
      </c>
      <c r="J18" s="21">
        <v>7.9790999999999994E-3</v>
      </c>
      <c r="K18" s="21">
        <v>8.2450700000000002E-3</v>
      </c>
      <c r="L18" s="21"/>
      <c r="M18" s="20">
        <v>0.88999999999550317</v>
      </c>
      <c r="N18" s="20">
        <v>0.10999999999931404</v>
      </c>
      <c r="O18" s="20">
        <v>2.515215514170083E-12</v>
      </c>
      <c r="P18" s="20">
        <v>2.667652818059179E-12</v>
      </c>
      <c r="R18" s="20">
        <v>2.9846161611501998E-4</v>
      </c>
      <c r="S18" s="20">
        <v>3.6888514351296475E-5</v>
      </c>
      <c r="T18" s="20">
        <v>0.44984909244129012</v>
      </c>
      <c r="U18" s="20">
        <v>0.54981555742824351</v>
      </c>
    </row>
    <row r="19" spans="2:21">
      <c r="B19" s="24">
        <v>2039</v>
      </c>
      <c r="C19" s="20">
        <v>0.89</v>
      </c>
      <c r="D19" s="20">
        <v>0.11</v>
      </c>
      <c r="E19" s="20">
        <v>0</v>
      </c>
      <c r="F19" s="20">
        <v>0</v>
      </c>
      <c r="G19" s="20"/>
      <c r="H19" s="21">
        <v>0.87079156000000002</v>
      </c>
      <c r="I19" s="21">
        <v>0.10751002</v>
      </c>
      <c r="J19" s="21">
        <v>1.067136E-2</v>
      </c>
      <c r="K19" s="21">
        <v>1.102707E-2</v>
      </c>
      <c r="L19" s="21"/>
      <c r="M19" s="20">
        <v>0.88999999998999202</v>
      </c>
      <c r="N19" s="20">
        <v>0.10999999999847335</v>
      </c>
      <c r="O19" s="20">
        <v>5.5977150707124625E-12</v>
      </c>
      <c r="P19" s="20">
        <v>5.9369705295435207E-12</v>
      </c>
      <c r="R19" s="20">
        <v>1.3413221867308867E-4</v>
      </c>
      <c r="S19" s="20">
        <v>1.6578139386561053E-5</v>
      </c>
      <c r="T19" s="20">
        <v>0.44993218033887317</v>
      </c>
      <c r="U19" s="20">
        <v>0.54991710930306725</v>
      </c>
    </row>
    <row r="20" spans="2:21">
      <c r="B20" s="24">
        <v>2040</v>
      </c>
      <c r="C20" s="20">
        <v>0.89</v>
      </c>
      <c r="D20" s="20">
        <v>0.11</v>
      </c>
      <c r="E20" s="20">
        <v>0</v>
      </c>
      <c r="F20" s="20">
        <v>0</v>
      </c>
      <c r="G20" s="20"/>
      <c r="H20" s="21">
        <v>0.86439003000000003</v>
      </c>
      <c r="I20" s="21">
        <v>0.10668018999999999</v>
      </c>
      <c r="J20" s="21">
        <v>1.4227760000000001E-2</v>
      </c>
      <c r="K20" s="21">
        <v>1.470202E-2</v>
      </c>
      <c r="L20" s="21"/>
      <c r="M20" s="20">
        <v>0.88999999997772672</v>
      </c>
      <c r="N20" s="20">
        <v>0.10999999999660239</v>
      </c>
      <c r="O20" s="20">
        <v>1.2457943995650719E-11</v>
      </c>
      <c r="P20" s="20">
        <v>1.3212970904478034E-11</v>
      </c>
      <c r="R20" s="20">
        <v>6.0274493161482923E-5</v>
      </c>
      <c r="S20" s="20">
        <v>7.4496564581583158E-6</v>
      </c>
      <c r="T20" s="20">
        <v>0.44996952413267116</v>
      </c>
      <c r="U20" s="20">
        <v>0.54996275171770925</v>
      </c>
    </row>
    <row r="21" spans="2:21">
      <c r="B21" s="24">
        <v>2041</v>
      </c>
      <c r="C21" s="20">
        <v>0.89</v>
      </c>
      <c r="D21" s="20">
        <v>0.11</v>
      </c>
      <c r="E21" s="20">
        <v>0</v>
      </c>
      <c r="F21" s="20">
        <v>0</v>
      </c>
      <c r="G21" s="20"/>
      <c r="H21" s="21">
        <v>0.85599438999999999</v>
      </c>
      <c r="I21" s="21">
        <v>0.10559187</v>
      </c>
      <c r="J21" s="21">
        <v>1.8892010000000001E-2</v>
      </c>
      <c r="K21" s="21">
        <v>1.9521739999999999E-2</v>
      </c>
      <c r="L21" s="21"/>
      <c r="M21" s="20">
        <v>0.88999999995042989</v>
      </c>
      <c r="N21" s="20">
        <v>0.10999999999243845</v>
      </c>
      <c r="O21" s="20">
        <v>2.7725664245904836E-11</v>
      </c>
      <c r="P21" s="20">
        <v>2.9406007533535431E-11</v>
      </c>
      <c r="R21" s="20">
        <v>2.7084085641559952E-5</v>
      </c>
      <c r="S21" s="20">
        <v>3.3474712590741973E-6</v>
      </c>
      <c r="T21" s="20">
        <v>0.44998630579939469</v>
      </c>
      <c r="U21" s="20">
        <v>0.54998326264370467</v>
      </c>
    </row>
    <row r="22" spans="2:21">
      <c r="B22" s="24">
        <v>2042</v>
      </c>
      <c r="C22" s="20">
        <v>0.89</v>
      </c>
      <c r="D22" s="20">
        <v>0.11</v>
      </c>
      <c r="E22" s="20">
        <v>0</v>
      </c>
      <c r="F22" s="20">
        <v>0</v>
      </c>
      <c r="G22" s="20"/>
      <c r="H22" s="21">
        <v>0.84508673999999995</v>
      </c>
      <c r="I22" s="21">
        <v>0.10417791</v>
      </c>
      <c r="J22" s="21">
        <v>2.4951810000000001E-2</v>
      </c>
      <c r="K22" s="21">
        <v>2.5783540000000001E-2</v>
      </c>
      <c r="L22" s="21"/>
      <c r="M22" s="20">
        <v>0.8899999998896797</v>
      </c>
      <c r="N22" s="20">
        <v>0.10999999998317148</v>
      </c>
      <c r="O22" s="20">
        <v>6.1704600542547993E-11</v>
      </c>
      <c r="P22" s="20">
        <v>6.5444273302702416E-11</v>
      </c>
      <c r="R22" s="20">
        <v>1.2169868085276647E-5</v>
      </c>
      <c r="S22" s="20">
        <v>1.504140999308845E-6</v>
      </c>
      <c r="T22" s="20">
        <v>0.44999384669591191</v>
      </c>
      <c r="U22" s="20">
        <v>0.5499924792950035</v>
      </c>
    </row>
    <row r="23" spans="2:21">
      <c r="B23" s="24">
        <v>2043</v>
      </c>
      <c r="C23" s="20">
        <v>0.89</v>
      </c>
      <c r="D23" s="20">
        <v>0.11</v>
      </c>
      <c r="E23" s="20">
        <v>0</v>
      </c>
      <c r="F23" s="20">
        <v>0</v>
      </c>
      <c r="G23" s="20"/>
      <c r="H23" s="21">
        <v>0.83108771999999997</v>
      </c>
      <c r="I23" s="21">
        <v>0.10236322</v>
      </c>
      <c r="J23" s="21">
        <v>3.2729050000000003E-2</v>
      </c>
      <c r="K23" s="21">
        <v>3.3820009999999998E-2</v>
      </c>
      <c r="L23" s="21"/>
      <c r="M23" s="20">
        <v>0.88999999975447752</v>
      </c>
      <c r="N23" s="20">
        <v>0.10999999996254742</v>
      </c>
      <c r="O23" s="20">
        <v>1.3732611395225007E-10</v>
      </c>
      <c r="P23" s="20">
        <v>1.456489087372349E-10</v>
      </c>
      <c r="R23" s="20">
        <v>5.4683153959400599E-6</v>
      </c>
      <c r="S23" s="20">
        <v>6.7585920623947082E-7</v>
      </c>
      <c r="T23" s="20">
        <v>0.44999723512142903</v>
      </c>
      <c r="U23" s="20">
        <v>0.54999662070396882</v>
      </c>
    </row>
    <row r="24" spans="2:21">
      <c r="B24" s="24">
        <v>2044</v>
      </c>
      <c r="C24" s="20">
        <v>0.89</v>
      </c>
      <c r="D24" s="20">
        <v>0.11</v>
      </c>
      <c r="E24" s="20">
        <v>0</v>
      </c>
      <c r="F24" s="20">
        <v>0</v>
      </c>
      <c r="G24" s="20"/>
      <c r="H24" s="21">
        <v>0.81340042000000001</v>
      </c>
      <c r="I24" s="21">
        <v>0.10007043</v>
      </c>
      <c r="J24" s="21">
        <v>4.2555320000000001E-2</v>
      </c>
      <c r="K24" s="21">
        <v>4.3973829999999998E-2</v>
      </c>
      <c r="L24" s="21"/>
      <c r="M24" s="20">
        <v>0.88999999945357977</v>
      </c>
      <c r="N24" s="20">
        <v>0.10999999991664776</v>
      </c>
      <c r="O24" s="20">
        <v>3.0562488699568564E-10</v>
      </c>
      <c r="P24" s="20">
        <v>3.2414760741966655E-10</v>
      </c>
      <c r="R24" s="20">
        <v>2.4570808057067239E-6</v>
      </c>
      <c r="S24" s="20">
        <v>3.0368414452586201E-7</v>
      </c>
      <c r="T24" s="20">
        <v>0.44999875765577241</v>
      </c>
      <c r="U24" s="20">
        <v>0.54999848157927744</v>
      </c>
    </row>
    <row r="25" spans="2:21">
      <c r="B25" s="24">
        <v>2045</v>
      </c>
      <c r="C25" s="20">
        <v>0.89</v>
      </c>
      <c r="D25" s="20">
        <v>0.11</v>
      </c>
      <c r="E25" s="20">
        <v>0</v>
      </c>
      <c r="F25" s="20">
        <v>0</v>
      </c>
      <c r="G25" s="20"/>
      <c r="H25" s="21">
        <v>0.79149022000000002</v>
      </c>
      <c r="I25" s="21">
        <v>9.7230209999999997E-2</v>
      </c>
      <c r="J25" s="21">
        <v>5.4727659999999997E-2</v>
      </c>
      <c r="K25" s="21">
        <v>5.6551909999999997E-2</v>
      </c>
      <c r="L25" s="21"/>
      <c r="M25" s="20">
        <v>0.88999999878391933</v>
      </c>
      <c r="N25" s="20">
        <v>0.10999999981449618</v>
      </c>
      <c r="O25" s="20">
        <v>6.801806940027672E-10</v>
      </c>
      <c r="P25" s="20">
        <v>7.2140376636657116E-10</v>
      </c>
      <c r="R25" s="20">
        <v>1.1040392516870057E-6</v>
      </c>
      <c r="S25" s="20">
        <v>1.3645428953434902E-7</v>
      </c>
      <c r="T25" s="20">
        <v>0.44999944177790646</v>
      </c>
      <c r="U25" s="20">
        <v>0.54999931772855237</v>
      </c>
    </row>
    <row r="26" spans="2:21">
      <c r="B26" s="24">
        <v>2046</v>
      </c>
      <c r="C26" s="20">
        <v>0.89</v>
      </c>
      <c r="D26" s="20">
        <v>0.11</v>
      </c>
      <c r="E26" s="20">
        <v>0</v>
      </c>
      <c r="F26" s="20">
        <v>0</v>
      </c>
      <c r="G26" s="20"/>
      <c r="H26" s="21">
        <v>0.76500338000000001</v>
      </c>
      <c r="I26" s="21">
        <v>9.3796729999999995E-2</v>
      </c>
      <c r="J26" s="21">
        <v>6.944256E-2</v>
      </c>
      <c r="K26" s="21">
        <v>7.1757319999999999E-2</v>
      </c>
      <c r="L26" s="21"/>
      <c r="M26" s="20">
        <v>0.88999999729356283</v>
      </c>
      <c r="N26" s="20">
        <v>0.10999999958715365</v>
      </c>
      <c r="O26" s="20">
        <v>1.5137699694497397E-9</v>
      </c>
      <c r="P26" s="20">
        <v>1.6055136039618449E-9</v>
      </c>
      <c r="R26" s="20">
        <v>4.9607715202348857E-7</v>
      </c>
      <c r="S26" s="20">
        <v>6.1312906432520187E-8</v>
      </c>
      <c r="T26" s="20">
        <v>0.44999974917447366</v>
      </c>
      <c r="U26" s="20">
        <v>0.54999969343546784</v>
      </c>
    </row>
    <row r="27" spans="2:21">
      <c r="B27" s="24">
        <v>2047</v>
      </c>
      <c r="C27" s="20">
        <v>0.89</v>
      </c>
      <c r="D27" s="20">
        <v>0.11</v>
      </c>
      <c r="E27" s="20">
        <v>0</v>
      </c>
      <c r="F27" s="20">
        <v>0</v>
      </c>
      <c r="G27" s="20"/>
      <c r="H27" s="21">
        <v>0.73391273000000001</v>
      </c>
      <c r="I27" s="21">
        <v>8.9766470000000001E-2</v>
      </c>
      <c r="J27" s="21">
        <v>8.6715150000000005E-2</v>
      </c>
      <c r="K27" s="21">
        <v>8.9605649999999995E-2</v>
      </c>
      <c r="L27" s="21"/>
      <c r="M27" s="20">
        <v>0.88999999397671326</v>
      </c>
      <c r="N27" s="20">
        <v>0.10999999908119354</v>
      </c>
      <c r="O27" s="20">
        <v>3.3689570043936589E-9</v>
      </c>
      <c r="P27" s="20">
        <v>3.5731362167811532E-9</v>
      </c>
      <c r="R27" s="20">
        <v>2.2290190127005616E-7</v>
      </c>
      <c r="S27" s="20">
        <v>2.7549673195514934E-8</v>
      </c>
      <c r="T27" s="20">
        <v>0.44999988729679147</v>
      </c>
      <c r="U27" s="20">
        <v>0.54999986225163411</v>
      </c>
    </row>
    <row r="28" spans="2:21">
      <c r="B28" s="24">
        <v>2048</v>
      </c>
      <c r="C28" s="20">
        <v>0.89</v>
      </c>
      <c r="D28" s="20">
        <v>0.11</v>
      </c>
      <c r="E28" s="20">
        <v>0</v>
      </c>
      <c r="F28" s="20">
        <v>0</v>
      </c>
      <c r="G28" s="20"/>
      <c r="H28" s="21">
        <v>0.69865440999999995</v>
      </c>
      <c r="I28" s="21">
        <v>8.5195939999999998E-2</v>
      </c>
      <c r="J28" s="21">
        <v>0.10630311000000001</v>
      </c>
      <c r="K28" s="21">
        <v>0.10984655</v>
      </c>
      <c r="L28" s="21"/>
      <c r="M28" s="20">
        <v>0.88999998659492896</v>
      </c>
      <c r="N28" s="20">
        <v>0.10999999795515865</v>
      </c>
      <c r="O28" s="20">
        <v>7.497751605801359E-9</v>
      </c>
      <c r="P28" s="20">
        <v>7.9521607940317436E-9</v>
      </c>
      <c r="R28" s="20">
        <v>1.0015629425819128E-7</v>
      </c>
      <c r="S28" s="20">
        <v>1.2378867833562346E-8</v>
      </c>
      <c r="T28" s="20">
        <v>0.44999994935917709</v>
      </c>
      <c r="U28" s="20">
        <v>0.54999993810566095</v>
      </c>
    </row>
    <row r="29" spans="2:21">
      <c r="B29" s="24">
        <v>2049</v>
      </c>
      <c r="C29" s="20">
        <v>0.89</v>
      </c>
      <c r="D29" s="20">
        <v>0.11</v>
      </c>
      <c r="E29" s="20">
        <v>0</v>
      </c>
      <c r="F29" s="20">
        <v>0</v>
      </c>
      <c r="G29" s="20"/>
      <c r="H29" s="21">
        <v>0.66019896</v>
      </c>
      <c r="I29" s="21">
        <v>8.0210980000000001E-2</v>
      </c>
      <c r="J29" s="21">
        <v>0.12766723999999999</v>
      </c>
      <c r="K29" s="21">
        <v>0.13192282</v>
      </c>
      <c r="L29" s="21"/>
      <c r="M29" s="20">
        <v>0.88999997016646659</v>
      </c>
      <c r="N29" s="20">
        <v>0.10999999544912202</v>
      </c>
      <c r="O29" s="20">
        <v>1.6686552605746456E-8</v>
      </c>
      <c r="P29" s="20">
        <v>1.7697858824276542E-8</v>
      </c>
      <c r="R29" s="20">
        <v>4.5003126780684966E-8</v>
      </c>
      <c r="S29" s="20">
        <v>5.5621841993369614E-9</v>
      </c>
      <c r="T29" s="20">
        <v>0.44999997724561008</v>
      </c>
      <c r="U29" s="20">
        <v>0.54999997218907903</v>
      </c>
    </row>
    <row r="30" spans="2:21">
      <c r="B30" s="24">
        <v>2050</v>
      </c>
      <c r="C30" s="20">
        <v>0.89</v>
      </c>
      <c r="D30" s="20">
        <v>0.11</v>
      </c>
      <c r="E30" s="20">
        <v>0</v>
      </c>
      <c r="F30" s="20">
        <v>0</v>
      </c>
      <c r="G30" s="20"/>
      <c r="H30" s="21">
        <v>0.62</v>
      </c>
      <c r="I30" s="21">
        <v>7.4999999999999997E-2</v>
      </c>
      <c r="J30" s="21">
        <v>0.15</v>
      </c>
      <c r="K30" s="21">
        <v>0.155</v>
      </c>
      <c r="L30" s="21"/>
      <c r="M30" s="20">
        <v>0.88999993360425445</v>
      </c>
      <c r="N30" s="20">
        <v>0.10999998987183542</v>
      </c>
      <c r="O30" s="20">
        <v>3.7136603478181352E-8</v>
      </c>
      <c r="P30" s="20">
        <v>3.9387306719283245E-8</v>
      </c>
      <c r="R30" s="20">
        <v>2.0221208929527279E-8</v>
      </c>
      <c r="S30" s="20">
        <v>2.4992505426313372E-9</v>
      </c>
      <c r="T30" s="20">
        <v>0.44999998977579325</v>
      </c>
      <c r="U30" s="20">
        <v>0.54999998750374735</v>
      </c>
    </row>
    <row r="31" spans="2:21">
      <c r="B31" s="24">
        <v>2051</v>
      </c>
      <c r="C31" s="20">
        <v>0.89</v>
      </c>
      <c r="D31" s="20">
        <v>0.11</v>
      </c>
      <c r="E31" s="20">
        <v>0</v>
      </c>
      <c r="F31" s="20">
        <v>0</v>
      </c>
      <c r="G31" s="20"/>
      <c r="H31" s="21">
        <v>0.57980103999999999</v>
      </c>
      <c r="I31" s="21">
        <v>6.9789019999999993E-2</v>
      </c>
      <c r="J31" s="21">
        <v>0.17233276</v>
      </c>
      <c r="K31" s="21">
        <v>0.17807718</v>
      </c>
      <c r="L31" s="21"/>
      <c r="M31" s="20">
        <v>0.88999985223357103</v>
      </c>
      <c r="N31" s="20">
        <v>0.1099999774593583</v>
      </c>
      <c r="O31" s="20">
        <v>8.26490195872291E-8</v>
      </c>
      <c r="P31" s="20">
        <v>8.7658051077364194E-8</v>
      </c>
      <c r="R31" s="20">
        <v>9.0859749724003791E-9</v>
      </c>
      <c r="S31" s="20">
        <v>1.1229856766714619E-9</v>
      </c>
      <c r="T31" s="20">
        <v>0.44999999540596769</v>
      </c>
      <c r="U31" s="20">
        <v>0.54999999438507163</v>
      </c>
    </row>
    <row r="32" spans="2:21">
      <c r="B32" s="24">
        <v>2052</v>
      </c>
      <c r="C32" s="20">
        <v>0.89</v>
      </c>
      <c r="D32" s="20">
        <v>0.11</v>
      </c>
      <c r="E32" s="20">
        <v>0</v>
      </c>
      <c r="F32" s="20">
        <v>0</v>
      </c>
      <c r="G32" s="20"/>
      <c r="H32" s="21">
        <v>0.54134559000000004</v>
      </c>
      <c r="I32" s="21">
        <v>6.4804059999999997E-2</v>
      </c>
      <c r="J32" s="21">
        <v>0.19369689000000001</v>
      </c>
      <c r="K32" s="21">
        <v>0.20015345000000001</v>
      </c>
      <c r="L32" s="21"/>
      <c r="M32" s="20">
        <v>0.88999967113986544</v>
      </c>
      <c r="N32" s="20">
        <v>0.10999994983489472</v>
      </c>
      <c r="O32" s="20">
        <v>1.8393871933325101E-7</v>
      </c>
      <c r="P32" s="20">
        <v>1.9508652050496315E-7</v>
      </c>
      <c r="R32" s="20">
        <v>4.0825917091424913E-9</v>
      </c>
      <c r="S32" s="20">
        <v>5.0458999478752986E-10</v>
      </c>
      <c r="T32" s="20">
        <v>0.44999999793576823</v>
      </c>
      <c r="U32" s="20">
        <v>0.54999999747705008</v>
      </c>
    </row>
    <row r="33" spans="2:21">
      <c r="B33" s="24">
        <v>2053</v>
      </c>
      <c r="C33" s="20">
        <v>0.89</v>
      </c>
      <c r="D33" s="20">
        <v>0.11</v>
      </c>
      <c r="E33" s="20">
        <v>0</v>
      </c>
      <c r="F33" s="20">
        <v>0</v>
      </c>
      <c r="G33" s="20"/>
      <c r="H33" s="21">
        <v>0.50608726999999998</v>
      </c>
      <c r="I33" s="21">
        <v>6.023353E-2</v>
      </c>
      <c r="J33" s="21">
        <v>0.21328485</v>
      </c>
      <c r="K33" s="21">
        <v>0.22039434999999999</v>
      </c>
      <c r="L33" s="21"/>
      <c r="M33" s="20">
        <v>0.88999926810881069</v>
      </c>
      <c r="N33" s="20">
        <v>0.1099998883555813</v>
      </c>
      <c r="O33" s="20">
        <v>4.0936286857309035E-7</v>
      </c>
      <c r="P33" s="20">
        <v>4.3417273939570183E-7</v>
      </c>
      <c r="R33" s="20">
        <v>1.8344268326586644E-9</v>
      </c>
      <c r="S33" s="20">
        <v>2.2672690114244887E-10</v>
      </c>
      <c r="T33" s="20">
        <v>0.44999999907248084</v>
      </c>
      <c r="U33" s="20">
        <v>0.54999999886636552</v>
      </c>
    </row>
    <row r="34" spans="2:21">
      <c r="B34" s="24">
        <v>2054</v>
      </c>
      <c r="C34" s="20">
        <v>0.89</v>
      </c>
      <c r="D34" s="20">
        <v>0.11</v>
      </c>
      <c r="E34" s="20">
        <v>0</v>
      </c>
      <c r="F34" s="20">
        <v>0</v>
      </c>
      <c r="G34" s="20"/>
      <c r="H34" s="21">
        <v>0.47499661999999998</v>
      </c>
      <c r="I34" s="21">
        <v>5.620327E-2</v>
      </c>
      <c r="J34" s="21">
        <v>0.23055744</v>
      </c>
      <c r="K34" s="21">
        <v>0.23824268000000001</v>
      </c>
      <c r="L34" s="21"/>
      <c r="M34" s="20">
        <v>0.88999837114867941</v>
      </c>
      <c r="N34" s="20">
        <v>0.10999975153115449</v>
      </c>
      <c r="O34" s="20">
        <v>9.1105243356370538E-7</v>
      </c>
      <c r="P34" s="20">
        <v>9.6626773256756609E-7</v>
      </c>
      <c r="R34" s="20">
        <v>8.2426110381561557E-10</v>
      </c>
      <c r="S34" s="20">
        <v>1.0187496679581187E-10</v>
      </c>
      <c r="T34" s="20">
        <v>0.44999999958323877</v>
      </c>
      <c r="U34" s="20">
        <v>0.54999999949062517</v>
      </c>
    </row>
    <row r="35" spans="2:21">
      <c r="B35" s="24">
        <v>2055</v>
      </c>
      <c r="C35" s="20">
        <v>0.89</v>
      </c>
      <c r="D35" s="20">
        <v>0.11</v>
      </c>
      <c r="E35" s="20">
        <v>0</v>
      </c>
      <c r="F35" s="20">
        <v>0</v>
      </c>
      <c r="G35" s="20"/>
      <c r="H35" s="21">
        <v>0.44850978000000002</v>
      </c>
      <c r="I35" s="21">
        <v>5.2769789999999997E-2</v>
      </c>
      <c r="J35" s="21">
        <v>0.24527234000000001</v>
      </c>
      <c r="K35" s="21">
        <v>0.25344809000000001</v>
      </c>
      <c r="L35" s="21"/>
      <c r="M35" s="20">
        <v>0.88999637493698469</v>
      </c>
      <c r="N35" s="20">
        <v>0.1099994470242858</v>
      </c>
      <c r="O35" s="20">
        <v>2.0275776187308571E-6</v>
      </c>
      <c r="P35" s="20">
        <v>2.1504611107751514E-6</v>
      </c>
      <c r="R35" s="20">
        <v>3.7036440581061925E-10</v>
      </c>
      <c r="S35" s="20">
        <v>4.5775383483714904E-11</v>
      </c>
      <c r="T35" s="20">
        <v>0.44999999981273708</v>
      </c>
      <c r="U35" s="20">
        <v>0.54999999977112313</v>
      </c>
    </row>
    <row r="36" spans="2:21">
      <c r="B36" s="24">
        <v>2056</v>
      </c>
      <c r="C36" s="20">
        <v>0.89</v>
      </c>
      <c r="D36" s="20">
        <v>0.11</v>
      </c>
      <c r="E36" s="20">
        <v>0</v>
      </c>
      <c r="F36" s="20">
        <v>0</v>
      </c>
      <c r="G36" s="20"/>
      <c r="H36" s="21">
        <v>0.42659957999999998</v>
      </c>
      <c r="I36" s="21">
        <v>4.992957E-2</v>
      </c>
      <c r="J36" s="21">
        <v>0.25744467999999998</v>
      </c>
      <c r="K36" s="21">
        <v>0.26602617000000001</v>
      </c>
      <c r="L36" s="21"/>
      <c r="M36" s="20">
        <v>0.88999193233464013</v>
      </c>
      <c r="N36" s="20">
        <v>0.10999876933918239</v>
      </c>
      <c r="O36" s="20">
        <v>4.5124229979179047E-6</v>
      </c>
      <c r="P36" s="20">
        <v>4.7859031796098984E-6</v>
      </c>
      <c r="R36" s="20">
        <v>1.6641532596395336E-10</v>
      </c>
      <c r="S36" s="20">
        <v>2.0568186043234959E-11</v>
      </c>
      <c r="T36" s="20">
        <v>0.44999999991585743</v>
      </c>
      <c r="U36" s="20">
        <v>0.54999999989715909</v>
      </c>
    </row>
    <row r="37" spans="2:21">
      <c r="B37" s="24">
        <v>2057</v>
      </c>
      <c r="C37" s="20">
        <v>0.89</v>
      </c>
      <c r="D37" s="20">
        <v>0.11</v>
      </c>
      <c r="E37" s="20">
        <v>0</v>
      </c>
      <c r="F37" s="20">
        <v>0</v>
      </c>
      <c r="G37" s="20"/>
      <c r="H37" s="21">
        <v>0.40891228000000002</v>
      </c>
      <c r="I37" s="21">
        <v>4.7636779999999997E-2</v>
      </c>
      <c r="J37" s="21">
        <v>0.26727095000000001</v>
      </c>
      <c r="K37" s="21">
        <v>0.27617998999999999</v>
      </c>
      <c r="L37" s="21"/>
      <c r="M37" s="20">
        <v>0.88998204538142867</v>
      </c>
      <c r="N37" s="20">
        <v>0.10999726115987896</v>
      </c>
      <c r="O37" s="20">
        <v>1.0042413777186559E-5</v>
      </c>
      <c r="P37" s="20">
        <v>1.0651044915197863E-5</v>
      </c>
      <c r="R37" s="20">
        <v>7.4775297065343693E-11</v>
      </c>
      <c r="S37" s="20">
        <v>9.2418989128262297E-12</v>
      </c>
      <c r="T37" s="20">
        <v>0.44999999996219225</v>
      </c>
      <c r="U37" s="20">
        <v>0.54999999995379056</v>
      </c>
    </row>
    <row r="38" spans="2:21">
      <c r="B38" s="24">
        <v>2058</v>
      </c>
      <c r="C38" s="20">
        <v>0.89</v>
      </c>
      <c r="D38" s="20">
        <v>0.11</v>
      </c>
      <c r="E38" s="20">
        <v>0</v>
      </c>
      <c r="F38" s="20">
        <v>0</v>
      </c>
      <c r="G38" s="20"/>
      <c r="H38" s="21">
        <v>0.39491325999999999</v>
      </c>
      <c r="I38" s="21">
        <v>4.5822090000000003E-2</v>
      </c>
      <c r="J38" s="21">
        <v>0.27504819000000003</v>
      </c>
      <c r="K38" s="21">
        <v>0.28421646</v>
      </c>
      <c r="L38" s="21"/>
      <c r="M38" s="20">
        <v>0.88996004275172436</v>
      </c>
      <c r="N38" s="20">
        <v>0.10999390482653422</v>
      </c>
      <c r="O38" s="20">
        <v>2.2348969374524136E-5</v>
      </c>
      <c r="P38" s="20">
        <v>2.3703452366919538E-5</v>
      </c>
      <c r="R38" s="20">
        <v>3.3598679394231112E-11</v>
      </c>
      <c r="S38" s="20">
        <v>4.1526504457323199E-12</v>
      </c>
      <c r="T38" s="20">
        <v>0.44999999998301188</v>
      </c>
      <c r="U38" s="20">
        <v>0.54999999997923676</v>
      </c>
    </row>
    <row r="39" spans="2:21">
      <c r="B39" s="24">
        <v>2059</v>
      </c>
      <c r="C39" s="20">
        <v>0.89</v>
      </c>
      <c r="D39" s="20">
        <v>0.11</v>
      </c>
      <c r="E39" s="20">
        <v>0</v>
      </c>
      <c r="F39" s="20">
        <v>0</v>
      </c>
      <c r="G39" s="20"/>
      <c r="H39" s="21">
        <v>0.38400561</v>
      </c>
      <c r="I39" s="21">
        <v>4.4408129999999997E-2</v>
      </c>
      <c r="J39" s="21">
        <v>0.28110798999999997</v>
      </c>
      <c r="K39" s="21">
        <v>0.29047825999999999</v>
      </c>
      <c r="L39" s="21"/>
      <c r="M39" s="20">
        <v>0.88991108088874471</v>
      </c>
      <c r="N39" s="20">
        <v>0.10998643606777463</v>
      </c>
      <c r="O39" s="20">
        <v>4.9734418159719946E-5</v>
      </c>
      <c r="P39" s="20">
        <v>5.2748625320915088E-5</v>
      </c>
      <c r="R39" s="20">
        <v>1.5096923711155341E-11</v>
      </c>
      <c r="S39" s="20">
        <v>1.8659102041240772E-12</v>
      </c>
      <c r="T39" s="20">
        <v>0.44999999999236673</v>
      </c>
      <c r="U39" s="20">
        <v>0.54999999999067051</v>
      </c>
    </row>
    <row r="40" spans="2:21">
      <c r="B40" s="24">
        <v>2060</v>
      </c>
      <c r="C40" s="20">
        <v>0.89</v>
      </c>
      <c r="D40" s="20">
        <v>0.11</v>
      </c>
      <c r="E40" s="20">
        <v>0</v>
      </c>
      <c r="F40" s="20">
        <v>0</v>
      </c>
      <c r="G40" s="20"/>
      <c r="H40" s="21">
        <v>0.37560997000000002</v>
      </c>
      <c r="I40" s="21">
        <v>4.331981E-2</v>
      </c>
      <c r="J40" s="21">
        <v>0.28577224000000001</v>
      </c>
      <c r="K40" s="21">
        <v>0.29529798000000002</v>
      </c>
      <c r="L40" s="21"/>
      <c r="M40" s="20">
        <v>0.88980214342302477</v>
      </c>
      <c r="N40" s="20">
        <v>0.10996981848825801</v>
      </c>
      <c r="O40" s="20">
        <v>1.1066554305393778E-4</v>
      </c>
      <c r="P40" s="20">
        <v>1.1737254566326732E-4</v>
      </c>
      <c r="R40" s="20">
        <v>6.7834626804597065E-12</v>
      </c>
      <c r="S40" s="20">
        <v>8.3841267262130259E-13</v>
      </c>
      <c r="T40" s="20">
        <v>0.44999999999657014</v>
      </c>
      <c r="U40" s="20">
        <v>0.54999999999580795</v>
      </c>
    </row>
    <row r="41" spans="2:21">
      <c r="B41" s="24">
        <v>2061</v>
      </c>
      <c r="C41" s="20">
        <v>0.89</v>
      </c>
      <c r="D41" s="20">
        <v>0.11</v>
      </c>
      <c r="E41" s="20">
        <v>0</v>
      </c>
      <c r="F41" s="20">
        <v>0</v>
      </c>
      <c r="G41" s="20"/>
      <c r="H41" s="21">
        <v>0.36920844000000003</v>
      </c>
      <c r="I41" s="21">
        <v>4.2489979999999997E-2</v>
      </c>
      <c r="J41" s="21">
        <v>0.28932864000000003</v>
      </c>
      <c r="K41" s="21">
        <v>0.29897293000000003</v>
      </c>
      <c r="L41" s="21"/>
      <c r="M41" s="20">
        <v>0.88955984298803636</v>
      </c>
      <c r="N41" s="20">
        <v>0.1099328574049547</v>
      </c>
      <c r="O41" s="20">
        <v>2.4618951516611003E-4</v>
      </c>
      <c r="P41" s="20">
        <v>2.6111009184284393E-4</v>
      </c>
      <c r="R41" s="20">
        <v>3.0481173141083673E-12</v>
      </c>
      <c r="S41" s="20">
        <v>3.7672642783093124E-13</v>
      </c>
      <c r="T41" s="20">
        <v>0.44999999999845886</v>
      </c>
      <c r="U41" s="20">
        <v>0.54999999999811644</v>
      </c>
    </row>
    <row r="42" spans="2:21">
      <c r="B42" s="24">
        <v>2062</v>
      </c>
      <c r="C42" s="20">
        <v>0.89</v>
      </c>
      <c r="D42" s="20">
        <v>0.11</v>
      </c>
      <c r="E42" s="20">
        <v>0</v>
      </c>
      <c r="F42" s="20">
        <v>0</v>
      </c>
      <c r="G42" s="20"/>
      <c r="H42" s="21">
        <v>0.36436237999999999</v>
      </c>
      <c r="I42" s="21">
        <v>4.1861790000000003E-2</v>
      </c>
      <c r="J42" s="21">
        <v>0.29202090000000003</v>
      </c>
      <c r="K42" s="21">
        <v>0.30175492999999998</v>
      </c>
      <c r="L42" s="21"/>
      <c r="M42" s="20">
        <v>0.88902130736269713</v>
      </c>
      <c r="N42" s="20">
        <v>0.1098507079027843</v>
      </c>
      <c r="O42" s="20">
        <v>5.4740435645755914E-4</v>
      </c>
      <c r="P42" s="20">
        <v>5.8058037806104745E-4</v>
      </c>
      <c r="R42" s="20">
        <v>1.3694601008751306E-12</v>
      </c>
      <c r="S42" s="20">
        <v>1.6926737789191293E-13</v>
      </c>
      <c r="T42" s="20">
        <v>0.44999999999930757</v>
      </c>
      <c r="U42" s="20">
        <v>0.54999999999915372</v>
      </c>
    </row>
    <row r="43" spans="2:21">
      <c r="B43" s="24">
        <v>2063</v>
      </c>
      <c r="C43" s="20">
        <v>0.89</v>
      </c>
      <c r="D43" s="20">
        <v>0.11</v>
      </c>
      <c r="E43" s="20">
        <v>0</v>
      </c>
      <c r="F43" s="20">
        <v>0</v>
      </c>
      <c r="G43" s="20"/>
      <c r="H43" s="21">
        <v>0.36071376999999999</v>
      </c>
      <c r="I43" s="21">
        <v>4.138882E-2</v>
      </c>
      <c r="J43" s="21">
        <v>0.29404791000000002</v>
      </c>
      <c r="K43" s="21">
        <v>0.30384950999999999</v>
      </c>
      <c r="L43" s="21"/>
      <c r="M43" s="20">
        <v>0.88782629845933281</v>
      </c>
      <c r="N43" s="20">
        <v>0.10966841840905076</v>
      </c>
      <c r="O43" s="20">
        <v>1.2157991668138755E-3</v>
      </c>
      <c r="P43" s="20">
        <v>1.2894839648025949E-3</v>
      </c>
      <c r="R43" s="20">
        <v>6.1539662254972427E-13</v>
      </c>
      <c r="S43" s="20">
        <v>7.6064154974631037E-14</v>
      </c>
      <c r="T43" s="20">
        <v>0.44999999999968887</v>
      </c>
      <c r="U43" s="20">
        <v>0.54999999999961979</v>
      </c>
    </row>
    <row r="44" spans="2:21">
      <c r="B44" s="24">
        <v>2064</v>
      </c>
      <c r="C44" s="20">
        <v>0.89</v>
      </c>
      <c r="D44" s="20">
        <v>0.11</v>
      </c>
      <c r="E44" s="20">
        <v>0</v>
      </c>
      <c r="F44" s="20">
        <v>0</v>
      </c>
      <c r="G44" s="20"/>
      <c r="H44" s="21">
        <v>0.35797797999999997</v>
      </c>
      <c r="I44" s="21">
        <v>4.1034180000000003E-2</v>
      </c>
      <c r="J44" s="21">
        <v>0.29556779</v>
      </c>
      <c r="K44" s="21">
        <v>0.30542005</v>
      </c>
      <c r="L44" s="21"/>
      <c r="M44" s="20">
        <v>0.88518408301963569</v>
      </c>
      <c r="N44" s="20">
        <v>0.10926536859621561</v>
      </c>
      <c r="O44" s="20">
        <v>2.6936484805427634E-3</v>
      </c>
      <c r="P44" s="20">
        <v>2.8568999036059613E-3</v>
      </c>
      <c r="R44" s="20">
        <v>2.7644553313166398E-13</v>
      </c>
      <c r="S44" s="20">
        <v>3.4167113582839193E-14</v>
      </c>
      <c r="T44" s="20">
        <v>0.44999999999986023</v>
      </c>
      <c r="U44" s="20">
        <v>0.54999999999982918</v>
      </c>
    </row>
    <row r="45" spans="2:21">
      <c r="B45" s="24">
        <v>2065</v>
      </c>
      <c r="C45" s="20">
        <v>0.89</v>
      </c>
      <c r="D45" s="20">
        <v>0.11</v>
      </c>
      <c r="E45" s="20">
        <v>0</v>
      </c>
      <c r="F45" s="20">
        <v>0</v>
      </c>
      <c r="G45" s="20"/>
      <c r="H45" s="21">
        <v>0.35593295000000003</v>
      </c>
      <c r="I45" s="21">
        <v>4.0769090000000001E-2</v>
      </c>
      <c r="J45" s="21">
        <v>0.29670392000000001</v>
      </c>
      <c r="K45" s="21">
        <v>0.30659405000000001</v>
      </c>
      <c r="L45" s="21"/>
      <c r="M45" s="20">
        <v>0.87938813612236599</v>
      </c>
      <c r="N45" s="20">
        <v>0.10838124110341175</v>
      </c>
      <c r="O45" s="20">
        <v>5.9354492874902146E-3</v>
      </c>
      <c r="P45" s="20">
        <v>6.2951734867320456E-3</v>
      </c>
      <c r="R45" s="20">
        <v>1.2434497875801753E-13</v>
      </c>
      <c r="S45" s="20">
        <v>1.5362711103250604E-14</v>
      </c>
      <c r="T45" s="20">
        <v>0.44999999999993717</v>
      </c>
      <c r="U45" s="20">
        <v>0.54999999999992322</v>
      </c>
    </row>
    <row r="46" spans="2:21">
      <c r="B46" s="24">
        <v>2066</v>
      </c>
      <c r="C46" s="20">
        <v>0.89</v>
      </c>
      <c r="D46" s="20">
        <v>0.11</v>
      </c>
      <c r="E46" s="20">
        <v>0</v>
      </c>
      <c r="F46" s="20">
        <v>0</v>
      </c>
      <c r="G46" s="20"/>
      <c r="H46" s="21">
        <v>0.35440779</v>
      </c>
      <c r="I46" s="21">
        <v>4.0571379999999997E-2</v>
      </c>
      <c r="J46" s="21">
        <v>0.29755123</v>
      </c>
      <c r="K46" s="21">
        <v>0.30746960000000001</v>
      </c>
      <c r="L46" s="21"/>
      <c r="M46" s="20">
        <v>0.86689222354990902</v>
      </c>
      <c r="N46" s="20">
        <v>0.10647508494829121</v>
      </c>
      <c r="O46" s="20">
        <v>1.2924688522932238E-2</v>
      </c>
      <c r="P46" s="20">
        <v>1.3708002978867522E-2</v>
      </c>
      <c r="R46" s="20">
        <v>5.5733195836182858E-14</v>
      </c>
      <c r="S46" s="20">
        <v>6.8833827526759706E-15</v>
      </c>
      <c r="T46" s="20">
        <v>0.44999999999997181</v>
      </c>
      <c r="U46" s="20">
        <v>0.54999999999996563</v>
      </c>
    </row>
    <row r="47" spans="2:21">
      <c r="B47" s="24">
        <v>2067</v>
      </c>
      <c r="C47" s="20">
        <v>0.89</v>
      </c>
      <c r="D47" s="20">
        <v>0.11</v>
      </c>
      <c r="E47" s="20">
        <v>0</v>
      </c>
      <c r="F47" s="20">
        <v>0</v>
      </c>
      <c r="G47" s="20"/>
      <c r="H47" s="21">
        <v>0.35327228999999999</v>
      </c>
      <c r="I47" s="21">
        <v>4.0424189999999999E-2</v>
      </c>
      <c r="J47" s="21">
        <v>0.29818206000000003</v>
      </c>
      <c r="K47" s="21">
        <v>0.30812146000000001</v>
      </c>
      <c r="L47" s="21"/>
      <c r="M47" s="20">
        <v>0.84092810906858584</v>
      </c>
      <c r="N47" s="20">
        <v>0.10251445731554699</v>
      </c>
      <c r="O47" s="20">
        <v>2.7446989842994377E-2</v>
      </c>
      <c r="P47" s="20">
        <v>2.9110443772872821E-2</v>
      </c>
      <c r="R47" s="20">
        <v>2.5091040356528538E-14</v>
      </c>
      <c r="S47" s="20">
        <v>3.1086244689504383E-15</v>
      </c>
      <c r="T47" s="20">
        <v>0.4499999999999873</v>
      </c>
      <c r="U47" s="20">
        <v>0.5499999999999845</v>
      </c>
    </row>
    <row r="48" spans="2:21">
      <c r="B48" s="24">
        <v>2068</v>
      </c>
      <c r="C48" s="20">
        <v>0.89</v>
      </c>
      <c r="D48" s="20">
        <v>0.11</v>
      </c>
      <c r="E48" s="20">
        <v>0</v>
      </c>
      <c r="F48" s="20">
        <v>0</v>
      </c>
      <c r="G48" s="20"/>
      <c r="H48" s="21">
        <v>0.35242799000000002</v>
      </c>
      <c r="I48" s="21">
        <v>4.0314740000000002E-2</v>
      </c>
      <c r="J48" s="21">
        <v>0.29865111999999999</v>
      </c>
      <c r="K48" s="21">
        <v>0.30860616000000002</v>
      </c>
      <c r="L48" s="21"/>
      <c r="M48" s="20">
        <v>0.79089084722901548</v>
      </c>
      <c r="N48" s="20">
        <v>9.48816546620532E-2</v>
      </c>
      <c r="O48" s="20">
        <v>5.5433932905804922E-2</v>
      </c>
      <c r="P48" s="20">
        <v>5.8793565203126424E-2</v>
      </c>
      <c r="R48" s="20">
        <v>1.1213252548714081E-14</v>
      </c>
      <c r="S48" s="20">
        <v>1.3877787807814457E-15</v>
      </c>
      <c r="T48" s="20">
        <v>0.44999999999999429</v>
      </c>
      <c r="U48" s="20">
        <v>0.54999999999999305</v>
      </c>
    </row>
    <row r="49" spans="2:21">
      <c r="B49" s="24">
        <v>2069</v>
      </c>
      <c r="C49" s="20">
        <v>0.89</v>
      </c>
      <c r="D49" s="20">
        <v>0.11</v>
      </c>
      <c r="E49" s="20">
        <v>0</v>
      </c>
      <c r="F49" s="20">
        <v>0</v>
      </c>
      <c r="G49" s="20"/>
      <c r="H49" s="21">
        <v>0.35180080000000002</v>
      </c>
      <c r="I49" s="21">
        <v>4.0233440000000002E-2</v>
      </c>
      <c r="J49" s="21">
        <v>0.29899956</v>
      </c>
      <c r="K49" s="21">
        <v>0.30896621000000002</v>
      </c>
      <c r="L49" s="21"/>
      <c r="M49" s="20">
        <v>0.7070849438652913</v>
      </c>
      <c r="N49" s="20">
        <v>8.2097703301485123E-2</v>
      </c>
      <c r="O49" s="20">
        <v>0.10230842122788789</v>
      </c>
      <c r="P49" s="20">
        <v>0.10850893160533563</v>
      </c>
      <c r="R49" s="20">
        <v>5.1070259132757201E-15</v>
      </c>
      <c r="S49" s="20">
        <v>6.3837823915946501E-16</v>
      </c>
      <c r="T49" s="20">
        <v>0.4499999999999974</v>
      </c>
      <c r="U49" s="20">
        <v>0.54999999999999682</v>
      </c>
    </row>
    <row r="50" spans="2:21">
      <c r="B50" s="24">
        <v>2070</v>
      </c>
      <c r="C50" s="20">
        <v>0.89</v>
      </c>
      <c r="D50" s="20">
        <v>0.11</v>
      </c>
      <c r="E50" s="20">
        <v>0</v>
      </c>
      <c r="F50" s="20">
        <v>0</v>
      </c>
      <c r="G50" s="20"/>
      <c r="H50" s="21">
        <v>0.35133522</v>
      </c>
      <c r="I50" s="21">
        <v>4.017308E-2</v>
      </c>
      <c r="J50" s="21">
        <v>0.29925821000000002</v>
      </c>
      <c r="K50" s="21">
        <v>0.30923349</v>
      </c>
      <c r="L50" s="21"/>
      <c r="M50" s="20">
        <v>0.59499999999999997</v>
      </c>
      <c r="N50" s="20">
        <v>6.5000000000000002E-2</v>
      </c>
      <c r="O50" s="20">
        <v>0.16500000000000001</v>
      </c>
      <c r="P50" s="20">
        <v>0.17499999999999999</v>
      </c>
      <c r="R50" s="20">
        <v>2.3314683517128287E-15</v>
      </c>
      <c r="S50" s="20">
        <v>2.9143354396410359E-16</v>
      </c>
      <c r="T50" s="20">
        <v>0.44999999999999879</v>
      </c>
      <c r="U50" s="20">
        <v>0.5499999999999986</v>
      </c>
    </row>
    <row r="51" spans="2:21">
      <c r="B51" s="24">
        <v>2071</v>
      </c>
      <c r="C51" s="20">
        <v>0.89</v>
      </c>
      <c r="D51" s="20">
        <v>0.11</v>
      </c>
      <c r="E51" s="20">
        <v>0</v>
      </c>
      <c r="F51" s="20">
        <v>0</v>
      </c>
      <c r="G51" s="20"/>
      <c r="H51" s="21">
        <v>0.35098979000000002</v>
      </c>
      <c r="I51" s="21">
        <v>4.012831E-2</v>
      </c>
      <c r="J51" s="21">
        <v>0.29945011999999999</v>
      </c>
      <c r="K51" s="21">
        <v>0.30943178999999998</v>
      </c>
      <c r="L51" s="21"/>
      <c r="M51" s="20">
        <v>0.48291505613470859</v>
      </c>
      <c r="N51" s="20">
        <v>4.7902296698514882E-2</v>
      </c>
      <c r="O51" s="20">
        <v>0.22769157877211213</v>
      </c>
      <c r="P51" s="20">
        <v>0.24149106839466433</v>
      </c>
      <c r="R51" s="20">
        <v>9.9920072216264089E-16</v>
      </c>
      <c r="S51" s="20">
        <v>1.2490009027033011E-16</v>
      </c>
      <c r="T51" s="20">
        <v>0.44999999999999951</v>
      </c>
      <c r="U51" s="20">
        <v>0.54999999999999949</v>
      </c>
    </row>
    <row r="52" spans="2:21">
      <c r="B52" s="24">
        <v>2072</v>
      </c>
      <c r="C52" s="20">
        <v>0.89</v>
      </c>
      <c r="D52" s="20">
        <v>0.11</v>
      </c>
      <c r="E52" s="20">
        <v>0</v>
      </c>
      <c r="F52" s="20">
        <v>0</v>
      </c>
      <c r="G52" s="20"/>
      <c r="H52" s="21">
        <v>0.35073359999999998</v>
      </c>
      <c r="I52" s="21">
        <v>4.0095100000000002E-2</v>
      </c>
      <c r="J52" s="21">
        <v>0.29959244000000002</v>
      </c>
      <c r="K52" s="21">
        <v>0.30957886000000001</v>
      </c>
      <c r="L52" s="21"/>
      <c r="M52" s="20">
        <v>0.39910915277098452</v>
      </c>
      <c r="N52" s="20">
        <v>3.5118345337946805E-2</v>
      </c>
      <c r="O52" s="20">
        <v>0.27456606709419507</v>
      </c>
      <c r="P52" s="20">
        <v>0.29120643479687353</v>
      </c>
      <c r="R52" s="20">
        <v>0</v>
      </c>
      <c r="S52" s="20">
        <v>0</v>
      </c>
      <c r="T52" s="20">
        <v>0.44999999999999979</v>
      </c>
      <c r="U52" s="20">
        <v>0.54999999999999982</v>
      </c>
    </row>
    <row r="53" spans="2:21">
      <c r="B53" s="24">
        <v>2073</v>
      </c>
      <c r="C53" s="20">
        <v>0.89</v>
      </c>
      <c r="D53" s="20">
        <v>0.11</v>
      </c>
      <c r="E53" s="20">
        <v>0</v>
      </c>
      <c r="F53" s="20">
        <v>0</v>
      </c>
      <c r="G53" s="20"/>
      <c r="H53" s="21">
        <v>0.35054365999999998</v>
      </c>
      <c r="I53" s="21">
        <v>4.0070469999999997E-2</v>
      </c>
      <c r="J53" s="21">
        <v>0.29969796999999998</v>
      </c>
      <c r="K53" s="21">
        <v>0.30968790000000002</v>
      </c>
      <c r="L53" s="21"/>
      <c r="M53" s="20">
        <v>0.34907189093141411</v>
      </c>
      <c r="N53" s="20">
        <v>2.748554268445301E-2</v>
      </c>
      <c r="O53" s="20">
        <v>0.30255301015700564</v>
      </c>
      <c r="P53" s="20">
        <v>0.32088955622712717</v>
      </c>
      <c r="R53" s="20">
        <v>0</v>
      </c>
      <c r="S53" s="20">
        <v>0</v>
      </c>
      <c r="T53" s="20">
        <v>0.4499999999999999</v>
      </c>
      <c r="U53" s="20">
        <v>0.54999999999999993</v>
      </c>
    </row>
    <row r="54" spans="2:21">
      <c r="B54" s="24">
        <v>2074</v>
      </c>
      <c r="C54" s="20">
        <v>0.89</v>
      </c>
      <c r="D54" s="20">
        <v>0.11</v>
      </c>
      <c r="E54" s="20">
        <v>0</v>
      </c>
      <c r="F54" s="20">
        <v>0</v>
      </c>
      <c r="G54" s="20"/>
      <c r="H54" s="21">
        <v>0.35040285999999998</v>
      </c>
      <c r="I54" s="21">
        <v>4.0052219999999999E-2</v>
      </c>
      <c r="J54" s="21">
        <v>0.29977619</v>
      </c>
      <c r="K54" s="21">
        <v>0.30976872999999999</v>
      </c>
      <c r="L54" s="21"/>
      <c r="M54" s="20">
        <v>0.32310777645009092</v>
      </c>
      <c r="N54" s="20">
        <v>2.3524915051708797E-2</v>
      </c>
      <c r="O54" s="20">
        <v>0.3170753114770678</v>
      </c>
      <c r="P54" s="20">
        <v>0.33629199702113249</v>
      </c>
      <c r="R54" s="20">
        <v>0</v>
      </c>
      <c r="S54" s="20">
        <v>0</v>
      </c>
      <c r="T54" s="20">
        <v>0.45</v>
      </c>
      <c r="U54" s="20">
        <v>0.55000000000000004</v>
      </c>
    </row>
    <row r="55" spans="2:21">
      <c r="B55" s="24">
        <v>2075</v>
      </c>
      <c r="C55" s="20">
        <v>0.89</v>
      </c>
      <c r="D55" s="20">
        <v>0.11</v>
      </c>
      <c r="E55" s="20">
        <v>0</v>
      </c>
      <c r="F55" s="20">
        <v>0</v>
      </c>
      <c r="G55" s="20"/>
      <c r="H55" s="21">
        <v>0.35029850000000001</v>
      </c>
      <c r="I55" s="21">
        <v>4.0038690000000002E-2</v>
      </c>
      <c r="J55" s="21">
        <v>0.29983417000000001</v>
      </c>
      <c r="K55" s="21">
        <v>0.30982863999999999</v>
      </c>
      <c r="L55" s="21"/>
      <c r="M55" s="20">
        <v>0.31061186387763395</v>
      </c>
      <c r="N55" s="20">
        <v>2.161875889658825E-2</v>
      </c>
      <c r="O55" s="20">
        <v>0.32406455071250978</v>
      </c>
      <c r="P55" s="20">
        <v>0.34370482651326795</v>
      </c>
      <c r="R55" s="20">
        <v>0</v>
      </c>
      <c r="S55" s="20">
        <v>0</v>
      </c>
      <c r="T55" s="20">
        <v>0.45</v>
      </c>
      <c r="U55" s="20">
        <v>0.55000000000000004</v>
      </c>
    </row>
    <row r="56" spans="2:21">
      <c r="B56" s="24">
        <v>2076</v>
      </c>
      <c r="C56" s="20">
        <v>0.89</v>
      </c>
      <c r="D56" s="20">
        <v>0.11</v>
      </c>
      <c r="E56" s="20">
        <v>0</v>
      </c>
      <c r="F56" s="20">
        <v>0</v>
      </c>
      <c r="G56" s="20"/>
      <c r="H56" s="21">
        <v>0.35022117000000003</v>
      </c>
      <c r="I56" s="21">
        <v>4.0028670000000002E-2</v>
      </c>
      <c r="J56" s="21">
        <v>0.29987712999999999</v>
      </c>
      <c r="K56" s="21">
        <v>0.30987302999999999</v>
      </c>
      <c r="L56" s="21"/>
      <c r="M56" s="20">
        <v>0.30481591698036425</v>
      </c>
      <c r="N56" s="20">
        <v>2.0734631403784398E-2</v>
      </c>
      <c r="O56" s="20">
        <v>0.32730635151945725</v>
      </c>
      <c r="P56" s="20">
        <v>0.34714310009639404</v>
      </c>
      <c r="R56" s="20">
        <v>0</v>
      </c>
      <c r="S56" s="20">
        <v>0</v>
      </c>
      <c r="T56" s="20">
        <v>0.45</v>
      </c>
      <c r="U56" s="20">
        <v>0.55000000000000004</v>
      </c>
    </row>
    <row r="57" spans="2:21">
      <c r="B57" s="24">
        <v>2077</v>
      </c>
      <c r="C57" s="20">
        <v>0.89</v>
      </c>
      <c r="D57" s="20">
        <v>0.11</v>
      </c>
      <c r="E57" s="20">
        <v>0</v>
      </c>
      <c r="F57" s="20">
        <v>0</v>
      </c>
      <c r="G57" s="20"/>
      <c r="H57" s="21">
        <v>0.35016385999999999</v>
      </c>
      <c r="I57" s="21">
        <v>4.002124E-2</v>
      </c>
      <c r="J57" s="21">
        <v>0.29990897</v>
      </c>
      <c r="K57" s="21">
        <v>0.30990593</v>
      </c>
      <c r="L57" s="21"/>
      <c r="M57" s="20">
        <v>0.30217370154066714</v>
      </c>
      <c r="N57" s="20">
        <v>2.0331581590949235E-2</v>
      </c>
      <c r="O57" s="20">
        <v>0.32878420083318616</v>
      </c>
      <c r="P57" s="20">
        <v>0.34871051603519743</v>
      </c>
      <c r="R57" s="20">
        <v>0</v>
      </c>
      <c r="S57" s="20">
        <v>0</v>
      </c>
      <c r="T57" s="20">
        <v>0.45</v>
      </c>
      <c r="U57" s="20">
        <v>0.55000000000000004</v>
      </c>
    </row>
    <row r="58" spans="2:21">
      <c r="B58" s="24">
        <v>2078</v>
      </c>
      <c r="C58" s="20">
        <v>0.89</v>
      </c>
      <c r="D58" s="20">
        <v>0.11</v>
      </c>
      <c r="E58" s="20">
        <v>0</v>
      </c>
      <c r="F58" s="20">
        <v>0</v>
      </c>
      <c r="G58" s="20"/>
      <c r="H58" s="21">
        <v>0.35012140000000003</v>
      </c>
      <c r="I58" s="21">
        <v>4.0015740000000001E-2</v>
      </c>
      <c r="J58" s="21">
        <v>0.29993255000000002</v>
      </c>
      <c r="K58" s="21">
        <v>0.30993030999999999</v>
      </c>
      <c r="L58" s="21"/>
      <c r="M58" s="20">
        <v>0.30097869263730281</v>
      </c>
      <c r="N58" s="20">
        <v>2.0149292097215707E-2</v>
      </c>
      <c r="O58" s="20">
        <v>0.32945259564354246</v>
      </c>
      <c r="P58" s="20">
        <v>0.3494194196219389</v>
      </c>
      <c r="R58" s="20">
        <v>0</v>
      </c>
      <c r="S58" s="20">
        <v>0</v>
      </c>
      <c r="T58" s="20">
        <v>0.45</v>
      </c>
      <c r="U58" s="20">
        <v>0.55000000000000004</v>
      </c>
    </row>
    <row r="59" spans="2:21">
      <c r="B59" s="24">
        <v>2079</v>
      </c>
      <c r="C59" s="20">
        <v>0.89</v>
      </c>
      <c r="D59" s="20">
        <v>0.11</v>
      </c>
      <c r="E59" s="20">
        <v>0</v>
      </c>
      <c r="F59" s="20">
        <v>0</v>
      </c>
      <c r="G59" s="20"/>
      <c r="H59" s="21">
        <v>0.35008993999999999</v>
      </c>
      <c r="I59" s="21">
        <v>4.0011659999999998E-2</v>
      </c>
      <c r="J59" s="21">
        <v>0.29995002999999998</v>
      </c>
      <c r="K59" s="21">
        <v>0.30994836999999997</v>
      </c>
      <c r="L59" s="21"/>
      <c r="M59" s="20">
        <v>0.30044015701196358</v>
      </c>
      <c r="N59" s="20">
        <v>2.0067142595045301E-2</v>
      </c>
      <c r="O59" s="20">
        <v>0.32975381048483393</v>
      </c>
      <c r="P59" s="20">
        <v>0.34973888990815716</v>
      </c>
      <c r="R59" s="20">
        <v>0</v>
      </c>
      <c r="S59" s="20">
        <v>0</v>
      </c>
      <c r="T59" s="20">
        <v>0.45</v>
      </c>
      <c r="U59" s="20">
        <v>0.55000000000000004</v>
      </c>
    </row>
    <row r="60" spans="2:21">
      <c r="B60" s="24">
        <v>2080</v>
      </c>
      <c r="C60" s="20">
        <v>0.89</v>
      </c>
      <c r="D60" s="20">
        <v>0.11</v>
      </c>
      <c r="E60" s="20">
        <v>0</v>
      </c>
      <c r="F60" s="20">
        <v>0</v>
      </c>
      <c r="G60" s="20"/>
      <c r="H60" s="21">
        <v>0.35006662999999999</v>
      </c>
      <c r="I60" s="21">
        <v>4.0008639999999998E-2</v>
      </c>
      <c r="J60" s="21">
        <v>0.29996297999999999</v>
      </c>
      <c r="K60" s="21">
        <v>0.30996174999999998</v>
      </c>
      <c r="L60" s="21"/>
      <c r="M60" s="20">
        <v>0.30019785657697506</v>
      </c>
      <c r="N60" s="20">
        <v>2.0030181511741976E-2</v>
      </c>
      <c r="O60" s="20">
        <v>0.32988933445694613</v>
      </c>
      <c r="P60" s="20">
        <v>0.34988262745433674</v>
      </c>
      <c r="R60" s="20">
        <v>0</v>
      </c>
      <c r="S60" s="20">
        <v>0</v>
      </c>
      <c r="T60" s="20">
        <v>0.45</v>
      </c>
      <c r="U60" s="20">
        <v>0.55000000000000004</v>
      </c>
    </row>
    <row r="61" spans="2:21">
      <c r="B61" s="24">
        <v>2081</v>
      </c>
      <c r="C61" s="20">
        <v>0.89</v>
      </c>
      <c r="D61" s="20">
        <v>0.11</v>
      </c>
      <c r="E61" s="20">
        <v>0</v>
      </c>
      <c r="F61" s="20">
        <v>0</v>
      </c>
      <c r="G61" s="20"/>
      <c r="H61" s="21">
        <v>0.35004935999999998</v>
      </c>
      <c r="I61" s="21">
        <v>4.0006399999999998E-2</v>
      </c>
      <c r="J61" s="21">
        <v>0.29997257999999999</v>
      </c>
      <c r="K61" s="21">
        <v>0.30997165999999998</v>
      </c>
      <c r="L61" s="21"/>
      <c r="M61" s="20">
        <v>0.30008891911125513</v>
      </c>
      <c r="N61" s="20">
        <v>2.0013563932225378E-2</v>
      </c>
      <c r="O61" s="20">
        <v>0.32995026558184032</v>
      </c>
      <c r="P61" s="20">
        <v>0.34994725137467908</v>
      </c>
      <c r="R61" s="20">
        <v>0</v>
      </c>
      <c r="S61" s="20">
        <v>0</v>
      </c>
      <c r="T61" s="20">
        <v>0.45</v>
      </c>
      <c r="U61" s="20">
        <v>0.55000000000000004</v>
      </c>
    </row>
    <row r="62" spans="2:21">
      <c r="B62" s="24">
        <v>2082</v>
      </c>
      <c r="C62" s="20">
        <v>0.89</v>
      </c>
      <c r="D62" s="20">
        <v>0.11</v>
      </c>
      <c r="E62" s="20">
        <v>0</v>
      </c>
      <c r="F62" s="20">
        <v>0</v>
      </c>
      <c r="G62" s="20"/>
      <c r="H62" s="21">
        <v>0.35003656999999999</v>
      </c>
      <c r="I62" s="21">
        <v>4.0004739999999997E-2</v>
      </c>
      <c r="J62" s="21">
        <v>0.29997968000000003</v>
      </c>
      <c r="K62" s="21">
        <v>0.30997901</v>
      </c>
      <c r="L62" s="21"/>
      <c r="M62" s="20">
        <v>0.30003995724827548</v>
      </c>
      <c r="N62" s="20">
        <v>2.0006095173465771E-2</v>
      </c>
      <c r="O62" s="20">
        <v>0.32997765103062554</v>
      </c>
      <c r="P62" s="20">
        <v>0.34997629654763307</v>
      </c>
      <c r="R62" s="20">
        <v>0</v>
      </c>
      <c r="S62" s="20">
        <v>0</v>
      </c>
      <c r="T62" s="20">
        <v>0.45</v>
      </c>
      <c r="U62" s="20">
        <v>0.55000000000000004</v>
      </c>
    </row>
    <row r="63" spans="2:21">
      <c r="B63" s="24">
        <v>2083</v>
      </c>
      <c r="C63" s="20">
        <v>0.89</v>
      </c>
      <c r="D63" s="20">
        <v>0.11</v>
      </c>
      <c r="E63" s="20">
        <v>0</v>
      </c>
      <c r="F63" s="20">
        <v>0</v>
      </c>
      <c r="G63" s="20"/>
      <c r="H63" s="21">
        <v>0.35002708999999999</v>
      </c>
      <c r="I63" s="21">
        <v>4.0003509999999999E-2</v>
      </c>
      <c r="J63" s="21">
        <v>0.29998494999999997</v>
      </c>
      <c r="K63" s="21">
        <v>0.30998445000000002</v>
      </c>
      <c r="L63" s="21"/>
      <c r="M63" s="20">
        <v>0.30001795461857128</v>
      </c>
      <c r="N63" s="20">
        <v>2.0002738840121062E-2</v>
      </c>
      <c r="O63" s="20">
        <v>0.32998995758622279</v>
      </c>
      <c r="P63" s="20">
        <v>0.34998934895508477</v>
      </c>
      <c r="R63" s="20">
        <v>0</v>
      </c>
      <c r="S63" s="20">
        <v>0</v>
      </c>
      <c r="T63" s="20">
        <v>0.45</v>
      </c>
      <c r="U63" s="20">
        <v>0.55000000000000004</v>
      </c>
    </row>
    <row r="64" spans="2:21">
      <c r="B64" s="24">
        <v>2084</v>
      </c>
      <c r="C64" s="20">
        <v>0.89</v>
      </c>
      <c r="D64" s="20">
        <v>0.11</v>
      </c>
      <c r="E64" s="20">
        <v>0</v>
      </c>
      <c r="F64" s="20">
        <v>0</v>
      </c>
      <c r="G64" s="20"/>
      <c r="H64" s="21">
        <v>0.35002007000000002</v>
      </c>
      <c r="I64" s="21">
        <v>4.0002599999999999E-2</v>
      </c>
      <c r="J64" s="21">
        <v>0.29998884999999997</v>
      </c>
      <c r="K64" s="21">
        <v>0.30998848000000001</v>
      </c>
      <c r="L64" s="21"/>
      <c r="M64" s="20">
        <v>0.30000806766535981</v>
      </c>
      <c r="N64" s="20">
        <v>2.0001230660817618E-2</v>
      </c>
      <c r="O64" s="20">
        <v>0.32999548757700209</v>
      </c>
      <c r="P64" s="20">
        <v>0.34999521409682038</v>
      </c>
      <c r="R64" s="20">
        <v>0</v>
      </c>
      <c r="S64" s="20">
        <v>0</v>
      </c>
      <c r="T64" s="20">
        <v>0.45</v>
      </c>
      <c r="U64" s="20">
        <v>0.55000000000000004</v>
      </c>
    </row>
    <row r="65" spans="2:21">
      <c r="B65" s="24">
        <v>2085</v>
      </c>
      <c r="C65" s="20">
        <v>0.89</v>
      </c>
      <c r="D65" s="20">
        <v>0.11</v>
      </c>
      <c r="E65" s="20">
        <v>0</v>
      </c>
      <c r="F65" s="20">
        <v>0</v>
      </c>
      <c r="G65" s="20"/>
      <c r="H65" s="21">
        <v>0.35001486999999998</v>
      </c>
      <c r="I65" s="21">
        <v>4.0001929999999998E-2</v>
      </c>
      <c r="J65" s="21">
        <v>0.29999174000000001</v>
      </c>
      <c r="K65" s="21">
        <v>0.30999146</v>
      </c>
      <c r="L65" s="21"/>
      <c r="M65" s="20">
        <v>0.30000362506301526</v>
      </c>
      <c r="N65" s="20">
        <v>2.0000552975714209E-2</v>
      </c>
      <c r="O65" s="20">
        <v>0.32999797242238127</v>
      </c>
      <c r="P65" s="20">
        <v>0.34999784953888918</v>
      </c>
      <c r="R65" s="20">
        <v>0</v>
      </c>
      <c r="S65" s="20">
        <v>0</v>
      </c>
      <c r="T65" s="20">
        <v>0.45</v>
      </c>
      <c r="U65" s="20">
        <v>0.55000000000000004</v>
      </c>
    </row>
    <row r="66" spans="2:21">
      <c r="B66" s="24">
        <v>2086</v>
      </c>
      <c r="C66" s="20">
        <v>0.89</v>
      </c>
      <c r="D66" s="20">
        <v>0.11</v>
      </c>
      <c r="E66" s="20">
        <v>0</v>
      </c>
      <c r="F66" s="20">
        <v>0</v>
      </c>
      <c r="G66" s="20"/>
      <c r="H66" s="21">
        <v>0.35001102000000001</v>
      </c>
      <c r="I66" s="21">
        <v>4.0001429999999998E-2</v>
      </c>
      <c r="J66" s="21">
        <v>0.29999387999999999</v>
      </c>
      <c r="K66" s="21">
        <v>0.30999367999999999</v>
      </c>
      <c r="L66" s="21"/>
      <c r="M66" s="20">
        <v>0.30000162885132053</v>
      </c>
      <c r="N66" s="20">
        <v>2.000024846884553E-2</v>
      </c>
      <c r="O66" s="20">
        <v>0.32999908894756641</v>
      </c>
      <c r="P66" s="20">
        <v>0.34999903373226737</v>
      </c>
      <c r="R66" s="20">
        <v>0</v>
      </c>
      <c r="S66" s="20">
        <v>0</v>
      </c>
      <c r="T66" s="20">
        <v>0.45</v>
      </c>
      <c r="U66" s="20">
        <v>0.55000000000000004</v>
      </c>
    </row>
    <row r="67" spans="2:21">
      <c r="B67" s="24">
        <v>2087</v>
      </c>
      <c r="C67" s="20">
        <v>0.89</v>
      </c>
      <c r="D67" s="20">
        <v>0.11</v>
      </c>
      <c r="E67" s="20">
        <v>0</v>
      </c>
      <c r="F67" s="20">
        <v>0</v>
      </c>
      <c r="G67" s="20"/>
      <c r="H67" s="21">
        <v>0.35000816000000001</v>
      </c>
      <c r="I67" s="21">
        <v>4.0001059999999998E-2</v>
      </c>
      <c r="J67" s="21">
        <v>0.29999546999999999</v>
      </c>
      <c r="K67" s="21">
        <v>0.30999532000000002</v>
      </c>
      <c r="L67" s="21"/>
      <c r="M67" s="20">
        <v>0.30000073189118925</v>
      </c>
      <c r="N67" s="20">
        <v>2.0000111644418714E-2</v>
      </c>
      <c r="O67" s="20">
        <v>0.32999959063713141</v>
      </c>
      <c r="P67" s="20">
        <v>0.34999956582726055</v>
      </c>
      <c r="R67" s="20">
        <v>0</v>
      </c>
      <c r="S67" s="20">
        <v>0</v>
      </c>
      <c r="T67" s="20">
        <v>0.45</v>
      </c>
      <c r="U67" s="20">
        <v>0.55000000000000004</v>
      </c>
    </row>
    <row r="68" spans="2:21">
      <c r="B68" s="24">
        <v>2088</v>
      </c>
      <c r="C68" s="20">
        <v>0.89</v>
      </c>
      <c r="D68" s="20">
        <v>0.11</v>
      </c>
      <c r="E68" s="20">
        <v>0</v>
      </c>
      <c r="F68" s="20">
        <v>0</v>
      </c>
      <c r="G68" s="20"/>
      <c r="H68" s="21">
        <v>0.35000605000000001</v>
      </c>
      <c r="I68" s="21">
        <v>4.000078E-2</v>
      </c>
      <c r="J68" s="21">
        <v>0.29999663999999998</v>
      </c>
      <c r="K68" s="21">
        <v>0.30999652999999999</v>
      </c>
      <c r="L68" s="21"/>
      <c r="M68" s="20">
        <v>0.3000003288601345</v>
      </c>
      <c r="N68" s="20">
        <v>2.0000050165105268E-2</v>
      </c>
      <c r="O68" s="20">
        <v>0.3299998160612807</v>
      </c>
      <c r="P68" s="20">
        <v>0.34999980491347948</v>
      </c>
      <c r="R68" s="20">
        <v>0</v>
      </c>
      <c r="S68" s="20">
        <v>0</v>
      </c>
      <c r="T68" s="20">
        <v>0.45</v>
      </c>
      <c r="U68" s="20">
        <v>0.55000000000000004</v>
      </c>
    </row>
    <row r="69" spans="2:21">
      <c r="B69" s="24">
        <v>2089</v>
      </c>
      <c r="C69" s="20">
        <v>0.89</v>
      </c>
      <c r="D69" s="20">
        <v>0.11</v>
      </c>
      <c r="E69" s="20">
        <v>0</v>
      </c>
      <c r="F69" s="20">
        <v>0</v>
      </c>
      <c r="G69" s="20"/>
      <c r="H69" s="21">
        <v>0.35000448000000001</v>
      </c>
      <c r="I69" s="21">
        <v>4.0000580000000001E-2</v>
      </c>
      <c r="J69" s="21">
        <v>0.29999751000000002</v>
      </c>
      <c r="K69" s="21">
        <v>0.30999743000000002</v>
      </c>
      <c r="L69" s="21"/>
      <c r="M69" s="20">
        <v>0.30000014776642892</v>
      </c>
      <c r="N69" s="20">
        <v>2.0000022540641704E-2</v>
      </c>
      <c r="O69" s="20">
        <v>0.32999991735098044</v>
      </c>
      <c r="P69" s="20">
        <v>0.34999991234194888</v>
      </c>
      <c r="R69" s="20">
        <v>0</v>
      </c>
      <c r="S69" s="20">
        <v>0</v>
      </c>
      <c r="T69" s="20">
        <v>0.45</v>
      </c>
      <c r="U69" s="20">
        <v>0.55000000000000004</v>
      </c>
    </row>
    <row r="70" spans="2:21">
      <c r="B70" s="24">
        <v>2090</v>
      </c>
      <c r="C70" s="20">
        <v>0.89</v>
      </c>
      <c r="D70" s="20">
        <v>0.11</v>
      </c>
      <c r="E70" s="20">
        <v>0</v>
      </c>
      <c r="F70" s="20">
        <v>0</v>
      </c>
      <c r="G70" s="20"/>
      <c r="H70" s="21">
        <v>0.35000332000000001</v>
      </c>
      <c r="I70" s="21">
        <v>4.0000429999999997E-2</v>
      </c>
      <c r="J70" s="21">
        <v>0.29999816000000001</v>
      </c>
      <c r="K70" s="21">
        <v>0.3099981</v>
      </c>
      <c r="L70" s="21"/>
      <c r="M70" s="20">
        <v>0.3000000663957455</v>
      </c>
      <c r="N70" s="20">
        <v>2.0000010128164589E-2</v>
      </c>
      <c r="O70" s="20">
        <v>0.32999996286339656</v>
      </c>
      <c r="P70" s="20">
        <v>0.34999996061269323</v>
      </c>
      <c r="R70" s="20">
        <v>0</v>
      </c>
      <c r="S70" s="20">
        <v>0</v>
      </c>
      <c r="T70" s="20">
        <v>0.45</v>
      </c>
      <c r="U70" s="20">
        <v>0.55000000000000004</v>
      </c>
    </row>
    <row r="71" spans="2:21">
      <c r="B71" s="24">
        <v>2091</v>
      </c>
      <c r="C71" s="20">
        <v>0.89</v>
      </c>
      <c r="D71" s="20">
        <v>0.11</v>
      </c>
      <c r="E71" s="20">
        <v>0</v>
      </c>
      <c r="F71" s="20">
        <v>0</v>
      </c>
      <c r="G71" s="20"/>
      <c r="H71" s="21">
        <v>0.35000246000000002</v>
      </c>
      <c r="I71" s="21">
        <v>4.0000319999999999E-2</v>
      </c>
      <c r="J71" s="21">
        <v>0.29999862999999999</v>
      </c>
      <c r="K71" s="21">
        <v>0.30999859000000002</v>
      </c>
      <c r="L71" s="21"/>
      <c r="M71" s="20">
        <v>0.30000002983353335</v>
      </c>
      <c r="N71" s="20">
        <v>2.0000004550877984E-2</v>
      </c>
      <c r="O71" s="20">
        <v>0.32999998331344743</v>
      </c>
      <c r="P71" s="20">
        <v>0.34999998230214113</v>
      </c>
      <c r="R71" s="20">
        <v>0</v>
      </c>
      <c r="S71" s="20">
        <v>0</v>
      </c>
      <c r="T71" s="20">
        <v>0.45</v>
      </c>
      <c r="U71" s="20">
        <v>0.55000000000000004</v>
      </c>
    </row>
    <row r="72" spans="2:21">
      <c r="B72" s="24">
        <v>2092</v>
      </c>
      <c r="C72" s="20">
        <v>0.89</v>
      </c>
      <c r="D72" s="20">
        <v>0.11</v>
      </c>
      <c r="E72" s="20">
        <v>0</v>
      </c>
      <c r="F72" s="20">
        <v>0</v>
      </c>
      <c r="G72" s="20"/>
      <c r="H72" s="21">
        <v>0.35000182000000002</v>
      </c>
      <c r="I72" s="21">
        <v>4.0000239999999999E-2</v>
      </c>
      <c r="J72" s="21">
        <v>0.29999899000000002</v>
      </c>
      <c r="K72" s="21">
        <v>0.30999895</v>
      </c>
      <c r="L72" s="21"/>
      <c r="M72" s="20">
        <v>0.30000001340507099</v>
      </c>
      <c r="N72" s="20">
        <v>2.0000002044841356E-2</v>
      </c>
      <c r="O72" s="20">
        <v>0.32999999250224837</v>
      </c>
      <c r="P72" s="20">
        <v>0.34999999204783916</v>
      </c>
      <c r="R72" s="20">
        <v>0</v>
      </c>
      <c r="S72" s="20">
        <v>0</v>
      </c>
      <c r="T72" s="20">
        <v>0.45</v>
      </c>
      <c r="U72" s="20">
        <v>0.55000000000000004</v>
      </c>
    </row>
    <row r="73" spans="2:21">
      <c r="B73" s="24">
        <v>2093</v>
      </c>
      <c r="C73" s="20">
        <v>0.89</v>
      </c>
      <c r="D73" s="20">
        <v>0.11</v>
      </c>
      <c r="E73" s="20">
        <v>0</v>
      </c>
      <c r="F73" s="20">
        <v>0</v>
      </c>
      <c r="G73" s="20"/>
      <c r="H73" s="21">
        <v>0.35000134999999999</v>
      </c>
      <c r="I73" s="21">
        <v>4.0000170000000002E-2</v>
      </c>
      <c r="J73" s="21">
        <v>0.29999925</v>
      </c>
      <c r="K73" s="21">
        <v>0.30999923000000001</v>
      </c>
      <c r="L73" s="21"/>
      <c r="M73" s="20">
        <v>0.30000000602328669</v>
      </c>
      <c r="N73" s="20">
        <v>2.0000000918806465E-2</v>
      </c>
      <c r="O73" s="20">
        <v>0.32999999663104301</v>
      </c>
      <c r="P73" s="20">
        <v>0.34999999642686375</v>
      </c>
      <c r="R73" s="20">
        <v>0</v>
      </c>
      <c r="S73" s="20">
        <v>0</v>
      </c>
      <c r="T73" s="20">
        <v>0.45</v>
      </c>
      <c r="U73" s="20">
        <v>0.55000000000000004</v>
      </c>
    </row>
    <row r="74" spans="2:21">
      <c r="B74" s="24">
        <v>2094</v>
      </c>
      <c r="C74" s="20">
        <v>0.89</v>
      </c>
      <c r="D74" s="20">
        <v>0.11</v>
      </c>
      <c r="E74" s="20">
        <v>0</v>
      </c>
      <c r="F74" s="20">
        <v>0</v>
      </c>
      <c r="G74" s="20"/>
      <c r="H74" s="21">
        <v>0.35000100000000001</v>
      </c>
      <c r="I74" s="21">
        <v>4.0000130000000002E-2</v>
      </c>
      <c r="J74" s="21">
        <v>0.29999944000000001</v>
      </c>
      <c r="K74" s="21">
        <v>0.30999943000000002</v>
      </c>
      <c r="L74" s="21"/>
      <c r="M74" s="20">
        <v>0.30000000270643712</v>
      </c>
      <c r="N74" s="20">
        <v>2.0000000412846358E-2</v>
      </c>
      <c r="O74" s="20">
        <v>0.32999999848623007</v>
      </c>
      <c r="P74" s="20">
        <v>0.34999999839448637</v>
      </c>
      <c r="R74" s="20">
        <v>0</v>
      </c>
      <c r="S74" s="20">
        <v>0</v>
      </c>
      <c r="T74" s="20">
        <v>0.45</v>
      </c>
      <c r="U74" s="20">
        <v>0.55000000000000004</v>
      </c>
    </row>
    <row r="75" spans="2:21">
      <c r="B75" s="24">
        <v>2095</v>
      </c>
      <c r="C75" s="20">
        <v>0.89</v>
      </c>
      <c r="D75" s="20">
        <v>0.11</v>
      </c>
      <c r="E75" s="20">
        <v>0</v>
      </c>
      <c r="F75" s="20">
        <v>0</v>
      </c>
      <c r="G75" s="20"/>
      <c r="H75" s="21">
        <v>0.35000073999999998</v>
      </c>
      <c r="I75" s="21">
        <v>4.0000099999999997E-2</v>
      </c>
      <c r="J75" s="21">
        <v>0.29999958999999998</v>
      </c>
      <c r="K75" s="21">
        <v>0.30999958</v>
      </c>
      <c r="L75" s="21"/>
      <c r="M75" s="20">
        <v>0.30000000121608061</v>
      </c>
      <c r="N75" s="20">
        <v>2.0000000185503838E-2</v>
      </c>
      <c r="O75" s="20">
        <v>0.32999999931981933</v>
      </c>
      <c r="P75" s="20">
        <v>0.34999999927859621</v>
      </c>
      <c r="R75" s="20">
        <v>0</v>
      </c>
      <c r="S75" s="20">
        <v>0</v>
      </c>
      <c r="T75" s="20">
        <v>0.45</v>
      </c>
      <c r="U75" s="20">
        <v>0.55000000000000004</v>
      </c>
    </row>
    <row r="76" spans="2:21">
      <c r="B76" s="24">
        <v>2096</v>
      </c>
      <c r="C76" s="20">
        <v>0.89</v>
      </c>
      <c r="D76" s="20">
        <v>0.11</v>
      </c>
      <c r="E76" s="20">
        <v>0</v>
      </c>
      <c r="F76" s="20">
        <v>0</v>
      </c>
      <c r="G76" s="20"/>
      <c r="H76" s="21">
        <v>0.35000055000000002</v>
      </c>
      <c r="I76" s="21">
        <v>4.0000069999999999E-2</v>
      </c>
      <c r="J76" s="21">
        <v>0.29999969999999998</v>
      </c>
      <c r="K76" s="21">
        <v>0.30999968999999999</v>
      </c>
      <c r="L76" s="21"/>
      <c r="M76" s="20">
        <v>0.30000000054642018</v>
      </c>
      <c r="N76" s="20">
        <v>2.0000000083352246E-2</v>
      </c>
      <c r="O76" s="20">
        <v>0.3299999996943751</v>
      </c>
      <c r="P76" s="20">
        <v>0.34999999967585238</v>
      </c>
      <c r="R76" s="20">
        <v>0</v>
      </c>
      <c r="S76" s="20">
        <v>0</v>
      </c>
      <c r="T76" s="20">
        <v>0.45</v>
      </c>
      <c r="U76" s="20">
        <v>0.55000000000000004</v>
      </c>
    </row>
    <row r="77" spans="2:21">
      <c r="B77" s="24">
        <v>2097</v>
      </c>
      <c r="C77" s="20">
        <v>0.89</v>
      </c>
      <c r="D77" s="20">
        <v>0.11</v>
      </c>
      <c r="E77" s="20">
        <v>0</v>
      </c>
      <c r="F77" s="20">
        <v>0</v>
      </c>
      <c r="G77" s="20"/>
      <c r="H77" s="21">
        <v>0.35000040999999998</v>
      </c>
      <c r="I77" s="21">
        <v>4.0000050000000002E-2</v>
      </c>
      <c r="J77" s="21">
        <v>0.29999977</v>
      </c>
      <c r="K77" s="21">
        <v>0.30999977000000001</v>
      </c>
      <c r="L77" s="21"/>
      <c r="M77" s="20">
        <v>0.30000000024552242</v>
      </c>
      <c r="N77" s="20">
        <v>2.0000000037452587E-2</v>
      </c>
      <c r="O77" s="20">
        <v>0.32999999986267387</v>
      </c>
      <c r="P77" s="20">
        <v>0.34999999985435104</v>
      </c>
      <c r="R77" s="20">
        <v>0</v>
      </c>
      <c r="S77" s="20">
        <v>0</v>
      </c>
      <c r="T77" s="20">
        <v>0.45</v>
      </c>
      <c r="U77" s="20">
        <v>0.55000000000000004</v>
      </c>
    </row>
    <row r="78" spans="2:21">
      <c r="B78" s="24">
        <v>2098</v>
      </c>
      <c r="C78" s="20">
        <v>0.89</v>
      </c>
      <c r="D78" s="20">
        <v>0.11</v>
      </c>
      <c r="E78" s="20">
        <v>0</v>
      </c>
      <c r="F78" s="20">
        <v>0</v>
      </c>
      <c r="G78" s="20"/>
      <c r="H78" s="21">
        <v>0.35000029999999999</v>
      </c>
      <c r="I78" s="21">
        <v>4.0000040000000001E-2</v>
      </c>
      <c r="J78" s="21">
        <v>0.29999983000000002</v>
      </c>
      <c r="K78" s="21">
        <v>0.30999982999999998</v>
      </c>
      <c r="L78" s="21"/>
      <c r="M78" s="20">
        <v>0.30000000011032024</v>
      </c>
      <c r="N78" s="20">
        <v>2.0000000016828529E-2</v>
      </c>
      <c r="O78" s="20">
        <v>0.32999999993829543</v>
      </c>
      <c r="P78" s="20">
        <v>0.34999999993455572</v>
      </c>
      <c r="R78" s="20">
        <v>0</v>
      </c>
      <c r="S78" s="20">
        <v>0</v>
      </c>
      <c r="T78" s="20">
        <v>0.45</v>
      </c>
      <c r="U78" s="20">
        <v>0.55000000000000004</v>
      </c>
    </row>
    <row r="79" spans="2:21">
      <c r="B79" s="24">
        <v>2099</v>
      </c>
      <c r="C79" s="20">
        <v>0.89</v>
      </c>
      <c r="D79" s="20">
        <v>0.11</v>
      </c>
      <c r="E79" s="20">
        <v>0</v>
      </c>
      <c r="F79" s="20">
        <v>0</v>
      </c>
      <c r="G79" s="20"/>
      <c r="H79" s="21">
        <v>0.35000021999999997</v>
      </c>
      <c r="I79" s="21">
        <v>4.0000029999999999E-2</v>
      </c>
      <c r="J79" s="21">
        <v>0.29999988</v>
      </c>
      <c r="K79" s="21">
        <v>0.30999987000000001</v>
      </c>
      <c r="L79" s="21"/>
      <c r="M79" s="20">
        <v>0.30000000004957006</v>
      </c>
      <c r="N79" s="20">
        <v>2.0000000007561552E-2</v>
      </c>
      <c r="O79" s="20">
        <v>0.3299999999722743</v>
      </c>
      <c r="P79" s="20">
        <v>0.34999999997059394</v>
      </c>
      <c r="R79" s="20">
        <v>0</v>
      </c>
      <c r="S79" s="20">
        <v>0</v>
      </c>
      <c r="T79" s="20">
        <v>0.45</v>
      </c>
      <c r="U79" s="20">
        <v>0.55000000000000004</v>
      </c>
    </row>
    <row r="80" spans="2:21">
      <c r="B80" s="24">
        <v>2100</v>
      </c>
      <c r="C80" s="20">
        <v>0.89</v>
      </c>
      <c r="D80" s="20">
        <v>0.11</v>
      </c>
      <c r="E80" s="20">
        <v>0</v>
      </c>
      <c r="F80" s="20">
        <v>0</v>
      </c>
      <c r="G80" s="20"/>
      <c r="H80" s="21">
        <v>0.35000017</v>
      </c>
      <c r="I80" s="21">
        <v>4.0000019999999997E-2</v>
      </c>
      <c r="J80" s="21">
        <v>0.29999990999999998</v>
      </c>
      <c r="K80" s="21">
        <v>0.30999990999999999</v>
      </c>
      <c r="L80" s="21"/>
      <c r="M80" s="20">
        <v>0.30000000002227323</v>
      </c>
      <c r="N80" s="20">
        <v>2.0000000003397619E-2</v>
      </c>
      <c r="O80" s="20">
        <v>0.32999999998754209</v>
      </c>
      <c r="P80" s="20">
        <v>0.34999999998678699</v>
      </c>
      <c r="R80" s="20">
        <v>0</v>
      </c>
      <c r="S80" s="20">
        <v>0</v>
      </c>
      <c r="T80" s="20">
        <v>0.45</v>
      </c>
      <c r="U80" s="20">
        <v>0.55000000000000004</v>
      </c>
    </row>
  </sheetData>
  <mergeCells count="4">
    <mergeCell ref="C3:F3"/>
    <mergeCell ref="H3:K3"/>
    <mergeCell ref="M3:P3"/>
    <mergeCell ref="R3:U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2AE71-1EC0-074C-A0F8-7D481E0DCB06}">
  <sheetPr>
    <tabColor theme="7"/>
  </sheetPr>
  <dimension ref="A1:K83"/>
  <sheetViews>
    <sheetView workbookViewId="0">
      <selection activeCell="E31" sqref="E31"/>
    </sheetView>
  </sheetViews>
  <sheetFormatPr baseColWidth="10" defaultRowHeight="16"/>
  <sheetData>
    <row r="1" spans="1:11">
      <c r="A1" t="s">
        <v>2</v>
      </c>
      <c r="K1" s="1" t="s">
        <v>3</v>
      </c>
    </row>
    <row r="2" spans="1:11">
      <c r="A2" t="s">
        <v>1</v>
      </c>
      <c r="B2" t="s">
        <v>0</v>
      </c>
    </row>
    <row r="3" spans="1:11">
      <c r="A3">
        <v>2020</v>
      </c>
      <c r="B3">
        <v>2472.586389160555</v>
      </c>
    </row>
    <row r="4" spans="1:11">
      <c r="A4">
        <v>2021</v>
      </c>
      <c r="B4">
        <v>2443.436899715758</v>
      </c>
    </row>
    <row r="5" spans="1:11">
      <c r="A5">
        <v>2022</v>
      </c>
      <c r="B5">
        <v>2416.899344868405</v>
      </c>
    </row>
    <row r="6" spans="1:11">
      <c r="A6">
        <v>2023</v>
      </c>
      <c r="B6">
        <v>2393.282954374939</v>
      </c>
    </row>
    <row r="7" spans="1:11">
      <c r="A7">
        <v>2024</v>
      </c>
      <c r="B7">
        <v>2372.522619099414</v>
      </c>
    </row>
    <row r="8" spans="1:11">
      <c r="A8">
        <v>2025</v>
      </c>
      <c r="B8">
        <v>2354.5686010684731</v>
      </c>
    </row>
    <row r="9" spans="1:11">
      <c r="A9">
        <v>2026</v>
      </c>
      <c r="B9">
        <v>2338.907220562513</v>
      </c>
    </row>
    <row r="10" spans="1:11">
      <c r="A10">
        <v>2027</v>
      </c>
      <c r="B10">
        <v>2323.5966746024792</v>
      </c>
    </row>
    <row r="11" spans="1:11">
      <c r="A11">
        <v>2028</v>
      </c>
      <c r="B11">
        <v>2308.121208673329</v>
      </c>
    </row>
    <row r="12" spans="1:11">
      <c r="A12">
        <v>2029</v>
      </c>
      <c r="B12">
        <v>2292.4459962049732</v>
      </c>
    </row>
    <row r="13" spans="1:11">
      <c r="A13">
        <v>2030</v>
      </c>
      <c r="B13">
        <v>2276.5415565382141</v>
      </c>
    </row>
    <row r="14" spans="1:11">
      <c r="A14">
        <v>2031</v>
      </c>
      <c r="B14">
        <v>2260.9638067525079</v>
      </c>
    </row>
    <row r="15" spans="1:11">
      <c r="A15">
        <v>2032</v>
      </c>
      <c r="B15">
        <v>2248.0325664465781</v>
      </c>
    </row>
    <row r="16" spans="1:11">
      <c r="A16">
        <v>2033</v>
      </c>
      <c r="B16">
        <v>2238.363159405169</v>
      </c>
    </row>
    <row r="17" spans="1:2">
      <c r="A17">
        <v>2034</v>
      </c>
      <c r="B17">
        <v>2231.998212487742</v>
      </c>
    </row>
    <row r="18" spans="1:2">
      <c r="A18">
        <v>2035</v>
      </c>
      <c r="B18">
        <v>2228.9826946458202</v>
      </c>
    </row>
    <row r="19" spans="1:2">
      <c r="A19">
        <v>2036</v>
      </c>
      <c r="B19">
        <v>2228.7597949386109</v>
      </c>
    </row>
    <row r="20" spans="1:2">
      <c r="A20">
        <v>2037</v>
      </c>
      <c r="B20">
        <v>2228.9461418016581</v>
      </c>
    </row>
    <row r="21" spans="1:2">
      <c r="A21">
        <v>2038</v>
      </c>
      <c r="B21">
        <v>2228.941167979734</v>
      </c>
    </row>
    <row r="22" spans="1:2">
      <c r="A22">
        <v>2039</v>
      </c>
      <c r="B22">
        <v>2228.7462442000251</v>
      </c>
    </row>
    <row r="23" spans="1:2">
      <c r="A23">
        <v>2040</v>
      </c>
      <c r="B23">
        <v>2228.3651972785879</v>
      </c>
    </row>
    <row r="24" spans="1:2">
      <c r="A24">
        <v>2041</v>
      </c>
      <c r="B24">
        <v>2227.4405147459179</v>
      </c>
    </row>
    <row r="25" spans="1:2">
      <c r="A25">
        <v>2042</v>
      </c>
      <c r="B25">
        <v>2224.52340260148</v>
      </c>
    </row>
    <row r="26" spans="1:2">
      <c r="A26">
        <v>2043</v>
      </c>
      <c r="B26">
        <v>2219.2529891623271</v>
      </c>
    </row>
    <row r="27" spans="1:2">
      <c r="A27">
        <v>2044</v>
      </c>
      <c r="B27">
        <v>2211.6326371102618</v>
      </c>
    </row>
    <row r="28" spans="1:2">
      <c r="A28">
        <v>2045</v>
      </c>
      <c r="B28">
        <v>2201.6659729846001</v>
      </c>
    </row>
    <row r="29" spans="1:2">
      <c r="A29">
        <v>2046</v>
      </c>
      <c r="B29">
        <v>2190.803107835934</v>
      </c>
    </row>
    <row r="30" spans="1:2">
      <c r="A30">
        <v>2047</v>
      </c>
      <c r="B30">
        <v>2184.8663568071502</v>
      </c>
    </row>
    <row r="31" spans="1:2">
      <c r="A31">
        <v>2048</v>
      </c>
      <c r="B31">
        <v>2185.3905889167509</v>
      </c>
    </row>
    <row r="32" spans="1:2">
      <c r="A32">
        <v>2049</v>
      </c>
      <c r="B32">
        <v>2192.47070369331</v>
      </c>
    </row>
    <row r="33" spans="1:2">
      <c r="A33">
        <v>2050</v>
      </c>
      <c r="B33">
        <v>2206.2011503603721</v>
      </c>
    </row>
    <row r="34" spans="1:2">
      <c r="A34">
        <v>2051</v>
      </c>
      <c r="B34">
        <v>2225.7348117654619</v>
      </c>
    </row>
    <row r="35" spans="1:2">
      <c r="A35">
        <v>2052</v>
      </c>
      <c r="B35">
        <v>2247.3791490135482</v>
      </c>
    </row>
    <row r="36" spans="1:2">
      <c r="A36">
        <v>2053</v>
      </c>
      <c r="B36">
        <v>2270.2277060955821</v>
      </c>
    </row>
    <row r="37" spans="1:2">
      <c r="A37">
        <v>2054</v>
      </c>
      <c r="B37">
        <v>2294.3098369971849</v>
      </c>
    </row>
    <row r="38" spans="1:2">
      <c r="A38">
        <v>2055</v>
      </c>
      <c r="B38">
        <v>2319.6547564052739</v>
      </c>
    </row>
    <row r="39" spans="1:2">
      <c r="A39">
        <v>2056</v>
      </c>
      <c r="B39">
        <v>2346.1453130713489</v>
      </c>
    </row>
    <row r="40" spans="1:2">
      <c r="A40">
        <v>2057</v>
      </c>
      <c r="B40">
        <v>2373.2175428328628</v>
      </c>
    </row>
    <row r="41" spans="1:2">
      <c r="A41">
        <v>2058</v>
      </c>
      <c r="B41">
        <v>2400.73094040362</v>
      </c>
    </row>
    <row r="42" spans="1:2">
      <c r="A42">
        <v>2059</v>
      </c>
      <c r="B42">
        <v>2428.6869435000121</v>
      </c>
    </row>
    <row r="43" spans="1:2">
      <c r="A43">
        <v>2060</v>
      </c>
      <c r="B43">
        <v>2457.0833261333169</v>
      </c>
    </row>
    <row r="44" spans="1:2">
      <c r="A44">
        <v>2061</v>
      </c>
      <c r="B44">
        <v>2484.9017949410768</v>
      </c>
    </row>
    <row r="45" spans="1:2">
      <c r="A45">
        <v>2062</v>
      </c>
      <c r="B45">
        <v>2508.0706650646462</v>
      </c>
    </row>
    <row r="46" spans="1:2">
      <c r="A46">
        <v>2063</v>
      </c>
      <c r="B46">
        <v>2525.5236772957428</v>
      </c>
    </row>
    <row r="47" spans="1:2">
      <c r="A47">
        <v>2064</v>
      </c>
      <c r="B47">
        <v>2537.2039998142859</v>
      </c>
    </row>
    <row r="48" spans="1:2">
      <c r="A48">
        <v>2065</v>
      </c>
      <c r="B48">
        <v>2543.056920987583</v>
      </c>
    </row>
    <row r="49" spans="1:2">
      <c r="A49">
        <v>2066</v>
      </c>
      <c r="B49">
        <v>2543.977722063923</v>
      </c>
    </row>
    <row r="50" spans="1:2">
      <c r="A50">
        <v>2067</v>
      </c>
      <c r="B50">
        <v>2543.7224792494671</v>
      </c>
    </row>
    <row r="51" spans="1:2">
      <c r="A51">
        <v>2068</v>
      </c>
      <c r="B51">
        <v>2543.2277192163751</v>
      </c>
    </row>
    <row r="52" spans="1:2">
      <c r="A52">
        <v>2069</v>
      </c>
      <c r="B52">
        <v>2542.4831412142671</v>
      </c>
    </row>
    <row r="53" spans="1:2">
      <c r="A53">
        <v>2070</v>
      </c>
      <c r="B53">
        <v>2541.4760191974929</v>
      </c>
    </row>
    <row r="54" spans="1:2">
      <c r="A54">
        <v>2071</v>
      </c>
      <c r="B54">
        <v>2541.0120713874639</v>
      </c>
    </row>
    <row r="55" spans="1:2">
      <c r="A55">
        <v>2072</v>
      </c>
      <c r="B55">
        <v>2544.367555445468</v>
      </c>
    </row>
    <row r="56" spans="1:2">
      <c r="A56">
        <v>2073</v>
      </c>
      <c r="B56">
        <v>2552.3698314970529</v>
      </c>
    </row>
    <row r="57" spans="1:2">
      <c r="A57">
        <v>2074</v>
      </c>
      <c r="B57">
        <v>2565.0204696400911</v>
      </c>
    </row>
    <row r="58" spans="1:2">
      <c r="A58">
        <v>2075</v>
      </c>
      <c r="B58">
        <v>2582.312577428384</v>
      </c>
    </row>
    <row r="59" spans="1:2">
      <c r="A59">
        <v>2076</v>
      </c>
      <c r="B59">
        <v>2602.6944362861691</v>
      </c>
    </row>
    <row r="60" spans="1:2">
      <c r="A60">
        <v>2077</v>
      </c>
      <c r="B60">
        <v>2619.993031628896</v>
      </c>
    </row>
    <row r="61" spans="1:2">
      <c r="A61">
        <v>2078</v>
      </c>
      <c r="B61">
        <v>2632.6332548761861</v>
      </c>
    </row>
    <row r="62" spans="1:2">
      <c r="A62">
        <v>2079</v>
      </c>
      <c r="B62">
        <v>2640.5819268292689</v>
      </c>
    </row>
    <row r="63" spans="1:2">
      <c r="A63">
        <v>2080</v>
      </c>
      <c r="B63">
        <v>2643.8136529862531</v>
      </c>
    </row>
    <row r="64" spans="1:2">
      <c r="A64">
        <v>2081</v>
      </c>
      <c r="B64">
        <v>2643.412925352633</v>
      </c>
    </row>
    <row r="65" spans="1:2">
      <c r="A65">
        <v>2082</v>
      </c>
      <c r="B65">
        <v>2643.7818872760399</v>
      </c>
    </row>
    <row r="66" spans="1:2">
      <c r="A66">
        <v>2083</v>
      </c>
      <c r="B66">
        <v>2646.024211964017</v>
      </c>
    </row>
    <row r="67" spans="1:2">
      <c r="A67">
        <v>2084</v>
      </c>
      <c r="B67">
        <v>2650.142374009185</v>
      </c>
    </row>
    <row r="68" spans="1:2">
      <c r="A68">
        <v>2085</v>
      </c>
      <c r="B68">
        <v>2656.1391485250788</v>
      </c>
    </row>
    <row r="69" spans="1:2">
      <c r="A69">
        <v>2086</v>
      </c>
      <c r="B69">
        <v>2663.7421992950549</v>
      </c>
    </row>
    <row r="70" spans="1:2">
      <c r="A70">
        <v>2087</v>
      </c>
      <c r="B70">
        <v>2671.8526710061119</v>
      </c>
    </row>
    <row r="71" spans="1:2">
      <c r="A71">
        <v>2088</v>
      </c>
      <c r="B71">
        <v>2680.1972379027279</v>
      </c>
    </row>
    <row r="72" spans="1:2">
      <c r="A72">
        <v>2089</v>
      </c>
      <c r="B72">
        <v>2688.7784401549429</v>
      </c>
    </row>
    <row r="73" spans="1:2">
      <c r="A73">
        <v>2090</v>
      </c>
      <c r="B73">
        <v>2697.5990287554741</v>
      </c>
    </row>
    <row r="74" spans="1:2">
      <c r="A74">
        <v>2091</v>
      </c>
      <c r="B74">
        <v>2706.5554354182391</v>
      </c>
    </row>
    <row r="75" spans="1:2">
      <c r="A75">
        <v>2092</v>
      </c>
      <c r="B75">
        <v>2715.2202224988432</v>
      </c>
    </row>
    <row r="76" spans="1:2">
      <c r="A76">
        <v>2093</v>
      </c>
      <c r="B76">
        <v>2723.4733837694221</v>
      </c>
    </row>
    <row r="77" spans="1:2">
      <c r="A77">
        <v>2094</v>
      </c>
      <c r="B77">
        <v>2731.297110852378</v>
      </c>
    </row>
    <row r="78" spans="1:2">
      <c r="A78">
        <v>2095</v>
      </c>
      <c r="B78">
        <v>2738.6704776445108</v>
      </c>
    </row>
    <row r="79" spans="1:2">
      <c r="A79">
        <v>2096</v>
      </c>
      <c r="B79">
        <v>2745.5689267046978</v>
      </c>
    </row>
    <row r="80" spans="1:2">
      <c r="A80">
        <v>2097</v>
      </c>
      <c r="B80">
        <v>2751.9638433804212</v>
      </c>
    </row>
    <row r="81" spans="1:2">
      <c r="A81">
        <v>2098</v>
      </c>
      <c r="B81">
        <v>2757.8222426477</v>
      </c>
    </row>
    <row r="82" spans="1:2">
      <c r="A82">
        <v>2099</v>
      </c>
      <c r="B82">
        <v>2763.1065914080541</v>
      </c>
    </row>
    <row r="83" spans="1:2">
      <c r="A83">
        <v>2100</v>
      </c>
      <c r="B83">
        <v>2767.7747857806971</v>
      </c>
    </row>
  </sheetData>
  <hyperlinks>
    <hyperlink ref="K1" r:id="rId1" xr:uid="{EAB0A34F-F7AA-6C41-AC2D-D592F734BB19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A1488-91CD-0E4B-AED5-3F84A4091FD5}">
  <sheetPr>
    <tabColor theme="8"/>
  </sheetPr>
  <dimension ref="A1:F19"/>
  <sheetViews>
    <sheetView workbookViewId="0">
      <selection activeCell="D27" sqref="D27"/>
    </sheetView>
  </sheetViews>
  <sheetFormatPr baseColWidth="10" defaultRowHeight="16"/>
  <cols>
    <col min="1" max="1" width="23.83203125" style="22" bestFit="1" customWidth="1"/>
    <col min="2" max="2" width="18.6640625" style="25" customWidth="1"/>
    <col min="3" max="3" width="26.1640625" style="25" bestFit="1" customWidth="1"/>
    <col min="4" max="4" width="10.83203125" style="25"/>
    <col min="5" max="5" width="37" style="22" bestFit="1" customWidth="1"/>
    <col min="6" max="6" width="100.33203125" style="22" bestFit="1" customWidth="1"/>
    <col min="7" max="16384" width="10.83203125" style="22"/>
  </cols>
  <sheetData>
    <row r="1" spans="1:6">
      <c r="A1" s="22" t="s">
        <v>137</v>
      </c>
    </row>
    <row r="3" spans="1:6">
      <c r="A3" s="30" t="s">
        <v>138</v>
      </c>
      <c r="B3" s="31" t="s">
        <v>139</v>
      </c>
      <c r="C3" s="31" t="s">
        <v>140</v>
      </c>
      <c r="D3" s="31" t="s">
        <v>44</v>
      </c>
      <c r="E3" s="30" t="s">
        <v>141</v>
      </c>
      <c r="F3" s="30" t="s">
        <v>39</v>
      </c>
    </row>
    <row r="4" spans="1:6">
      <c r="A4" s="22" t="s">
        <v>74</v>
      </c>
      <c r="B4" s="26">
        <v>63.12</v>
      </c>
      <c r="C4" s="25">
        <v>795</v>
      </c>
      <c r="D4" s="25" t="s">
        <v>142</v>
      </c>
      <c r="E4" s="22" t="s">
        <v>143</v>
      </c>
    </row>
    <row r="5" spans="1:6">
      <c r="A5" s="22" t="s">
        <v>105</v>
      </c>
      <c r="B5" s="26">
        <v>2.44</v>
      </c>
      <c r="C5" s="25">
        <v>0</v>
      </c>
      <c r="D5" s="25" t="s">
        <v>65</v>
      </c>
      <c r="E5" s="22" t="s">
        <v>143</v>
      </c>
    </row>
    <row r="6" spans="1:6">
      <c r="A6" s="22" t="s">
        <v>107</v>
      </c>
      <c r="B6" s="26">
        <v>361.45</v>
      </c>
      <c r="C6" s="25">
        <v>998</v>
      </c>
      <c r="D6" s="25" t="s">
        <v>142</v>
      </c>
      <c r="E6" s="22" t="s">
        <v>143</v>
      </c>
    </row>
    <row r="7" spans="1:6">
      <c r="A7" s="22" t="s">
        <v>115</v>
      </c>
      <c r="B7" s="26">
        <v>242.58</v>
      </c>
      <c r="C7" s="25">
        <v>1092</v>
      </c>
      <c r="D7" s="25" t="s">
        <v>142</v>
      </c>
      <c r="E7" s="22" t="s">
        <v>143</v>
      </c>
    </row>
    <row r="8" spans="1:6">
      <c r="A8" s="22" t="s">
        <v>91</v>
      </c>
      <c r="B8" s="27">
        <f>(262+308)/2</f>
        <v>285</v>
      </c>
      <c r="C8" s="25">
        <v>0</v>
      </c>
      <c r="D8" s="25" t="s">
        <v>54</v>
      </c>
      <c r="E8" s="22" t="s">
        <v>143</v>
      </c>
      <c r="F8" s="22" t="s">
        <v>144</v>
      </c>
    </row>
    <row r="9" spans="1:6">
      <c r="A9" s="22" t="s">
        <v>58</v>
      </c>
      <c r="B9" s="27">
        <v>854</v>
      </c>
      <c r="C9" s="25">
        <v>0</v>
      </c>
      <c r="D9" s="25" t="s">
        <v>145</v>
      </c>
      <c r="E9" s="22" t="s">
        <v>143</v>
      </c>
    </row>
    <row r="10" spans="1:6">
      <c r="A10" s="22" t="s">
        <v>76</v>
      </c>
      <c r="B10" s="26">
        <v>1.71</v>
      </c>
      <c r="C10" s="25">
        <v>0</v>
      </c>
      <c r="D10" s="25" t="s">
        <v>65</v>
      </c>
      <c r="E10" s="22" t="s">
        <v>146</v>
      </c>
      <c r="F10" s="28" t="s">
        <v>147</v>
      </c>
    </row>
    <row r="11" spans="1:6">
      <c r="A11" s="22" t="s">
        <v>53</v>
      </c>
      <c r="B11" s="27">
        <v>240</v>
      </c>
      <c r="C11" s="25">
        <v>0</v>
      </c>
      <c r="D11" s="25" t="s">
        <v>148</v>
      </c>
      <c r="E11" s="22" t="s">
        <v>143</v>
      </c>
      <c r="F11" s="29" t="s">
        <v>149</v>
      </c>
    </row>
    <row r="12" spans="1:6">
      <c r="A12" s="22" t="s">
        <v>68</v>
      </c>
      <c r="B12" s="26">
        <v>0.58899999999999997</v>
      </c>
      <c r="C12" s="25">
        <v>0</v>
      </c>
      <c r="D12" s="25" t="s">
        <v>150</v>
      </c>
      <c r="E12" s="22" t="s">
        <v>143</v>
      </c>
    </row>
    <row r="13" spans="1:6">
      <c r="A13" s="22" t="s">
        <v>64</v>
      </c>
      <c r="B13" s="26">
        <f>370/2243</f>
        <v>0.16495764600980828</v>
      </c>
      <c r="C13" s="25">
        <v>0</v>
      </c>
      <c r="D13" s="25" t="s">
        <v>65</v>
      </c>
      <c r="E13" s="22" t="s">
        <v>151</v>
      </c>
    </row>
    <row r="14" spans="1:6">
      <c r="A14" s="22" t="s">
        <v>70</v>
      </c>
      <c r="B14" s="26">
        <v>1.1000000000000001</v>
      </c>
      <c r="C14" s="25">
        <v>0</v>
      </c>
      <c r="D14" s="25" t="s">
        <v>65</v>
      </c>
      <c r="E14" s="22" t="s">
        <v>152</v>
      </c>
      <c r="F14" s="28" t="s">
        <v>153</v>
      </c>
    </row>
    <row r="15" spans="1:6">
      <c r="A15" s="22" t="s">
        <v>72</v>
      </c>
      <c r="B15" s="27">
        <f>3.63/1000</f>
        <v>3.63E-3</v>
      </c>
      <c r="C15" s="25">
        <v>0</v>
      </c>
      <c r="D15" s="25" t="s">
        <v>65</v>
      </c>
      <c r="E15" s="22" t="s">
        <v>152</v>
      </c>
      <c r="F15" s="28" t="s">
        <v>154</v>
      </c>
    </row>
    <row r="16" spans="1:6">
      <c r="A16" s="22" t="s">
        <v>84</v>
      </c>
      <c r="B16" s="26">
        <f>969/(1.03)/1000</f>
        <v>0.9407766990291262</v>
      </c>
      <c r="C16" s="25">
        <v>0</v>
      </c>
      <c r="D16" s="25" t="s">
        <v>65</v>
      </c>
      <c r="E16" s="22" t="s">
        <v>155</v>
      </c>
    </row>
    <row r="17" spans="1:6">
      <c r="A17" s="22" t="s">
        <v>34</v>
      </c>
      <c r="B17" s="32">
        <v>2.38</v>
      </c>
      <c r="C17" s="32">
        <v>3.0750000000000002</v>
      </c>
      <c r="D17" s="25" t="s">
        <v>124</v>
      </c>
      <c r="E17" s="22" t="s">
        <v>152</v>
      </c>
      <c r="F17" s="28" t="s">
        <v>164</v>
      </c>
    </row>
    <row r="18" spans="1:6">
      <c r="A18" s="22" t="s">
        <v>35</v>
      </c>
      <c r="B18" s="32">
        <v>0.92600000000000005</v>
      </c>
      <c r="C18" s="32">
        <v>3.137</v>
      </c>
      <c r="D18" s="25" t="s">
        <v>124</v>
      </c>
      <c r="E18" s="22" t="s">
        <v>165</v>
      </c>
    </row>
    <row r="19" spans="1:6">
      <c r="F19" s="28"/>
    </row>
  </sheetData>
  <hyperlinks>
    <hyperlink ref="F10" r:id="rId1" xr:uid="{DE86237C-EF79-2A40-AA18-90FDC3543D09}"/>
    <hyperlink ref="F14" r:id="rId2" xr:uid="{11E24E50-56DA-E649-98D0-4AC4D173B203}"/>
    <hyperlink ref="F15" r:id="rId3" xr:uid="{C6C251AE-395A-FF44-89F5-C39917E63F46}"/>
    <hyperlink ref="F17" r:id="rId4" xr:uid="{E65990FB-D10D-F646-89B6-CA22CE7771D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B9B2-E603-F247-9F89-77C0CE30C61B}">
  <sheetPr>
    <tabColor theme="8" tint="0.79998168889431442"/>
  </sheetPr>
  <dimension ref="A1:K32"/>
  <sheetViews>
    <sheetView workbookViewId="0">
      <pane ySplit="1" topLeftCell="A2" activePane="bottomLeft" state="frozen"/>
      <selection pane="bottomLeft" activeCell="C8" sqref="C8"/>
    </sheetView>
  </sheetViews>
  <sheetFormatPr baseColWidth="10" defaultRowHeight="16"/>
  <cols>
    <col min="1" max="1" width="28.83203125" style="22" bestFit="1" customWidth="1"/>
    <col min="2" max="2" width="8.1640625" style="22" bestFit="1" customWidth="1"/>
    <col min="3" max="3" width="14" style="22" bestFit="1" customWidth="1"/>
    <col min="4" max="4" width="17.83203125" style="22" bestFit="1" customWidth="1"/>
    <col min="5" max="5" width="12.83203125" style="22" bestFit="1" customWidth="1"/>
    <col min="6" max="6" width="14" style="22" bestFit="1" customWidth="1"/>
    <col min="7" max="7" width="11" style="22" bestFit="1" customWidth="1"/>
    <col min="8" max="8" width="26" style="22" bestFit="1" customWidth="1"/>
    <col min="9" max="9" width="20.6640625" style="22" customWidth="1"/>
    <col min="10" max="10" width="11" style="22" bestFit="1" customWidth="1"/>
    <col min="11" max="11" width="14.6640625" style="22" bestFit="1" customWidth="1"/>
    <col min="12" max="16384" width="10.83203125" style="22"/>
  </cols>
  <sheetData>
    <row r="1" spans="1:11">
      <c r="A1" s="33" t="s">
        <v>36</v>
      </c>
      <c r="B1" s="33" t="s">
        <v>37</v>
      </c>
      <c r="C1" s="31" t="s">
        <v>38</v>
      </c>
      <c r="D1" s="33" t="s">
        <v>39</v>
      </c>
      <c r="E1" s="33" t="s">
        <v>40</v>
      </c>
      <c r="F1" s="33" t="s">
        <v>41</v>
      </c>
      <c r="G1" s="33" t="s">
        <v>42</v>
      </c>
      <c r="H1" s="33" t="s">
        <v>43</v>
      </c>
      <c r="I1" s="33" t="s">
        <v>44</v>
      </c>
      <c r="J1" s="33" t="s">
        <v>45</v>
      </c>
      <c r="K1" s="33" t="s">
        <v>46</v>
      </c>
    </row>
    <row r="2" spans="1:11" ht="17">
      <c r="A2" s="34" t="s">
        <v>47</v>
      </c>
      <c r="B2" s="35">
        <v>205</v>
      </c>
      <c r="C2" s="36" t="s">
        <v>48</v>
      </c>
      <c r="D2" s="37"/>
      <c r="E2" s="37"/>
      <c r="F2" s="37"/>
      <c r="G2" s="22" t="s">
        <v>49</v>
      </c>
      <c r="H2" s="22" t="s">
        <v>50</v>
      </c>
      <c r="I2" s="22" t="s">
        <v>44</v>
      </c>
    </row>
    <row r="3" spans="1:11" ht="17">
      <c r="A3" s="38" t="s">
        <v>51</v>
      </c>
      <c r="B3" s="39">
        <v>1500</v>
      </c>
      <c r="C3" s="40" t="s">
        <v>52</v>
      </c>
      <c r="D3" s="22" t="s">
        <v>53</v>
      </c>
      <c r="E3" s="41">
        <f>100*13.34*8/12*0.028</f>
        <v>24.901333333333334</v>
      </c>
      <c r="F3" s="29" t="s">
        <v>54</v>
      </c>
      <c r="G3" s="22">
        <f>VLOOKUP(D3,'EPD Data'!$A$4:$E$23,2,FALSE)</f>
        <v>240</v>
      </c>
      <c r="H3" s="22">
        <f>VLOOKUP(D3,'EPD Data'!$A$4:$E$23,3,FALSE)</f>
        <v>0</v>
      </c>
      <c r="I3" s="22" t="str">
        <f>VLOOKUP(D3,'EPD Data'!$A$4:$E$23,4,FALSE)</f>
        <v xml:space="preserve">1 m3 </v>
      </c>
      <c r="J3" s="42">
        <f>E3*G3</f>
        <v>5976.32</v>
      </c>
      <c r="K3" s="42">
        <f>E3*H3</f>
        <v>0</v>
      </c>
    </row>
    <row r="4" spans="1:11" ht="17">
      <c r="A4" s="38" t="s">
        <v>55</v>
      </c>
      <c r="B4" s="39">
        <v>151</v>
      </c>
      <c r="C4" s="40" t="s">
        <v>52</v>
      </c>
      <c r="D4" s="22" t="s">
        <v>53</v>
      </c>
      <c r="E4" s="41">
        <f>10*13.43*8/12*0.028</f>
        <v>2.5069333333333339</v>
      </c>
      <c r="F4" s="29" t="s">
        <v>54</v>
      </c>
      <c r="G4" s="22">
        <f>VLOOKUP(D4,'EPD Data'!$A$4:$E$23,2,FALSE)</f>
        <v>240</v>
      </c>
      <c r="H4" s="22">
        <f>VLOOKUP(D4,'EPD Data'!$A$4:$E$23,3,FALSE)</f>
        <v>0</v>
      </c>
      <c r="I4" s="22" t="str">
        <f>VLOOKUP(D4,'EPD Data'!$A$4:$E$23,4,FALSE)</f>
        <v xml:space="preserve">1 m3 </v>
      </c>
      <c r="J4" s="42">
        <f t="shared" ref="J4:J20" si="0">E4*G4</f>
        <v>601.6640000000001</v>
      </c>
      <c r="K4" s="42">
        <f t="shared" ref="K4:K13" si="1">E4*H4</f>
        <v>0</v>
      </c>
    </row>
    <row r="5" spans="1:11" ht="17">
      <c r="A5" s="38" t="s">
        <v>56</v>
      </c>
      <c r="B5" s="39">
        <v>0.22</v>
      </c>
      <c r="C5" s="40" t="s">
        <v>57</v>
      </c>
      <c r="D5" s="22" t="s">
        <v>58</v>
      </c>
      <c r="E5" s="41">
        <f>B5*0.91</f>
        <v>0.20020000000000002</v>
      </c>
      <c r="F5" s="29" t="s">
        <v>59</v>
      </c>
      <c r="G5" s="22">
        <f>VLOOKUP(D5,'EPD Data'!$A$4:$E$23,2,FALSE)</f>
        <v>854</v>
      </c>
      <c r="H5" s="22">
        <f>VLOOKUP(D5,'EPD Data'!$A$4:$E$23,3,FALSE)</f>
        <v>0</v>
      </c>
      <c r="I5" s="22" t="str">
        <f>VLOOKUP(D5,'EPD Data'!$A$4:$E$23,4,FALSE)</f>
        <v>Tonne</v>
      </c>
      <c r="J5" s="42">
        <f t="shared" si="0"/>
        <v>170.97080000000003</v>
      </c>
      <c r="K5" s="42">
        <f t="shared" si="1"/>
        <v>0</v>
      </c>
    </row>
    <row r="6" spans="1:11" ht="17">
      <c r="A6" s="38" t="s">
        <v>60</v>
      </c>
      <c r="B6" s="39">
        <v>0.15</v>
      </c>
      <c r="C6" s="40" t="s">
        <v>57</v>
      </c>
      <c r="D6" s="22" t="s">
        <v>58</v>
      </c>
      <c r="E6" s="41">
        <f>B6*0.91</f>
        <v>0.13650000000000001</v>
      </c>
      <c r="F6" s="29" t="s">
        <v>59</v>
      </c>
      <c r="G6" s="22">
        <f>VLOOKUP(D6,'EPD Data'!$A$4:$E$23,2,FALSE)</f>
        <v>854</v>
      </c>
      <c r="H6" s="22">
        <f>VLOOKUP(D6,'EPD Data'!$A$4:$E$23,3,FALSE)</f>
        <v>0</v>
      </c>
      <c r="I6" s="22" t="str">
        <f>VLOOKUP(D6,'EPD Data'!$A$4:$E$23,4,FALSE)</f>
        <v>Tonne</v>
      </c>
      <c r="J6" s="42">
        <f t="shared" si="0"/>
        <v>116.57100000000001</v>
      </c>
      <c r="K6" s="42">
        <f t="shared" si="1"/>
        <v>0</v>
      </c>
    </row>
    <row r="7" spans="1:11" ht="17">
      <c r="A7" s="38" t="s">
        <v>61</v>
      </c>
      <c r="B7" s="39">
        <v>0.23</v>
      </c>
      <c r="C7" s="40" t="s">
        <v>57</v>
      </c>
      <c r="D7" s="22" t="s">
        <v>58</v>
      </c>
      <c r="E7" s="41">
        <v>0.22750000000000001</v>
      </c>
      <c r="F7" s="43" t="s">
        <v>59</v>
      </c>
      <c r="G7" s="22">
        <f>VLOOKUP(D7,'EPD Data'!$A$4:$E$23,2,FALSE)</f>
        <v>854</v>
      </c>
      <c r="H7" s="22">
        <f>VLOOKUP(D7,'EPD Data'!$A$4:$E$23,3,FALSE)</f>
        <v>0</v>
      </c>
      <c r="I7" s="22" t="str">
        <f>VLOOKUP(D7,'EPD Data'!$A$4:$E$23,4,FALSE)</f>
        <v>Tonne</v>
      </c>
      <c r="J7" s="42">
        <f t="shared" si="0"/>
        <v>194.285</v>
      </c>
      <c r="K7" s="42">
        <f t="shared" si="1"/>
        <v>0</v>
      </c>
    </row>
    <row r="8" spans="1:11" ht="17">
      <c r="A8" s="38" t="s">
        <v>62</v>
      </c>
      <c r="B8" s="39">
        <v>768</v>
      </c>
      <c r="C8" s="40" t="s">
        <v>63</v>
      </c>
      <c r="D8" s="22" t="s">
        <v>64</v>
      </c>
      <c r="E8" s="41">
        <f>36.3*B8</f>
        <v>27878.399999999998</v>
      </c>
      <c r="F8" s="43" t="s">
        <v>65</v>
      </c>
      <c r="G8" s="22">
        <f>VLOOKUP(D8,'EPD Data'!$A$4:$E$23,2,FALSE)</f>
        <v>0.16495764600980828</v>
      </c>
      <c r="H8" s="22">
        <f>VLOOKUP(D8,'EPD Data'!$A$4:$E$23,3,FALSE)</f>
        <v>0</v>
      </c>
      <c r="I8" s="22" t="str">
        <f>VLOOKUP(D8,'EPD Data'!$A$4:$E$23,4,FALSE)</f>
        <v>kg</v>
      </c>
      <c r="J8" s="42">
        <f t="shared" si="0"/>
        <v>4598.7552385198387</v>
      </c>
      <c r="K8" s="42">
        <f t="shared" si="1"/>
        <v>0</v>
      </c>
    </row>
    <row r="9" spans="1:11" ht="17">
      <c r="A9" s="38" t="s">
        <v>66</v>
      </c>
      <c r="B9" s="39">
        <v>920</v>
      </c>
      <c r="C9" s="40" t="s">
        <v>67</v>
      </c>
      <c r="D9" s="44" t="s">
        <v>68</v>
      </c>
      <c r="E9" s="41">
        <f>B9*0.00045</f>
        <v>0.41399999999999998</v>
      </c>
      <c r="F9" s="29" t="s">
        <v>59</v>
      </c>
      <c r="G9" s="22">
        <f>VLOOKUP(D9,'EPD Data'!$A$4:$E$23,2,FALSE)</f>
        <v>0.58899999999999997</v>
      </c>
      <c r="H9" s="22">
        <f>VLOOKUP(D9,'EPD Data'!$A$4:$E$23,3,FALSE)</f>
        <v>0</v>
      </c>
      <c r="I9" s="22" t="str">
        <f>VLOOKUP(D9,'EPD Data'!$A$4:$E$23,4,FALSE)</f>
        <v>1 metric ton</v>
      </c>
      <c r="J9" s="42">
        <f t="shared" si="0"/>
        <v>0.24384599999999998</v>
      </c>
      <c r="K9" s="42">
        <f t="shared" si="1"/>
        <v>0</v>
      </c>
    </row>
    <row r="10" spans="1:11" ht="17">
      <c r="A10" s="38" t="s">
        <v>69</v>
      </c>
      <c r="B10" s="39">
        <v>40</v>
      </c>
      <c r="C10" s="40" t="s">
        <v>63</v>
      </c>
      <c r="D10" s="44" t="s">
        <v>70</v>
      </c>
      <c r="E10" s="41">
        <f>B10*22.68</f>
        <v>907.2</v>
      </c>
      <c r="F10" s="43" t="s">
        <v>65</v>
      </c>
      <c r="G10" s="22">
        <f>VLOOKUP(D10,'EPD Data'!$A$4:$E$23,2,FALSE)</f>
        <v>1.1000000000000001</v>
      </c>
      <c r="H10" s="22">
        <f>VLOOKUP(D10,'EPD Data'!$A$4:$E$23,3,FALSE)</f>
        <v>0</v>
      </c>
      <c r="I10" s="22" t="str">
        <f>VLOOKUP(D10,'EPD Data'!$A$4:$E$23,4,FALSE)</f>
        <v>kg</v>
      </c>
      <c r="J10" s="42">
        <f t="shared" si="0"/>
        <v>997.92000000000019</v>
      </c>
      <c r="K10" s="42">
        <f t="shared" si="1"/>
        <v>0</v>
      </c>
    </row>
    <row r="11" spans="1:11" ht="17">
      <c r="A11" s="38" t="s">
        <v>71</v>
      </c>
      <c r="B11" s="39">
        <v>4.25</v>
      </c>
      <c r="C11" s="40" t="s">
        <v>57</v>
      </c>
      <c r="D11" s="44" t="s">
        <v>72</v>
      </c>
      <c r="E11" s="41">
        <f>0.2275*1000</f>
        <v>227.5</v>
      </c>
      <c r="F11" s="43" t="s">
        <v>65</v>
      </c>
      <c r="G11" s="22">
        <f>VLOOKUP(D11,'EPD Data'!$A$4:$E$23,2,FALSE)</f>
        <v>3.63E-3</v>
      </c>
      <c r="H11" s="22">
        <f>VLOOKUP(D11,'EPD Data'!$A$4:$E$23,3,FALSE)</f>
        <v>0</v>
      </c>
      <c r="I11" s="22" t="str">
        <f>VLOOKUP(D11,'EPD Data'!$A$4:$E$23,4,FALSE)</f>
        <v>kg</v>
      </c>
      <c r="J11" s="42">
        <f t="shared" si="0"/>
        <v>0.82582500000000003</v>
      </c>
      <c r="K11" s="42">
        <f t="shared" si="1"/>
        <v>0</v>
      </c>
    </row>
    <row r="12" spans="1:11" ht="17">
      <c r="A12" s="38" t="s">
        <v>73</v>
      </c>
      <c r="B12" s="39">
        <v>205</v>
      </c>
      <c r="C12" s="40" t="s">
        <v>48</v>
      </c>
      <c r="D12" s="22" t="s">
        <v>74</v>
      </c>
      <c r="E12" s="41">
        <f>1.5/12*7.25/12*B12*0.028</f>
        <v>0.43348958333333332</v>
      </c>
      <c r="F12" s="29" t="s">
        <v>54</v>
      </c>
      <c r="G12" s="22">
        <f>VLOOKUP(D12,'EPD Data'!$A$4:$E$23,2,FALSE)</f>
        <v>63.12</v>
      </c>
      <c r="H12" s="22">
        <f>VLOOKUP(D12,'EPD Data'!$A$4:$E$23,3,FALSE)</f>
        <v>795</v>
      </c>
      <c r="I12" s="22" t="str">
        <f>VLOOKUP(D12,'EPD Data'!$A$4:$E$23,4,FALSE)</f>
        <v>1 m3</v>
      </c>
      <c r="J12" s="42">
        <f t="shared" si="0"/>
        <v>27.361862499999997</v>
      </c>
      <c r="K12" s="42">
        <f>E12*H12</f>
        <v>344.62421875000001</v>
      </c>
    </row>
    <row r="13" spans="1:11" ht="17">
      <c r="A13" s="38" t="s">
        <v>75</v>
      </c>
      <c r="B13" s="39">
        <v>77</v>
      </c>
      <c r="C13" s="40" t="s">
        <v>52</v>
      </c>
      <c r="D13" s="22" t="s">
        <v>76</v>
      </c>
      <c r="E13" s="41">
        <f>0.21*B13</f>
        <v>16.169999999999998</v>
      </c>
      <c r="F13" s="29" t="s">
        <v>65</v>
      </c>
      <c r="G13" s="22">
        <f>VLOOKUP(D13,'EPD Data'!$A$4:$E$23,2,FALSE)</f>
        <v>1.71</v>
      </c>
      <c r="H13" s="22">
        <f>VLOOKUP(D13,'EPD Data'!$A$4:$E$23,3,FALSE)</f>
        <v>0</v>
      </c>
      <c r="I13" s="22" t="str">
        <f>VLOOKUP(D13,'EPD Data'!$A$4:$E$23,4,FALSE)</f>
        <v>kg</v>
      </c>
      <c r="J13" s="42">
        <f t="shared" si="0"/>
        <v>27.650699999999997</v>
      </c>
      <c r="K13" s="42">
        <f t="shared" si="1"/>
        <v>0</v>
      </c>
    </row>
    <row r="14" spans="1:11">
      <c r="A14" s="29"/>
      <c r="B14" s="29"/>
      <c r="C14" s="25"/>
      <c r="D14" s="29"/>
      <c r="E14" s="41"/>
      <c r="F14" s="29"/>
      <c r="J14" s="42"/>
      <c r="K14" s="42"/>
    </row>
    <row r="15" spans="1:11" ht="17">
      <c r="A15" s="34" t="s">
        <v>77</v>
      </c>
      <c r="B15" s="35">
        <v>36</v>
      </c>
      <c r="C15" s="36" t="s">
        <v>48</v>
      </c>
      <c r="D15" s="37"/>
      <c r="E15" s="37"/>
      <c r="F15" s="37"/>
      <c r="G15" s="37"/>
      <c r="H15" s="37"/>
      <c r="I15" s="37"/>
      <c r="J15" s="45"/>
      <c r="K15" s="42"/>
    </row>
    <row r="16" spans="1:11" ht="17">
      <c r="A16" s="38" t="s">
        <v>78</v>
      </c>
      <c r="B16" s="39">
        <v>36</v>
      </c>
      <c r="C16" s="40" t="s">
        <v>48</v>
      </c>
      <c r="D16" s="22" t="s">
        <v>74</v>
      </c>
      <c r="E16" s="41">
        <f>1.5/12*3.5/12*B16*0.028</f>
        <v>3.6749999999999998E-2</v>
      </c>
      <c r="F16" s="29" t="s">
        <v>54</v>
      </c>
      <c r="G16" s="22">
        <f>VLOOKUP(D16,'EPD Data'!$A$4:$E$23,2,FALSE)</f>
        <v>63.12</v>
      </c>
      <c r="H16" s="22">
        <f>VLOOKUP(D16,'EPD Data'!$A$4:$E$23,3,FALSE)</f>
        <v>795</v>
      </c>
      <c r="I16" s="22" t="str">
        <f>VLOOKUP(D16,'EPD Data'!$A$4:$E$23,4,FALSE)</f>
        <v>1 m3</v>
      </c>
      <c r="J16" s="42">
        <f t="shared" si="0"/>
        <v>2.3196599999999998</v>
      </c>
      <c r="K16" s="42">
        <f t="shared" ref="K16:K20" si="2">E16*H16</f>
        <v>29.216249999999999</v>
      </c>
    </row>
    <row r="17" spans="1:11" ht="17">
      <c r="A17" s="38" t="s">
        <v>79</v>
      </c>
      <c r="B17" s="39">
        <v>72</v>
      </c>
      <c r="C17" s="40" t="s">
        <v>48</v>
      </c>
      <c r="D17" s="22" t="s">
        <v>74</v>
      </c>
      <c r="E17" s="41">
        <f>1.5/12*3.5/12*B17*0.028</f>
        <v>7.3499999999999996E-2</v>
      </c>
      <c r="F17" s="29" t="s">
        <v>54</v>
      </c>
      <c r="G17" s="22">
        <f>VLOOKUP(D17,'EPD Data'!$A$4:$E$23,2,FALSE)</f>
        <v>63.12</v>
      </c>
      <c r="H17" s="22">
        <f>VLOOKUP(D17,'EPD Data'!$A$4:$E$23,3,FALSE)</f>
        <v>795</v>
      </c>
      <c r="I17" s="22" t="str">
        <f>VLOOKUP(D17,'EPD Data'!$A$4:$E$23,4,FALSE)</f>
        <v>1 m3</v>
      </c>
      <c r="J17" s="42">
        <f t="shared" si="0"/>
        <v>4.6393199999999997</v>
      </c>
      <c r="K17" s="42">
        <f t="shared" si="2"/>
        <v>58.432499999999997</v>
      </c>
    </row>
    <row r="18" spans="1:11" ht="17">
      <c r="A18" s="38" t="s">
        <v>80</v>
      </c>
      <c r="B18" s="39">
        <v>36</v>
      </c>
      <c r="C18" s="40" t="s">
        <v>48</v>
      </c>
      <c r="D18" s="22" t="s">
        <v>74</v>
      </c>
      <c r="E18" s="41">
        <f>1.5/12*3.5/12*B18*0.028</f>
        <v>3.6749999999999998E-2</v>
      </c>
      <c r="F18" s="29" t="s">
        <v>54</v>
      </c>
      <c r="G18" s="22">
        <f>VLOOKUP(D18,'EPD Data'!$A$4:$E$23,2,FALSE)</f>
        <v>63.12</v>
      </c>
      <c r="H18" s="22">
        <f>VLOOKUP(D18,'EPD Data'!$A$4:$E$23,3,FALSE)</f>
        <v>795</v>
      </c>
      <c r="I18" s="22" t="str">
        <f>VLOOKUP(D18,'EPD Data'!$A$4:$E$23,4,FALSE)</f>
        <v>1 m3</v>
      </c>
      <c r="J18" s="42">
        <f t="shared" si="0"/>
        <v>2.3196599999999998</v>
      </c>
      <c r="K18" s="42">
        <f t="shared" si="2"/>
        <v>29.216249999999999</v>
      </c>
    </row>
    <row r="19" spans="1:11" ht="17">
      <c r="A19" s="38" t="s">
        <v>81</v>
      </c>
      <c r="B19" s="39">
        <v>216</v>
      </c>
      <c r="C19" s="40" t="s">
        <v>48</v>
      </c>
      <c r="D19" s="22" t="s">
        <v>74</v>
      </c>
      <c r="E19" s="41">
        <f>1.5/12*3.5/12*B19*0.028</f>
        <v>0.22050000000000003</v>
      </c>
      <c r="F19" s="29" t="s">
        <v>54</v>
      </c>
      <c r="G19" s="22">
        <f>VLOOKUP(D19,'EPD Data'!$A$4:$E$23,2,FALSE)</f>
        <v>63.12</v>
      </c>
      <c r="H19" s="22">
        <f>VLOOKUP(D19,'EPD Data'!$A$4:$E$23,3,FALSE)</f>
        <v>795</v>
      </c>
      <c r="I19" s="22" t="str">
        <f>VLOOKUP(D19,'EPD Data'!$A$4:$E$23,4,FALSE)</f>
        <v>1 m3</v>
      </c>
      <c r="J19" s="42">
        <f t="shared" si="0"/>
        <v>13.917960000000001</v>
      </c>
      <c r="K19" s="42">
        <f t="shared" si="2"/>
        <v>175.29750000000001</v>
      </c>
    </row>
    <row r="20" spans="1:11" ht="34">
      <c r="A20" s="38" t="s">
        <v>82</v>
      </c>
      <c r="B20" s="39">
        <v>288</v>
      </c>
      <c r="C20" s="40" t="s">
        <v>83</v>
      </c>
      <c r="D20" s="44" t="s">
        <v>84</v>
      </c>
      <c r="E20" s="41">
        <f>2.8/322.92*B20</f>
        <v>2.4972129319955401</v>
      </c>
      <c r="F20" s="29" t="s">
        <v>65</v>
      </c>
      <c r="G20" s="22">
        <f>VLOOKUP(D20,'EPD Data'!$A$4:$E$23,2,FALSE)</f>
        <v>0.9407766990291262</v>
      </c>
      <c r="H20" s="22">
        <f>VLOOKUP(D20,'EPD Data'!$A$4:$E$23,3,FALSE)</f>
        <v>0</v>
      </c>
      <c r="I20" s="22" t="str">
        <f>VLOOKUP(D20,'EPD Data'!$A$4:$E$23,4,FALSE)</f>
        <v>kg</v>
      </c>
      <c r="J20" s="42">
        <f t="shared" si="0"/>
        <v>2.34931973893561</v>
      </c>
      <c r="K20" s="42">
        <f t="shared" si="2"/>
        <v>0</v>
      </c>
    </row>
    <row r="21" spans="1:11">
      <c r="A21" s="38"/>
      <c r="B21" s="39"/>
      <c r="C21" s="40"/>
      <c r="D21" s="29"/>
      <c r="E21" s="41"/>
      <c r="F21" s="29"/>
      <c r="J21" s="42"/>
      <c r="K21" s="42"/>
    </row>
    <row r="22" spans="1:11" ht="17">
      <c r="A22" s="34" t="s">
        <v>85</v>
      </c>
      <c r="B22" s="35">
        <v>205</v>
      </c>
      <c r="C22" s="36" t="s">
        <v>48</v>
      </c>
      <c r="D22" s="37"/>
      <c r="E22" s="37"/>
      <c r="F22" s="37"/>
      <c r="G22" s="37"/>
      <c r="H22" s="37"/>
      <c r="I22" s="37"/>
      <c r="J22" s="45"/>
      <c r="K22" s="42"/>
    </row>
    <row r="23" spans="1:11" ht="17">
      <c r="A23" s="38" t="s">
        <v>86</v>
      </c>
      <c r="B23" s="39">
        <v>820</v>
      </c>
      <c r="C23" s="40" t="s">
        <v>48</v>
      </c>
      <c r="D23" s="22" t="s">
        <v>74</v>
      </c>
      <c r="E23" s="41">
        <f>1.5/11*1.5/12*B23*0.028</f>
        <v>0.39136363636363636</v>
      </c>
      <c r="F23" s="29" t="s">
        <v>54</v>
      </c>
      <c r="G23" s="22">
        <f>VLOOKUP(D23,'EPD Data'!$A$4:$E$23,2,FALSE)</f>
        <v>63.12</v>
      </c>
      <c r="H23" s="22">
        <f>VLOOKUP(D23,'EPD Data'!$A$4:$E$23,3,FALSE)</f>
        <v>795</v>
      </c>
      <c r="I23" s="22" t="str">
        <f>VLOOKUP(D23,'EPD Data'!$A$4:$E$23,4,FALSE)</f>
        <v>1 m3</v>
      </c>
      <c r="J23" s="42">
        <f t="shared" ref="J23:J24" si="3">E23*G23</f>
        <v>24.702872727272727</v>
      </c>
      <c r="K23" s="42">
        <f t="shared" ref="K23:K24" si="4">E23*H23</f>
        <v>311.1340909090909</v>
      </c>
    </row>
    <row r="24" spans="1:11" ht="17">
      <c r="A24" s="38" t="s">
        <v>87</v>
      </c>
      <c r="B24" s="39">
        <v>425</v>
      </c>
      <c r="C24" s="40" t="s">
        <v>52</v>
      </c>
      <c r="D24" s="22" t="s">
        <v>76</v>
      </c>
      <c r="E24" s="41">
        <f>0.02*B24</f>
        <v>8.5</v>
      </c>
      <c r="F24" s="29" t="s">
        <v>65</v>
      </c>
      <c r="G24" s="22">
        <f>VLOOKUP(D24,'EPD Data'!$A$4:$E$23,2,FALSE)</f>
        <v>1.71</v>
      </c>
      <c r="H24" s="22">
        <f>VLOOKUP(D24,'EPD Data'!$A$4:$E$23,3,FALSE)</f>
        <v>0</v>
      </c>
      <c r="I24" s="22" t="str">
        <f>VLOOKUP(D24,'EPD Data'!$A$4:$E$23,4,FALSE)</f>
        <v>kg</v>
      </c>
      <c r="J24" s="42">
        <f t="shared" si="3"/>
        <v>14.535</v>
      </c>
      <c r="K24" s="42">
        <f t="shared" si="4"/>
        <v>0</v>
      </c>
    </row>
    <row r="25" spans="1:11">
      <c r="A25" s="29"/>
      <c r="B25" s="29"/>
      <c r="C25" s="25"/>
      <c r="D25" s="29"/>
      <c r="E25" s="41"/>
      <c r="F25" s="29"/>
      <c r="J25" s="42"/>
      <c r="K25" s="42"/>
    </row>
    <row r="26" spans="1:11" ht="17">
      <c r="A26" s="34" t="s">
        <v>88</v>
      </c>
      <c r="B26" s="35">
        <v>205</v>
      </c>
      <c r="C26" s="36" t="s">
        <v>48</v>
      </c>
      <c r="D26" s="37"/>
      <c r="E26" s="37"/>
      <c r="F26" s="37"/>
      <c r="G26" s="37"/>
      <c r="H26" s="37"/>
      <c r="I26" s="37"/>
      <c r="J26" s="45"/>
      <c r="K26" s="42"/>
    </row>
    <row r="27" spans="1:11" ht="17">
      <c r="A27" s="38" t="s">
        <v>89</v>
      </c>
      <c r="B27" s="39">
        <v>11</v>
      </c>
      <c r="C27" s="40" t="s">
        <v>90</v>
      </c>
      <c r="D27" s="22" t="s">
        <v>91</v>
      </c>
      <c r="E27" s="41">
        <f>0.76*B27</f>
        <v>8.36</v>
      </c>
      <c r="F27" s="29" t="s">
        <v>54</v>
      </c>
      <c r="G27" s="22">
        <f>VLOOKUP(D27,'EPD Data'!$A$4:$E$23,2,FALSE)</f>
        <v>285</v>
      </c>
      <c r="H27" s="22">
        <f>VLOOKUP(D27,'EPD Data'!$A$4:$E$23,3,FALSE)</f>
        <v>0</v>
      </c>
      <c r="I27" s="22" t="str">
        <f>VLOOKUP(D27,'EPD Data'!$A$4:$E$23,4,FALSE)</f>
        <v>m3</v>
      </c>
      <c r="J27" s="42">
        <f t="shared" ref="J27:J28" si="5">E27*G27</f>
        <v>2382.6</v>
      </c>
      <c r="K27" s="42">
        <f t="shared" ref="K27:K28" si="6">E27*H27</f>
        <v>0</v>
      </c>
    </row>
    <row r="28" spans="1:11" ht="17">
      <c r="A28" s="38" t="s">
        <v>92</v>
      </c>
      <c r="B28" s="39">
        <v>0.25</v>
      </c>
      <c r="C28" s="40" t="s">
        <v>57</v>
      </c>
      <c r="D28" s="22" t="s">
        <v>58</v>
      </c>
      <c r="E28" s="41">
        <v>0.22750000000000001</v>
      </c>
      <c r="F28" s="43" t="s">
        <v>59</v>
      </c>
      <c r="G28" s="22">
        <f>VLOOKUP(D28,'EPD Data'!$A$4:$E$23,2,FALSE)</f>
        <v>854</v>
      </c>
      <c r="H28" s="22">
        <f>VLOOKUP(D28,'EPD Data'!$A$4:$E$23,3,FALSE)</f>
        <v>0</v>
      </c>
      <c r="I28" s="22" t="str">
        <f>VLOOKUP(D28,'EPD Data'!$A$4:$E$23,4,FALSE)</f>
        <v>Tonne</v>
      </c>
      <c r="J28" s="42">
        <f t="shared" si="5"/>
        <v>194.285</v>
      </c>
      <c r="K28" s="42">
        <f t="shared" si="6"/>
        <v>0</v>
      </c>
    </row>
    <row r="29" spans="1:11">
      <c r="A29" s="44"/>
      <c r="B29" s="46"/>
      <c r="C29" s="47"/>
      <c r="E29" s="41"/>
      <c r="F29" s="43"/>
      <c r="J29" s="42"/>
      <c r="K29" s="42"/>
    </row>
    <row r="30" spans="1:11" ht="17" thickBot="1">
      <c r="J30" s="42" t="s">
        <v>93</v>
      </c>
      <c r="K30" s="42" t="s">
        <v>94</v>
      </c>
    </row>
    <row r="31" spans="1:11">
      <c r="I31" s="48" t="s">
        <v>95</v>
      </c>
      <c r="J31" s="49">
        <f>SUM(J3:J28)</f>
        <v>15354.237064486046</v>
      </c>
      <c r="K31" s="49">
        <f>SUM(K3:K28)</f>
        <v>947.92080965909099</v>
      </c>
    </row>
    <row r="32" spans="1:11" ht="17" thickBot="1">
      <c r="I32" s="50" t="s">
        <v>96</v>
      </c>
      <c r="J32" s="51">
        <f>J31/220</f>
        <v>69.791986656754759</v>
      </c>
      <c r="K32" s="51">
        <f>K31/220</f>
        <v>4.3087309529958677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00F1D-8B8F-BA4A-A01A-00E67C1F6127}">
  <sheetPr>
    <tabColor theme="8" tint="0.79998168889431442"/>
  </sheetPr>
  <dimension ref="A1:K48"/>
  <sheetViews>
    <sheetView workbookViewId="0">
      <pane ySplit="1" topLeftCell="A2" activePane="bottomLeft" state="frozen"/>
      <selection pane="bottomLeft" activeCell="B14" sqref="B14"/>
    </sheetView>
  </sheetViews>
  <sheetFormatPr baseColWidth="10" defaultRowHeight="16"/>
  <cols>
    <col min="1" max="1" width="32.83203125" style="29" bestFit="1" customWidth="1"/>
    <col min="2" max="2" width="8.1640625" style="29" bestFit="1" customWidth="1"/>
    <col min="3" max="3" width="12.1640625" style="25" bestFit="1" customWidth="1"/>
    <col min="4" max="4" width="24.1640625" style="29" bestFit="1" customWidth="1"/>
    <col min="5" max="5" width="11.5" style="29" bestFit="1" customWidth="1"/>
    <col min="6" max="6" width="12.33203125" style="29" bestFit="1" customWidth="1"/>
    <col min="7" max="8" width="11" style="22" bestFit="1" customWidth="1"/>
    <col min="9" max="9" width="17" style="22" bestFit="1" customWidth="1"/>
    <col min="10" max="11" width="11" style="22" bestFit="1" customWidth="1"/>
    <col min="12" max="16384" width="10.83203125" style="22"/>
  </cols>
  <sheetData>
    <row r="1" spans="1:11">
      <c r="A1" s="33" t="s">
        <v>36</v>
      </c>
      <c r="B1" s="33" t="s">
        <v>37</v>
      </c>
      <c r="C1" s="31" t="s">
        <v>38</v>
      </c>
      <c r="D1" s="33" t="s">
        <v>39</v>
      </c>
      <c r="E1" s="33" t="s">
        <v>40</v>
      </c>
      <c r="F1" s="33" t="s">
        <v>41</v>
      </c>
      <c r="G1" s="33" t="s">
        <v>42</v>
      </c>
      <c r="H1" s="33" t="s">
        <v>43</v>
      </c>
      <c r="I1" s="33" t="s">
        <v>44</v>
      </c>
      <c r="J1" s="33" t="s">
        <v>45</v>
      </c>
      <c r="K1" s="33" t="s">
        <v>46</v>
      </c>
    </row>
    <row r="2" spans="1:11" ht="17">
      <c r="A2" s="34" t="s">
        <v>97</v>
      </c>
      <c r="B2" s="35">
        <v>36</v>
      </c>
      <c r="C2" s="36" t="s">
        <v>48</v>
      </c>
      <c r="D2" s="52" t="s">
        <v>98</v>
      </c>
      <c r="E2" s="52"/>
      <c r="F2" s="52"/>
      <c r="G2" s="22" t="s">
        <v>49</v>
      </c>
      <c r="H2" s="22" t="s">
        <v>50</v>
      </c>
      <c r="I2" s="22" t="s">
        <v>44</v>
      </c>
    </row>
    <row r="3" spans="1:11" ht="17">
      <c r="A3" s="38" t="s">
        <v>78</v>
      </c>
      <c r="B3" s="39">
        <v>36</v>
      </c>
      <c r="C3" s="40" t="s">
        <v>48</v>
      </c>
      <c r="D3" s="22" t="s">
        <v>74</v>
      </c>
      <c r="E3" s="53">
        <f>1.5/12*3.5/12*B3*0.028</f>
        <v>3.6749999999999998E-2</v>
      </c>
      <c r="F3" s="29" t="s">
        <v>54</v>
      </c>
      <c r="G3" s="22">
        <f>VLOOKUP(D3,'EPD Data'!$A$4:$E$23,2,FALSE)</f>
        <v>63.12</v>
      </c>
      <c r="H3" s="22">
        <f>VLOOKUP(D3,'EPD Data'!$A$4:$E$23,3,FALSE)</f>
        <v>795</v>
      </c>
      <c r="I3" s="22" t="str">
        <f>VLOOKUP(D3,'EPD Data'!$A$4:$E$23,4,FALSE)</f>
        <v>1 m3</v>
      </c>
      <c r="J3" s="42">
        <f>E3*G3</f>
        <v>2.3196599999999998</v>
      </c>
      <c r="K3" s="42">
        <f>E3*H3</f>
        <v>29.216249999999999</v>
      </c>
    </row>
    <row r="4" spans="1:11" ht="17">
      <c r="A4" s="38" t="s">
        <v>79</v>
      </c>
      <c r="B4" s="39">
        <v>72</v>
      </c>
      <c r="C4" s="40" t="s">
        <v>48</v>
      </c>
      <c r="D4" s="22" t="s">
        <v>74</v>
      </c>
      <c r="E4" s="53">
        <f>1.5/12*3.5/12*B4*0.028</f>
        <v>7.3499999999999996E-2</v>
      </c>
      <c r="F4" s="29" t="s">
        <v>54</v>
      </c>
      <c r="G4" s="22">
        <f>VLOOKUP(D4,'EPD Data'!$A$4:$E$23,2,FALSE)</f>
        <v>63.12</v>
      </c>
      <c r="H4" s="22">
        <f>VLOOKUP(D4,'EPD Data'!$A$4:$E$23,3,FALSE)</f>
        <v>795</v>
      </c>
      <c r="I4" s="22" t="str">
        <f>VLOOKUP(D4,'EPD Data'!$A$4:$E$23,4,FALSE)</f>
        <v>1 m3</v>
      </c>
      <c r="J4" s="42">
        <f t="shared" ref="J4:J7" si="0">E4*G4</f>
        <v>4.6393199999999997</v>
      </c>
      <c r="K4" s="42">
        <f t="shared" ref="K4:K7" si="1">E4*H4</f>
        <v>58.432499999999997</v>
      </c>
    </row>
    <row r="5" spans="1:11" ht="17">
      <c r="A5" s="38" t="s">
        <v>80</v>
      </c>
      <c r="B5" s="39">
        <v>36</v>
      </c>
      <c r="C5" s="40" t="s">
        <v>48</v>
      </c>
      <c r="D5" s="22" t="s">
        <v>74</v>
      </c>
      <c r="E5" s="53">
        <f>1.5/12*3.5/12*B5*0.028</f>
        <v>3.6749999999999998E-2</v>
      </c>
      <c r="F5" s="29" t="s">
        <v>54</v>
      </c>
      <c r="G5" s="22">
        <f>VLOOKUP(D5,'EPD Data'!$A$4:$E$23,2,FALSE)</f>
        <v>63.12</v>
      </c>
      <c r="H5" s="22">
        <f>VLOOKUP(D5,'EPD Data'!$A$4:$E$23,3,FALSE)</f>
        <v>795</v>
      </c>
      <c r="I5" s="22" t="str">
        <f>VLOOKUP(D5,'EPD Data'!$A$4:$E$23,4,FALSE)</f>
        <v>1 m3</v>
      </c>
      <c r="J5" s="42">
        <f t="shared" si="0"/>
        <v>2.3196599999999998</v>
      </c>
      <c r="K5" s="42">
        <f>E5*H5</f>
        <v>29.216249999999999</v>
      </c>
    </row>
    <row r="6" spans="1:11" ht="17">
      <c r="A6" s="38" t="s">
        <v>81</v>
      </c>
      <c r="B6" s="39">
        <v>216</v>
      </c>
      <c r="C6" s="40" t="s">
        <v>48</v>
      </c>
      <c r="D6" s="22" t="s">
        <v>74</v>
      </c>
      <c r="E6" s="53">
        <f>1.5/12*3.5/12*B6*0.028</f>
        <v>0.22050000000000003</v>
      </c>
      <c r="F6" s="29" t="s">
        <v>54</v>
      </c>
      <c r="G6" s="22">
        <f>VLOOKUP(D6,'EPD Data'!$A$4:$E$23,2,FALSE)</f>
        <v>63.12</v>
      </c>
      <c r="H6" s="22">
        <f>VLOOKUP(D6,'EPD Data'!$A$4:$E$23,3,FALSE)</f>
        <v>795</v>
      </c>
      <c r="I6" s="22" t="str">
        <f>VLOOKUP(D6,'EPD Data'!$A$4:$E$23,4,FALSE)</f>
        <v>1 m3</v>
      </c>
      <c r="J6" s="42">
        <f t="shared" si="0"/>
        <v>13.917960000000001</v>
      </c>
      <c r="K6" s="42">
        <f t="shared" si="1"/>
        <v>175.29750000000001</v>
      </c>
    </row>
    <row r="7" spans="1:11" ht="17" customHeight="1">
      <c r="A7" s="38" t="s">
        <v>82</v>
      </c>
      <c r="B7" s="39">
        <v>288</v>
      </c>
      <c r="C7" s="40" t="s">
        <v>83</v>
      </c>
      <c r="D7" s="44" t="s">
        <v>84</v>
      </c>
      <c r="E7" s="41">
        <f>2.8/322.92*B7</f>
        <v>2.4972129319955401</v>
      </c>
      <c r="F7" s="29" t="s">
        <v>65</v>
      </c>
      <c r="G7" s="22">
        <f>VLOOKUP(D7,'EPD Data'!$A$4:$E$23,2,FALSE)</f>
        <v>0.9407766990291262</v>
      </c>
      <c r="H7" s="22">
        <f>VLOOKUP(D7,'EPD Data'!$A$4:$E$23,3,FALSE)</f>
        <v>0</v>
      </c>
      <c r="I7" s="22" t="str">
        <f>VLOOKUP(D7,'EPD Data'!$A$4:$E$23,4,FALSE)</f>
        <v>kg</v>
      </c>
      <c r="J7" s="42">
        <f t="shared" si="0"/>
        <v>2.34931973893561</v>
      </c>
      <c r="K7" s="42">
        <f t="shared" si="1"/>
        <v>0</v>
      </c>
    </row>
    <row r="8" spans="1:11">
      <c r="E8" s="53"/>
      <c r="J8" s="42"/>
      <c r="K8" s="42"/>
    </row>
    <row r="9" spans="1:11" ht="17">
      <c r="A9" s="34" t="s">
        <v>99</v>
      </c>
      <c r="B9" s="35">
        <v>206</v>
      </c>
      <c r="C9" s="36" t="s">
        <v>48</v>
      </c>
      <c r="D9" s="52"/>
      <c r="E9" s="52"/>
      <c r="F9" s="52"/>
      <c r="G9" s="52"/>
      <c r="H9" s="52"/>
      <c r="I9" s="52"/>
      <c r="J9" s="54"/>
      <c r="K9" s="54"/>
    </row>
    <row r="10" spans="1:11" ht="17">
      <c r="A10" s="38" t="s">
        <v>100</v>
      </c>
      <c r="B10" s="39">
        <v>206</v>
      </c>
      <c r="C10" s="40" t="s">
        <v>48</v>
      </c>
      <c r="D10" s="22" t="s">
        <v>74</v>
      </c>
      <c r="E10" s="53">
        <f>1.5/12*5.5/12*B10*0.028</f>
        <v>0.3304583333333333</v>
      </c>
      <c r="F10" s="29" t="s">
        <v>54</v>
      </c>
      <c r="G10" s="22">
        <f>VLOOKUP(D10,'EPD Data'!$A$4:$E$23,2,FALSE)</f>
        <v>63.12</v>
      </c>
      <c r="H10" s="22">
        <f>VLOOKUP(D10,'EPD Data'!$A$4:$E$23,3,FALSE)</f>
        <v>795</v>
      </c>
      <c r="I10" s="22" t="str">
        <f>VLOOKUP(D10,'EPD Data'!$A$4:$E$23,4,FALSE)</f>
        <v>1 m3</v>
      </c>
      <c r="J10" s="42">
        <f t="shared" ref="J10:J14" si="2">E10*G10</f>
        <v>20.858529999999998</v>
      </c>
      <c r="K10" s="42">
        <f t="shared" ref="K10:K14" si="3">E10*H10</f>
        <v>262.71437499999996</v>
      </c>
    </row>
    <row r="11" spans="1:11" ht="17">
      <c r="A11" s="38" t="s">
        <v>101</v>
      </c>
      <c r="B11" s="39">
        <v>412</v>
      </c>
      <c r="C11" s="40" t="s">
        <v>48</v>
      </c>
      <c r="D11" s="22" t="s">
        <v>74</v>
      </c>
      <c r="E11" s="53">
        <f>1.5/12*5.5/12*B11*0.028</f>
        <v>0.6609166666666666</v>
      </c>
      <c r="F11" s="29" t="s">
        <v>54</v>
      </c>
      <c r="G11" s="22">
        <f>VLOOKUP(D11,'EPD Data'!$A$4:$E$23,2,FALSE)</f>
        <v>63.12</v>
      </c>
      <c r="H11" s="22">
        <f>VLOOKUP(D11,'EPD Data'!$A$4:$E$23,3,FALSE)</f>
        <v>795</v>
      </c>
      <c r="I11" s="22" t="str">
        <f>VLOOKUP(D11,'EPD Data'!$A$4:$E$23,4,FALSE)</f>
        <v>1 m3</v>
      </c>
      <c r="J11" s="42">
        <f t="shared" si="2"/>
        <v>41.717059999999996</v>
      </c>
      <c r="K11" s="42">
        <f t="shared" si="3"/>
        <v>525.42874999999992</v>
      </c>
    </row>
    <row r="12" spans="1:11" ht="17">
      <c r="A12" s="38" t="s">
        <v>102</v>
      </c>
      <c r="B12" s="39">
        <v>206</v>
      </c>
      <c r="C12" s="40" t="s">
        <v>48</v>
      </c>
      <c r="D12" s="22" t="s">
        <v>74</v>
      </c>
      <c r="E12" s="53">
        <f>1.5/12*5.5/12*B12*0.028</f>
        <v>0.3304583333333333</v>
      </c>
      <c r="F12" s="29" t="s">
        <v>54</v>
      </c>
      <c r="G12" s="22">
        <f>VLOOKUP(D12,'EPD Data'!$A$4:$E$23,2,FALSE)</f>
        <v>63.12</v>
      </c>
      <c r="H12" s="22">
        <f>VLOOKUP(D12,'EPD Data'!$A$4:$E$23,3,FALSE)</f>
        <v>795</v>
      </c>
      <c r="I12" s="22" t="str">
        <f>VLOOKUP(D12,'EPD Data'!$A$4:$E$23,4,FALSE)</f>
        <v>1 m3</v>
      </c>
      <c r="J12" s="42">
        <f t="shared" si="2"/>
        <v>20.858529999999998</v>
      </c>
      <c r="K12" s="42">
        <f t="shared" si="3"/>
        <v>262.71437499999996</v>
      </c>
    </row>
    <row r="13" spans="1:11" ht="17">
      <c r="A13" s="38" t="s">
        <v>103</v>
      </c>
      <c r="B13" s="39">
        <v>1236</v>
      </c>
      <c r="C13" s="40" t="s">
        <v>48</v>
      </c>
      <c r="D13" s="22" t="s">
        <v>74</v>
      </c>
      <c r="E13" s="53">
        <f>1.5/12*5.5/12*B13*0.028</f>
        <v>1.98275</v>
      </c>
      <c r="F13" s="29" t="s">
        <v>54</v>
      </c>
      <c r="G13" s="22">
        <f>VLOOKUP(D13,'EPD Data'!$A$4:$E$23,2,FALSE)</f>
        <v>63.12</v>
      </c>
      <c r="H13" s="22">
        <f>VLOOKUP(D13,'EPD Data'!$A$4:$E$23,3,FALSE)</f>
        <v>795</v>
      </c>
      <c r="I13" s="22" t="str">
        <f>VLOOKUP(D13,'EPD Data'!$A$4:$E$23,4,FALSE)</f>
        <v>1 m3</v>
      </c>
      <c r="J13" s="42">
        <f t="shared" si="2"/>
        <v>125.15118</v>
      </c>
      <c r="K13" s="42">
        <f t="shared" si="3"/>
        <v>1576.2862500000001</v>
      </c>
    </row>
    <row r="14" spans="1:11" ht="17" customHeight="1">
      <c r="A14" s="38" t="s">
        <v>82</v>
      </c>
      <c r="B14" s="39">
        <v>1648</v>
      </c>
      <c r="C14" s="40" t="s">
        <v>83</v>
      </c>
      <c r="D14" s="44" t="s">
        <v>84</v>
      </c>
      <c r="E14" s="41">
        <f>2.8/322.92*B14</f>
        <v>14.289607333085591</v>
      </c>
      <c r="F14" s="29" t="s">
        <v>65</v>
      </c>
      <c r="G14" s="22">
        <f>VLOOKUP(D14,'EPD Data'!$A$4:$E$23,2,FALSE)</f>
        <v>0.9407766990291262</v>
      </c>
      <c r="H14" s="22">
        <f>VLOOKUP(D14,'EPD Data'!$A$4:$E$23,3,FALSE)</f>
        <v>0</v>
      </c>
      <c r="I14" s="22" t="str">
        <f>VLOOKUP(D14,'EPD Data'!$A$4:$E$23,4,FALSE)</f>
        <v>kg</v>
      </c>
      <c r="J14" s="42">
        <f t="shared" si="2"/>
        <v>13.443329617242657</v>
      </c>
      <c r="K14" s="42">
        <f t="shared" si="3"/>
        <v>0</v>
      </c>
    </row>
    <row r="15" spans="1:11">
      <c r="E15" s="53"/>
      <c r="J15" s="42"/>
      <c r="K15" s="42"/>
    </row>
    <row r="16" spans="1:11" ht="17">
      <c r="A16" s="34" t="s">
        <v>104</v>
      </c>
      <c r="B16" s="35">
        <v>8</v>
      </c>
      <c r="C16" s="36" t="s">
        <v>52</v>
      </c>
      <c r="D16" s="52"/>
      <c r="E16" s="52"/>
      <c r="F16" s="52"/>
      <c r="G16" s="52"/>
      <c r="H16" s="52"/>
      <c r="I16" s="52"/>
      <c r="J16" s="54"/>
      <c r="K16" s="54"/>
    </row>
    <row r="17" spans="1:11" ht="17">
      <c r="A17" s="38" t="s">
        <v>104</v>
      </c>
      <c r="B17" s="39">
        <v>8</v>
      </c>
      <c r="C17" s="40" t="s">
        <v>52</v>
      </c>
      <c r="D17" s="22" t="s">
        <v>105</v>
      </c>
      <c r="E17" s="53">
        <f>0.93*B17</f>
        <v>7.44</v>
      </c>
      <c r="F17" s="29" t="s">
        <v>65</v>
      </c>
      <c r="G17" s="22">
        <f>VLOOKUP(D17,'EPD Data'!$A$4:$E$23,2,FALSE)</f>
        <v>2.44</v>
      </c>
      <c r="H17" s="22">
        <f>VLOOKUP(D17,'EPD Data'!$A$4:$E$23,3,FALSE)</f>
        <v>0</v>
      </c>
      <c r="I17" s="22" t="str">
        <f>VLOOKUP(D17,'EPD Data'!$A$4:$E$23,4,FALSE)</f>
        <v>kg</v>
      </c>
      <c r="J17" s="42">
        <f t="shared" ref="J17" si="4">E17*G17</f>
        <v>18.153600000000001</v>
      </c>
      <c r="K17" s="42">
        <f t="shared" ref="K17" si="5">E17*H17</f>
        <v>0</v>
      </c>
    </row>
    <row r="18" spans="1:11">
      <c r="E18" s="53"/>
      <c r="J18" s="42"/>
      <c r="K18" s="42"/>
    </row>
    <row r="19" spans="1:11" ht="17">
      <c r="A19" s="34" t="s">
        <v>106</v>
      </c>
      <c r="B19" s="35">
        <v>16</v>
      </c>
      <c r="C19" s="36" t="s">
        <v>48</v>
      </c>
      <c r="D19" s="52"/>
      <c r="E19" s="52"/>
      <c r="F19" s="52"/>
      <c r="G19" s="52"/>
      <c r="H19" s="52"/>
      <c r="I19" s="52"/>
      <c r="J19" s="54"/>
      <c r="K19" s="54"/>
    </row>
    <row r="20" spans="1:11" ht="17">
      <c r="A20" s="38" t="s">
        <v>106</v>
      </c>
      <c r="B20" s="39">
        <v>16</v>
      </c>
      <c r="C20" s="40" t="s">
        <v>48</v>
      </c>
      <c r="D20" s="22" t="s">
        <v>107</v>
      </c>
      <c r="E20" s="53">
        <f>2*1.75/12*16/12*B20*0.028</f>
        <v>0.17422222222222222</v>
      </c>
      <c r="F20" s="44" t="s">
        <v>54</v>
      </c>
      <c r="G20" s="22">
        <f>VLOOKUP(D20,'EPD Data'!$A$4:$E$23,2,FALSE)</f>
        <v>361.45</v>
      </c>
      <c r="H20" s="22">
        <f>VLOOKUP(D20,'EPD Data'!$A$4:$E$23,3,FALSE)</f>
        <v>998</v>
      </c>
      <c r="I20" s="22" t="str">
        <f>VLOOKUP(D20,'EPD Data'!$A$4:$E$23,4,FALSE)</f>
        <v>1 m3</v>
      </c>
      <c r="J20" s="42">
        <f t="shared" ref="J20" si="6">E20*G20</f>
        <v>62.972622222222221</v>
      </c>
      <c r="K20" s="42">
        <f t="shared" ref="K20" si="7">E20*H20</f>
        <v>173.87377777777778</v>
      </c>
    </row>
    <row r="21" spans="1:11">
      <c r="A21" s="38"/>
      <c r="B21" s="39"/>
      <c r="C21" s="40"/>
      <c r="D21" s="44"/>
      <c r="E21" s="53"/>
      <c r="J21" s="42"/>
      <c r="K21" s="42"/>
    </row>
    <row r="22" spans="1:11" ht="17">
      <c r="A22" s="34" t="s">
        <v>108</v>
      </c>
      <c r="B22" s="35">
        <v>3</v>
      </c>
      <c r="C22" s="36" t="s">
        <v>48</v>
      </c>
      <c r="D22" s="52"/>
      <c r="E22" s="52"/>
      <c r="F22" s="52"/>
      <c r="G22" s="52"/>
      <c r="H22" s="52"/>
      <c r="I22" s="52"/>
      <c r="J22" s="54"/>
      <c r="K22" s="54"/>
    </row>
    <row r="23" spans="1:11" ht="17">
      <c r="A23" s="38" t="s">
        <v>108</v>
      </c>
      <c r="B23" s="39">
        <v>3</v>
      </c>
      <c r="C23" s="40" t="s">
        <v>48</v>
      </c>
      <c r="D23" s="22" t="s">
        <v>74</v>
      </c>
      <c r="E23" s="53">
        <f>2*1.5/12*7.25/12*B23*0.028</f>
        <v>1.2687500000000001E-2</v>
      </c>
      <c r="F23" s="29" t="s">
        <v>54</v>
      </c>
      <c r="G23" s="22">
        <f>VLOOKUP(D23,'EPD Data'!$A$4:$E$23,2,FALSE)</f>
        <v>63.12</v>
      </c>
      <c r="H23" s="22">
        <f>VLOOKUP(D23,'EPD Data'!$A$4:$E$23,3,FALSE)</f>
        <v>795</v>
      </c>
      <c r="I23" s="22" t="str">
        <f>VLOOKUP(D23,'EPD Data'!$A$4:$E$23,4,FALSE)</f>
        <v>1 m3</v>
      </c>
      <c r="J23" s="42">
        <f t="shared" ref="J23" si="8">E23*G23</f>
        <v>0.80083500000000007</v>
      </c>
      <c r="K23" s="42">
        <f t="shared" ref="K23" si="9">E23*H23</f>
        <v>10.086562500000001</v>
      </c>
    </row>
    <row r="24" spans="1:11">
      <c r="A24" s="38"/>
      <c r="B24" s="39"/>
      <c r="C24" s="40"/>
      <c r="D24" s="44"/>
      <c r="E24" s="53"/>
      <c r="J24" s="42"/>
      <c r="K24" s="42"/>
    </row>
    <row r="25" spans="1:11" ht="17">
      <c r="A25" s="34" t="s">
        <v>109</v>
      </c>
      <c r="B25" s="35">
        <v>40</v>
      </c>
      <c r="C25" s="36" t="s">
        <v>48</v>
      </c>
      <c r="D25" s="52"/>
      <c r="E25" s="52"/>
      <c r="F25" s="52"/>
      <c r="G25" s="52"/>
      <c r="H25" s="52"/>
      <c r="I25" s="52"/>
      <c r="J25" s="54"/>
      <c r="K25" s="54"/>
    </row>
    <row r="26" spans="1:11" ht="17">
      <c r="A26" s="38" t="s">
        <v>109</v>
      </c>
      <c r="B26" s="39">
        <v>40</v>
      </c>
      <c r="C26" s="40" t="s">
        <v>48</v>
      </c>
      <c r="D26" s="22" t="s">
        <v>74</v>
      </c>
      <c r="E26" s="53">
        <f>3*1.5/12*7.25/12*B26*0.028</f>
        <v>0.25375000000000003</v>
      </c>
      <c r="F26" s="29" t="s">
        <v>54</v>
      </c>
      <c r="G26" s="22">
        <f>VLOOKUP(D26,'EPD Data'!$A$4:$E$23,2,FALSE)</f>
        <v>63.12</v>
      </c>
      <c r="H26" s="22">
        <f>VLOOKUP(D26,'EPD Data'!$A$4:$E$23,3,FALSE)</f>
        <v>795</v>
      </c>
      <c r="I26" s="22" t="str">
        <f>VLOOKUP(D26,'EPD Data'!$A$4:$E$23,4,FALSE)</f>
        <v>1 m3</v>
      </c>
      <c r="J26" s="42">
        <f t="shared" ref="J26" si="10">E26*G26</f>
        <v>16.0167</v>
      </c>
      <c r="K26" s="42">
        <f t="shared" ref="K26" si="11">E26*H26</f>
        <v>201.73125000000002</v>
      </c>
    </row>
    <row r="27" spans="1:11">
      <c r="A27" s="38"/>
      <c r="B27" s="39"/>
      <c r="C27" s="40"/>
      <c r="D27" s="44"/>
      <c r="E27" s="53"/>
      <c r="J27" s="42"/>
      <c r="K27" s="42"/>
    </row>
    <row r="28" spans="1:11" ht="17">
      <c r="A28" s="34" t="s">
        <v>110</v>
      </c>
      <c r="B28" s="35">
        <v>21</v>
      </c>
      <c r="C28" s="36" t="s">
        <v>52</v>
      </c>
      <c r="D28" s="52"/>
      <c r="E28" s="52"/>
      <c r="F28" s="52"/>
      <c r="G28" s="52"/>
      <c r="H28" s="52"/>
      <c r="I28" s="52"/>
      <c r="J28" s="54"/>
      <c r="K28" s="54"/>
    </row>
    <row r="29" spans="1:11" ht="17">
      <c r="A29" s="38" t="s">
        <v>111</v>
      </c>
      <c r="B29" s="39">
        <v>168</v>
      </c>
      <c r="C29" s="40" t="s">
        <v>48</v>
      </c>
      <c r="D29" s="22" t="s">
        <v>74</v>
      </c>
      <c r="E29" s="53">
        <f>5.5/12*5.5/12*B29*0.028</f>
        <v>0.98816666666666664</v>
      </c>
      <c r="F29" s="44" t="s">
        <v>54</v>
      </c>
      <c r="G29" s="22">
        <f>VLOOKUP(D29,'EPD Data'!$A$4:$E$23,2,FALSE)</f>
        <v>63.12</v>
      </c>
      <c r="H29" s="22">
        <f>VLOOKUP(D29,'EPD Data'!$A$4:$E$23,3,FALSE)</f>
        <v>795</v>
      </c>
      <c r="I29" s="22" t="str">
        <f>VLOOKUP(D29,'EPD Data'!$A$4:$E$23,4,FALSE)</f>
        <v>1 m3</v>
      </c>
      <c r="J29" s="42">
        <f t="shared" ref="J29:J31" si="12">E29*G29</f>
        <v>62.373079999999995</v>
      </c>
      <c r="K29" s="42">
        <f t="shared" ref="K29:K31" si="13">E29*H29</f>
        <v>785.59249999999997</v>
      </c>
    </row>
    <row r="30" spans="1:11" ht="17">
      <c r="A30" s="38" t="s">
        <v>112</v>
      </c>
      <c r="B30" s="39">
        <v>21</v>
      </c>
      <c r="C30" s="40" t="s">
        <v>52</v>
      </c>
      <c r="D30" s="22" t="s">
        <v>105</v>
      </c>
      <c r="E30" s="53">
        <f>2.21*B30</f>
        <v>46.41</v>
      </c>
      <c r="F30" s="44" t="s">
        <v>65</v>
      </c>
      <c r="G30" s="22">
        <f>VLOOKUP(D30,'EPD Data'!$A$4:$E$23,2,FALSE)</f>
        <v>2.44</v>
      </c>
      <c r="H30" s="22">
        <f>VLOOKUP(D30,'EPD Data'!$A$4:$E$23,3,FALSE)</f>
        <v>0</v>
      </c>
      <c r="I30" s="22" t="str">
        <f>VLOOKUP(D30,'EPD Data'!$A$4:$E$23,4,FALSE)</f>
        <v>kg</v>
      </c>
      <c r="J30" s="42">
        <f t="shared" si="12"/>
        <v>113.24039999999999</v>
      </c>
      <c r="K30" s="42">
        <f t="shared" si="13"/>
        <v>0</v>
      </c>
    </row>
    <row r="31" spans="1:11" ht="17">
      <c r="A31" s="38" t="s">
        <v>113</v>
      </c>
      <c r="B31" s="39">
        <v>21</v>
      </c>
      <c r="C31" s="40" t="s">
        <v>52</v>
      </c>
      <c r="D31" s="22" t="s">
        <v>105</v>
      </c>
      <c r="E31" s="53">
        <f>0.91*B31</f>
        <v>19.11</v>
      </c>
      <c r="F31" s="44" t="s">
        <v>65</v>
      </c>
      <c r="G31" s="22">
        <f>VLOOKUP(D31,'EPD Data'!$A$4:$E$23,2,FALSE)</f>
        <v>2.44</v>
      </c>
      <c r="H31" s="22">
        <f>VLOOKUP(D31,'EPD Data'!$A$4:$E$23,3,FALSE)</f>
        <v>0</v>
      </c>
      <c r="I31" s="22" t="str">
        <f>VLOOKUP(D31,'EPD Data'!$A$4:$E$23,4,FALSE)</f>
        <v>kg</v>
      </c>
      <c r="J31" s="42">
        <f t="shared" si="12"/>
        <v>46.628399999999999</v>
      </c>
      <c r="K31" s="42">
        <f t="shared" si="13"/>
        <v>0</v>
      </c>
    </row>
    <row r="32" spans="1:11">
      <c r="E32" s="53"/>
      <c r="J32" s="42"/>
      <c r="K32" s="42"/>
    </row>
    <row r="33" spans="1:11" ht="17">
      <c r="A33" s="34" t="s">
        <v>114</v>
      </c>
      <c r="B33" s="35">
        <v>1358</v>
      </c>
      <c r="C33" s="36" t="s">
        <v>83</v>
      </c>
      <c r="D33" s="52"/>
      <c r="E33" s="52"/>
      <c r="F33" s="52"/>
      <c r="G33" s="52"/>
      <c r="H33" s="52"/>
      <c r="I33" s="52"/>
      <c r="J33" s="54"/>
      <c r="K33" s="54"/>
    </row>
    <row r="34" spans="1:11" ht="17">
      <c r="A34" s="38" t="s">
        <v>114</v>
      </c>
      <c r="B34" s="39">
        <v>1358</v>
      </c>
      <c r="C34" s="40" t="s">
        <v>83</v>
      </c>
      <c r="D34" s="22" t="s">
        <v>115</v>
      </c>
      <c r="E34" s="53">
        <f>0.5/12*B34*0.028</f>
        <v>1.5843333333333331</v>
      </c>
      <c r="F34" s="44" t="s">
        <v>54</v>
      </c>
      <c r="G34" s="22">
        <f>VLOOKUP(D34,'EPD Data'!$A$4:$E$23,2,FALSE)</f>
        <v>242.58</v>
      </c>
      <c r="H34" s="22">
        <f>VLOOKUP(D34,'EPD Data'!$A$4:$E$23,3,FALSE)</f>
        <v>1092</v>
      </c>
      <c r="I34" s="22" t="str">
        <f>VLOOKUP(D34,'EPD Data'!$A$4:$E$23,4,FALSE)</f>
        <v>1 m3</v>
      </c>
      <c r="J34" s="42">
        <f t="shared" ref="J34" si="14">E34*G34</f>
        <v>384.32757999999995</v>
      </c>
      <c r="K34" s="42">
        <f t="shared" ref="K34" si="15">E34*H34</f>
        <v>1730.0919999999999</v>
      </c>
    </row>
    <row r="35" spans="1:11">
      <c r="E35" s="53"/>
      <c r="J35" s="42"/>
      <c r="K35" s="42"/>
    </row>
    <row r="36" spans="1:11" ht="17">
      <c r="A36" s="34"/>
      <c r="B36" s="35">
        <v>205</v>
      </c>
      <c r="C36" s="36" t="s">
        <v>48</v>
      </c>
      <c r="D36" s="52"/>
      <c r="E36" s="52"/>
      <c r="F36" s="52"/>
      <c r="G36" s="52"/>
      <c r="H36" s="52"/>
      <c r="I36" s="52"/>
      <c r="J36" s="54"/>
      <c r="K36" s="54"/>
    </row>
    <row r="37" spans="1:11" ht="17">
      <c r="A37" s="38" t="s">
        <v>89</v>
      </c>
      <c r="B37" s="39">
        <v>11</v>
      </c>
      <c r="C37" s="40" t="s">
        <v>90</v>
      </c>
      <c r="D37" s="22" t="s">
        <v>91</v>
      </c>
      <c r="E37" s="53">
        <f>0.76*B37</f>
        <v>8.36</v>
      </c>
      <c r="F37" s="29" t="s">
        <v>54</v>
      </c>
      <c r="G37" s="22">
        <f>VLOOKUP(D37,'EPD Data'!$A$4:$E$23,2,FALSE)</f>
        <v>285</v>
      </c>
      <c r="H37" s="22">
        <f>VLOOKUP(D37,'EPD Data'!$A$4:$E$23,3,FALSE)</f>
        <v>0</v>
      </c>
      <c r="I37" s="22" t="str">
        <f>VLOOKUP(D37,'EPD Data'!$A$4:$E$23,4,FALSE)</f>
        <v>m3</v>
      </c>
      <c r="J37" s="42">
        <f t="shared" ref="J37:J40" si="16">E37*G37</f>
        <v>2382.6</v>
      </c>
      <c r="K37" s="42">
        <f t="shared" ref="K37:K40" si="17">E37*H37</f>
        <v>0</v>
      </c>
    </row>
    <row r="38" spans="1:11" ht="17">
      <c r="A38" s="38" t="s">
        <v>92</v>
      </c>
      <c r="B38" s="39">
        <v>0.25</v>
      </c>
      <c r="C38" s="40" t="s">
        <v>57</v>
      </c>
      <c r="D38" s="22" t="s">
        <v>58</v>
      </c>
      <c r="E38" s="53">
        <f>B38*0.91</f>
        <v>0.22750000000000001</v>
      </c>
      <c r="F38" s="29" t="s">
        <v>59</v>
      </c>
      <c r="G38" s="22">
        <f>VLOOKUP(D38,'EPD Data'!$A$4:$E$23,2,FALSE)</f>
        <v>854</v>
      </c>
      <c r="H38" s="22">
        <f>VLOOKUP(D38,'EPD Data'!$A$4:$E$23,3,FALSE)</f>
        <v>0</v>
      </c>
      <c r="I38" s="22" t="str">
        <f>VLOOKUP(D38,'EPD Data'!$A$4:$E$23,4,FALSE)</f>
        <v>Tonne</v>
      </c>
      <c r="J38" s="42">
        <f t="shared" si="16"/>
        <v>194.285</v>
      </c>
      <c r="K38" s="42">
        <f t="shared" si="17"/>
        <v>0</v>
      </c>
    </row>
    <row r="39" spans="1:11" ht="17">
      <c r="A39" s="38" t="s">
        <v>116</v>
      </c>
      <c r="B39" s="39">
        <v>205</v>
      </c>
      <c r="C39" s="40" t="s">
        <v>48</v>
      </c>
      <c r="D39" s="22" t="s">
        <v>74</v>
      </c>
      <c r="E39" s="53">
        <f>1.5/12*5.5/12*B39*0.028</f>
        <v>0.32885416666666667</v>
      </c>
      <c r="F39" s="29" t="s">
        <v>54</v>
      </c>
      <c r="G39" s="22">
        <f>VLOOKUP(D39,'EPD Data'!$A$4:$E$23,2,FALSE)</f>
        <v>63.12</v>
      </c>
      <c r="H39" s="22">
        <f>VLOOKUP(D39,'EPD Data'!$A$4:$E$23,3,FALSE)</f>
        <v>795</v>
      </c>
      <c r="I39" s="22" t="str">
        <f>VLOOKUP(D39,'EPD Data'!$A$4:$E$23,4,FALSE)</f>
        <v>1 m3</v>
      </c>
      <c r="J39" s="42">
        <f t="shared" si="16"/>
        <v>20.757275</v>
      </c>
      <c r="K39" s="42">
        <f t="shared" si="17"/>
        <v>261.43906249999998</v>
      </c>
    </row>
    <row r="40" spans="1:11" ht="17">
      <c r="A40" s="38" t="s">
        <v>75</v>
      </c>
      <c r="B40" s="39">
        <v>52</v>
      </c>
      <c r="C40" s="40" t="s">
        <v>52</v>
      </c>
      <c r="D40" s="22" t="s">
        <v>76</v>
      </c>
      <c r="E40" s="53">
        <f>0.21*B40</f>
        <v>10.92</v>
      </c>
      <c r="F40" s="29" t="s">
        <v>65</v>
      </c>
      <c r="G40" s="22">
        <f>VLOOKUP(D40,'EPD Data'!$A$4:$E$23,2,FALSE)</f>
        <v>1.71</v>
      </c>
      <c r="H40" s="22">
        <f>VLOOKUP(D40,'EPD Data'!$A$4:$E$23,3,FALSE)</f>
        <v>0</v>
      </c>
      <c r="I40" s="22" t="str">
        <f>VLOOKUP(D40,'EPD Data'!$A$4:$E$23,4,FALSE)</f>
        <v>kg</v>
      </c>
      <c r="J40" s="42">
        <f t="shared" si="16"/>
        <v>18.673199999999998</v>
      </c>
      <c r="K40" s="42">
        <f t="shared" si="17"/>
        <v>0</v>
      </c>
    </row>
    <row r="41" spans="1:11">
      <c r="A41" s="44"/>
      <c r="B41" s="46"/>
      <c r="C41" s="47"/>
      <c r="D41" s="22"/>
      <c r="E41" s="53"/>
      <c r="J41" s="42"/>
      <c r="K41" s="42"/>
    </row>
    <row r="42" spans="1:11" ht="17" thickBot="1">
      <c r="E42" s="53"/>
      <c r="J42" s="42" t="s">
        <v>93</v>
      </c>
      <c r="K42" s="42" t="s">
        <v>94</v>
      </c>
    </row>
    <row r="43" spans="1:11">
      <c r="E43" s="53"/>
      <c r="I43" s="48" t="s">
        <v>95</v>
      </c>
      <c r="J43" s="49">
        <f>SUM(J3:J40)</f>
        <v>3568.4032415784004</v>
      </c>
      <c r="K43" s="49">
        <f>SUM(K14:K39)</f>
        <v>3162.8151527777777</v>
      </c>
    </row>
    <row r="44" spans="1:11" ht="17" thickBot="1">
      <c r="E44" s="53"/>
      <c r="I44" s="50" t="s">
        <v>96</v>
      </c>
      <c r="J44" s="51">
        <f>J43/220</f>
        <v>16.220014734447275</v>
      </c>
      <c r="K44" s="51">
        <f>K43/220</f>
        <v>14.376432512626263</v>
      </c>
    </row>
    <row r="45" spans="1:11">
      <c r="E45" s="53"/>
    </row>
    <row r="46" spans="1:11">
      <c r="E46" s="53"/>
    </row>
    <row r="47" spans="1:11">
      <c r="E47" s="53"/>
    </row>
    <row r="48" spans="1:11">
      <c r="E48" s="5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115C8-78F7-3842-9B22-5E666C7693A7}">
  <sheetPr>
    <tabColor theme="8" tint="0.79998168889431442"/>
  </sheetPr>
  <dimension ref="A1:O17"/>
  <sheetViews>
    <sheetView workbookViewId="0">
      <selection activeCell="A23" sqref="A23"/>
    </sheetView>
  </sheetViews>
  <sheetFormatPr baseColWidth="10" defaultRowHeight="16"/>
  <cols>
    <col min="1" max="1" width="23.6640625" style="22" bestFit="1" customWidth="1"/>
    <col min="2" max="2" width="6.6640625" style="22" bestFit="1" customWidth="1"/>
    <col min="3" max="3" width="12.1640625" style="22" bestFit="1" customWidth="1"/>
    <col min="4" max="4" width="25.1640625" style="22" bestFit="1" customWidth="1"/>
    <col min="5" max="5" width="11.1640625" style="22" bestFit="1" customWidth="1"/>
    <col min="6" max="6" width="12.33203125" style="22" bestFit="1" customWidth="1"/>
    <col min="7" max="8" width="11" style="22" bestFit="1" customWidth="1"/>
    <col min="9" max="9" width="17" style="22" bestFit="1" customWidth="1"/>
    <col min="10" max="10" width="12.33203125" style="25" bestFit="1" customWidth="1"/>
    <col min="11" max="11" width="15.83203125" style="25" bestFit="1" customWidth="1"/>
    <col min="12" max="12" width="19.83203125" style="25" bestFit="1" customWidth="1"/>
    <col min="13" max="13" width="19.1640625" style="25" bestFit="1" customWidth="1"/>
    <col min="14" max="14" width="20.83203125" style="25" bestFit="1" customWidth="1"/>
    <col min="15" max="15" width="18.6640625" style="25" bestFit="1" customWidth="1"/>
    <col min="16" max="16384" width="10.83203125" style="22"/>
  </cols>
  <sheetData>
    <row r="1" spans="1:15">
      <c r="A1" s="33" t="s">
        <v>36</v>
      </c>
      <c r="B1" s="33" t="s">
        <v>37</v>
      </c>
      <c r="C1" s="31" t="s">
        <v>38</v>
      </c>
      <c r="D1" s="33" t="s">
        <v>98</v>
      </c>
      <c r="E1" s="33" t="s">
        <v>40</v>
      </c>
      <c r="F1" s="33" t="s">
        <v>41</v>
      </c>
      <c r="G1" s="33" t="s">
        <v>42</v>
      </c>
      <c r="H1" s="33" t="s">
        <v>43</v>
      </c>
      <c r="I1" s="33" t="s">
        <v>44</v>
      </c>
      <c r="J1" s="31" t="s">
        <v>45</v>
      </c>
      <c r="K1" s="31" t="s">
        <v>117</v>
      </c>
      <c r="L1" s="31" t="s">
        <v>118</v>
      </c>
      <c r="M1" s="31" t="s">
        <v>119</v>
      </c>
      <c r="N1" s="31" t="s">
        <v>120</v>
      </c>
      <c r="O1" s="31" t="s">
        <v>121</v>
      </c>
    </row>
    <row r="2" spans="1:15">
      <c r="A2" s="29" t="s">
        <v>122</v>
      </c>
      <c r="B2" s="29">
        <v>109</v>
      </c>
      <c r="C2" s="25" t="s">
        <v>123</v>
      </c>
      <c r="D2" s="29" t="s">
        <v>34</v>
      </c>
      <c r="E2" s="55">
        <f>4*8*B2</f>
        <v>3488</v>
      </c>
      <c r="F2" s="29" t="s">
        <v>124</v>
      </c>
      <c r="G2" s="22">
        <f>VLOOKUP(D2,'EPD Data'!$A$4:$E$23,2,FALSE)</f>
        <v>2.38</v>
      </c>
      <c r="H2" s="22">
        <f>VLOOKUP(D2,'EPD Data'!$A$4:$E$23,3,FALSE)</f>
        <v>3.0750000000000002</v>
      </c>
      <c r="I2" s="22" t="str">
        <f>VLOOKUP(D2,'EPD Data'!$A$4:$E$23,4,FALSE)</f>
        <v>ft2</v>
      </c>
      <c r="J2" s="26">
        <f>E2*G2</f>
        <v>8301.44</v>
      </c>
      <c r="K2" s="26">
        <f>E2*H2</f>
        <v>10725.6</v>
      </c>
      <c r="L2" s="26">
        <v>0</v>
      </c>
      <c r="M2" s="26">
        <f>E2*1.301</f>
        <v>4537.8879999999999</v>
      </c>
      <c r="N2" s="25">
        <v>0</v>
      </c>
      <c r="O2" s="25">
        <f>E2*1.774</f>
        <v>6187.7120000000004</v>
      </c>
    </row>
    <row r="3" spans="1:15">
      <c r="A3" s="29" t="s">
        <v>125</v>
      </c>
      <c r="B3" s="29">
        <v>450</v>
      </c>
      <c r="C3" s="25" t="s">
        <v>48</v>
      </c>
      <c r="D3" s="56" t="s">
        <v>74</v>
      </c>
      <c r="E3" s="53">
        <f>1.5/12*5.5/12*B3*0.028</f>
        <v>0.72187500000000004</v>
      </c>
      <c r="F3" s="29" t="s">
        <v>54</v>
      </c>
      <c r="G3" s="22">
        <f>VLOOKUP(D3,'EPD Data'!$A$4:$E$23,2,FALSE)</f>
        <v>63.12</v>
      </c>
      <c r="H3" s="22">
        <f>VLOOKUP(D3,'EPD Data'!$A$4:$E$23,3,FALSE)</f>
        <v>795</v>
      </c>
      <c r="I3" s="22" t="str">
        <f>VLOOKUP(D3,'EPD Data'!$A$4:$E$23,4,FALSE)</f>
        <v>1 m3</v>
      </c>
      <c r="J3" s="26">
        <f t="shared" ref="J3:J12" si="0">E3*G3</f>
        <v>45.564750000000004</v>
      </c>
      <c r="K3" s="26">
        <f t="shared" ref="K3:K12" si="1">E3*H3</f>
        <v>573.890625</v>
      </c>
      <c r="L3" s="26">
        <f>K3</f>
        <v>573.890625</v>
      </c>
      <c r="M3" s="25">
        <v>0</v>
      </c>
      <c r="N3" s="25">
        <v>0</v>
      </c>
      <c r="O3" s="25">
        <v>0</v>
      </c>
    </row>
    <row r="4" spans="1:15">
      <c r="A4" s="29" t="s">
        <v>126</v>
      </c>
      <c r="B4" s="29">
        <v>330</v>
      </c>
      <c r="C4" s="25" t="s">
        <v>48</v>
      </c>
      <c r="D4" s="56" t="s">
        <v>74</v>
      </c>
      <c r="E4" s="53">
        <f>1.5/12*5.5/12*B4*0.028</f>
        <v>0.52937500000000004</v>
      </c>
      <c r="F4" s="29" t="s">
        <v>54</v>
      </c>
      <c r="G4" s="22">
        <f>VLOOKUP(D4,'EPD Data'!$A$4:$E$23,2,FALSE)</f>
        <v>63.12</v>
      </c>
      <c r="H4" s="22">
        <f>VLOOKUP(D4,'EPD Data'!$A$4:$E$23,3,FALSE)</f>
        <v>795</v>
      </c>
      <c r="I4" s="22" t="str">
        <f>VLOOKUP(D4,'EPD Data'!$A$4:$E$23,4,FALSE)</f>
        <v>1 m3</v>
      </c>
      <c r="J4" s="26">
        <f t="shared" si="0"/>
        <v>33.414149999999999</v>
      </c>
      <c r="K4" s="26">
        <f t="shared" si="1"/>
        <v>420.85312500000003</v>
      </c>
      <c r="L4" s="26">
        <f t="shared" ref="L4:L12" si="2">K4</f>
        <v>420.85312500000003</v>
      </c>
      <c r="M4" s="25">
        <v>0</v>
      </c>
      <c r="N4" s="25">
        <v>0</v>
      </c>
      <c r="O4" s="25">
        <v>0</v>
      </c>
    </row>
    <row r="5" spans="1:15">
      <c r="A5" s="29" t="s">
        <v>127</v>
      </c>
      <c r="B5" s="29">
        <v>1</v>
      </c>
      <c r="C5" s="25" t="s">
        <v>128</v>
      </c>
      <c r="D5" s="56" t="s">
        <v>74</v>
      </c>
      <c r="E5" s="53">
        <f>5.5/12*5.5/12*7.75*0.028</f>
        <v>4.5585069444444438E-2</v>
      </c>
      <c r="F5" s="29" t="s">
        <v>54</v>
      </c>
      <c r="G5" s="22">
        <f>VLOOKUP(D5,'EPD Data'!$A$4:$E$23,2,FALSE)</f>
        <v>63.12</v>
      </c>
      <c r="H5" s="22">
        <f>VLOOKUP(D5,'EPD Data'!$A$4:$E$23,3,FALSE)</f>
        <v>795</v>
      </c>
      <c r="I5" s="22" t="str">
        <f>VLOOKUP(D5,'EPD Data'!$A$4:$E$23,4,FALSE)</f>
        <v>1 m3</v>
      </c>
      <c r="J5" s="26">
        <f t="shared" si="0"/>
        <v>2.8773295833333328</v>
      </c>
      <c r="K5" s="26">
        <f t="shared" si="1"/>
        <v>36.240130208333326</v>
      </c>
      <c r="L5" s="26">
        <f t="shared" si="2"/>
        <v>36.240130208333326</v>
      </c>
      <c r="M5" s="25">
        <v>0</v>
      </c>
      <c r="N5" s="25">
        <v>0</v>
      </c>
      <c r="O5" s="25">
        <v>0</v>
      </c>
    </row>
    <row r="6" spans="1:15" ht="17" customHeight="1">
      <c r="A6" s="38" t="s">
        <v>106</v>
      </c>
      <c r="B6" s="39">
        <v>16</v>
      </c>
      <c r="C6" s="40" t="s">
        <v>48</v>
      </c>
      <c r="D6" s="29" t="s">
        <v>107</v>
      </c>
      <c r="E6" s="53">
        <f>2*1.75/12*16/12*B6*0.028</f>
        <v>0.17422222222222222</v>
      </c>
      <c r="F6" s="29" t="s">
        <v>54</v>
      </c>
      <c r="G6" s="22">
        <f>VLOOKUP(D6,'EPD Data'!$A$4:$E$23,2,FALSE)</f>
        <v>361.45</v>
      </c>
      <c r="H6" s="22">
        <f>VLOOKUP(D6,'EPD Data'!$A$4:$E$23,3,FALSE)</f>
        <v>998</v>
      </c>
      <c r="I6" s="22" t="str">
        <f>VLOOKUP(D6,'EPD Data'!$A$4:$E$23,4,FALSE)</f>
        <v>1 m3</v>
      </c>
      <c r="J6" s="26">
        <f t="shared" si="0"/>
        <v>62.972622222222221</v>
      </c>
      <c r="K6" s="26">
        <f t="shared" si="1"/>
        <v>173.87377777777778</v>
      </c>
      <c r="L6" s="26">
        <f t="shared" si="2"/>
        <v>173.87377777777778</v>
      </c>
      <c r="M6" s="25">
        <v>0</v>
      </c>
      <c r="N6" s="25">
        <v>0</v>
      </c>
      <c r="O6" s="25">
        <v>0</v>
      </c>
    </row>
    <row r="7" spans="1:15">
      <c r="A7" s="29" t="s">
        <v>129</v>
      </c>
      <c r="B7" s="29">
        <v>5209</v>
      </c>
      <c r="C7" s="25" t="s">
        <v>84</v>
      </c>
      <c r="D7" s="29" t="s">
        <v>84</v>
      </c>
      <c r="E7" s="29">
        <f>B7/220</f>
        <v>23.677272727272726</v>
      </c>
      <c r="F7" s="29" t="s">
        <v>65</v>
      </c>
      <c r="G7" s="22">
        <f>VLOOKUP(D7,'EPD Data'!$A$4:$E$23,2,FALSE)</f>
        <v>0.9407766990291262</v>
      </c>
      <c r="H7" s="22">
        <f>VLOOKUP(D7,'EPD Data'!$A$4:$E$23,3,FALSE)</f>
        <v>0</v>
      </c>
      <c r="I7" s="22" t="str">
        <f>VLOOKUP(D7,'EPD Data'!$A$4:$E$23,4,FALSE)</f>
        <v>kg</v>
      </c>
      <c r="J7" s="26">
        <f t="shared" si="0"/>
        <v>22.275026478375992</v>
      </c>
      <c r="K7" s="26">
        <f t="shared" si="1"/>
        <v>0</v>
      </c>
      <c r="L7" s="26">
        <f t="shared" si="2"/>
        <v>0</v>
      </c>
      <c r="M7" s="25">
        <v>0</v>
      </c>
      <c r="N7" s="25">
        <v>0</v>
      </c>
      <c r="O7" s="25">
        <v>0</v>
      </c>
    </row>
    <row r="8" spans="1:15">
      <c r="A8" s="29" t="s">
        <v>130</v>
      </c>
      <c r="B8" s="29">
        <v>1671</v>
      </c>
      <c r="C8" s="25" t="s">
        <v>84</v>
      </c>
      <c r="D8" s="29" t="s">
        <v>84</v>
      </c>
      <c r="E8" s="29">
        <f>B8/220</f>
        <v>7.5954545454545457</v>
      </c>
      <c r="F8" s="29" t="s">
        <v>65</v>
      </c>
      <c r="G8" s="22">
        <f>VLOOKUP(D8,'EPD Data'!$A$4:$E$23,2,FALSE)</f>
        <v>0.9407766990291262</v>
      </c>
      <c r="H8" s="22">
        <f>VLOOKUP(D8,'EPD Data'!$A$4:$E$23,3,FALSE)</f>
        <v>0</v>
      </c>
      <c r="I8" s="22" t="str">
        <f>VLOOKUP(D8,'EPD Data'!$A$4:$E$23,4,FALSE)</f>
        <v>kg</v>
      </c>
      <c r="J8" s="26">
        <f t="shared" si="0"/>
        <v>7.1456266548984999</v>
      </c>
      <c r="K8" s="26">
        <f t="shared" si="1"/>
        <v>0</v>
      </c>
      <c r="L8" s="26">
        <f t="shared" si="2"/>
        <v>0</v>
      </c>
      <c r="M8" s="25">
        <v>0</v>
      </c>
      <c r="N8" s="25">
        <v>0</v>
      </c>
      <c r="O8" s="25">
        <v>0</v>
      </c>
    </row>
    <row r="9" spans="1:15" ht="17">
      <c r="A9" s="38" t="s">
        <v>89</v>
      </c>
      <c r="B9" s="39">
        <v>11</v>
      </c>
      <c r="C9" s="40" t="s">
        <v>90</v>
      </c>
      <c r="D9" s="22" t="s">
        <v>91</v>
      </c>
      <c r="E9" s="53">
        <f>0.76*B9</f>
        <v>8.36</v>
      </c>
      <c r="F9" s="29" t="s">
        <v>54</v>
      </c>
      <c r="G9" s="22">
        <f>VLOOKUP(D9,'EPD Data'!$A$4:$E$23,2,FALSE)</f>
        <v>285</v>
      </c>
      <c r="H9" s="22">
        <f>VLOOKUP(D9,'EPD Data'!$A$4:$E$23,3,FALSE)</f>
        <v>0</v>
      </c>
      <c r="I9" s="22" t="str">
        <f>VLOOKUP(D9,'EPD Data'!$A$4:$E$23,4,FALSE)</f>
        <v>m3</v>
      </c>
      <c r="J9" s="26">
        <f t="shared" si="0"/>
        <v>2382.6</v>
      </c>
      <c r="K9" s="26">
        <f t="shared" si="1"/>
        <v>0</v>
      </c>
      <c r="L9" s="26">
        <f t="shared" si="2"/>
        <v>0</v>
      </c>
      <c r="M9" s="25">
        <v>0</v>
      </c>
      <c r="N9" s="25">
        <v>0</v>
      </c>
      <c r="O9" s="25">
        <v>0</v>
      </c>
    </row>
    <row r="10" spans="1:15" ht="17">
      <c r="A10" s="38" t="s">
        <v>92</v>
      </c>
      <c r="B10" s="39">
        <v>0.25</v>
      </c>
      <c r="C10" s="40" t="s">
        <v>57</v>
      </c>
      <c r="D10" s="22" t="s">
        <v>58</v>
      </c>
      <c r="E10" s="53">
        <f>B10*0.91</f>
        <v>0.22750000000000001</v>
      </c>
      <c r="F10" s="29" t="s">
        <v>59</v>
      </c>
      <c r="G10" s="22">
        <f>VLOOKUP(D10,'EPD Data'!$A$4:$E$23,2,FALSE)</f>
        <v>854</v>
      </c>
      <c r="H10" s="22">
        <f>VLOOKUP(D10,'EPD Data'!$A$4:$E$23,3,FALSE)</f>
        <v>0</v>
      </c>
      <c r="I10" s="22" t="str">
        <f>VLOOKUP(D10,'EPD Data'!$A$4:$E$23,4,FALSE)</f>
        <v>Tonne</v>
      </c>
      <c r="J10" s="26">
        <f t="shared" si="0"/>
        <v>194.285</v>
      </c>
      <c r="K10" s="26">
        <f t="shared" si="1"/>
        <v>0</v>
      </c>
      <c r="L10" s="26">
        <f t="shared" si="2"/>
        <v>0</v>
      </c>
      <c r="M10" s="25">
        <v>0</v>
      </c>
      <c r="N10" s="25">
        <v>0</v>
      </c>
      <c r="O10" s="25">
        <v>0</v>
      </c>
    </row>
    <row r="11" spans="1:15" ht="17">
      <c r="A11" s="38" t="s">
        <v>116</v>
      </c>
      <c r="B11" s="39">
        <v>205</v>
      </c>
      <c r="C11" s="40" t="s">
        <v>48</v>
      </c>
      <c r="D11" s="56" t="s">
        <v>74</v>
      </c>
      <c r="E11" s="53">
        <f>1.5/12*5.5/12*B11*0.028</f>
        <v>0.32885416666666667</v>
      </c>
      <c r="F11" s="29" t="s">
        <v>54</v>
      </c>
      <c r="G11" s="22">
        <f>VLOOKUP(D11,'EPD Data'!$A$4:$E$23,2,FALSE)</f>
        <v>63.12</v>
      </c>
      <c r="H11" s="22">
        <f>VLOOKUP(D11,'EPD Data'!$A$4:$E$23,3,FALSE)</f>
        <v>795</v>
      </c>
      <c r="I11" s="22" t="str">
        <f>VLOOKUP(D11,'EPD Data'!$A$4:$E$23,4,FALSE)</f>
        <v>1 m3</v>
      </c>
      <c r="J11" s="26">
        <f t="shared" si="0"/>
        <v>20.757275</v>
      </c>
      <c r="K11" s="26">
        <f t="shared" si="1"/>
        <v>261.43906249999998</v>
      </c>
      <c r="L11" s="26">
        <f t="shared" si="2"/>
        <v>261.43906249999998</v>
      </c>
      <c r="M11" s="25">
        <v>0</v>
      </c>
      <c r="N11" s="25">
        <v>0</v>
      </c>
      <c r="O11" s="25">
        <v>0</v>
      </c>
    </row>
    <row r="12" spans="1:15" ht="17">
      <c r="A12" s="38" t="s">
        <v>75</v>
      </c>
      <c r="B12" s="39">
        <v>52</v>
      </c>
      <c r="C12" s="40" t="s">
        <v>52</v>
      </c>
      <c r="D12" s="22" t="s">
        <v>76</v>
      </c>
      <c r="E12" s="53">
        <f>0.21*B12</f>
        <v>10.92</v>
      </c>
      <c r="F12" s="29" t="s">
        <v>65</v>
      </c>
      <c r="G12" s="22">
        <f>VLOOKUP(D12,'EPD Data'!$A$4:$E$23,2,FALSE)</f>
        <v>1.71</v>
      </c>
      <c r="H12" s="22">
        <f>VLOOKUP(D12,'EPD Data'!$A$4:$E$23,3,FALSE)</f>
        <v>0</v>
      </c>
      <c r="I12" s="22" t="str">
        <f>VLOOKUP(D12,'EPD Data'!$A$4:$E$23,4,FALSE)</f>
        <v>kg</v>
      </c>
      <c r="J12" s="26">
        <f t="shared" si="0"/>
        <v>18.673199999999998</v>
      </c>
      <c r="K12" s="26">
        <f t="shared" si="1"/>
        <v>0</v>
      </c>
      <c r="L12" s="26">
        <f t="shared" si="2"/>
        <v>0</v>
      </c>
      <c r="M12" s="25">
        <v>0</v>
      </c>
      <c r="N12" s="25">
        <v>0</v>
      </c>
      <c r="O12" s="25">
        <v>0</v>
      </c>
    </row>
    <row r="13" spans="1:15">
      <c r="J13" s="26"/>
      <c r="K13" s="26"/>
    </row>
    <row r="15" spans="1:15" ht="17" thickBot="1">
      <c r="J15" s="25" t="s">
        <v>93</v>
      </c>
      <c r="K15" s="25" t="s">
        <v>131</v>
      </c>
      <c r="L15" s="25" t="s">
        <v>132</v>
      </c>
      <c r="M15" s="25" t="s">
        <v>133</v>
      </c>
      <c r="N15" s="25" t="s">
        <v>134</v>
      </c>
      <c r="O15" s="25" t="s">
        <v>135</v>
      </c>
    </row>
    <row r="16" spans="1:15">
      <c r="I16" s="48" t="s">
        <v>95</v>
      </c>
      <c r="J16" s="57">
        <f>SUM(J2:J12)</f>
        <v>11092.004979938829</v>
      </c>
      <c r="K16" s="57">
        <f>SUM(K2:K12)</f>
        <v>12191.896720486109</v>
      </c>
      <c r="L16" s="57">
        <f>SUM(L2:L12)</f>
        <v>1466.2967204861111</v>
      </c>
      <c r="M16" s="57">
        <f t="shared" ref="M16:O16" si="3">SUM(M2:M12)</f>
        <v>4537.8879999999999</v>
      </c>
      <c r="N16" s="57">
        <f t="shared" si="3"/>
        <v>0</v>
      </c>
      <c r="O16" s="57">
        <f t="shared" si="3"/>
        <v>6187.7120000000004</v>
      </c>
    </row>
    <row r="17" spans="9:15" ht="17" thickBot="1">
      <c r="I17" s="50" t="s">
        <v>96</v>
      </c>
      <c r="J17" s="58">
        <f>J16/220</f>
        <v>50.418204454267403</v>
      </c>
      <c r="K17" s="58">
        <f>K16/220</f>
        <v>55.417712365845951</v>
      </c>
      <c r="L17" s="58">
        <f t="shared" ref="L17:O17" si="4">L16/220</f>
        <v>6.6649850931186867</v>
      </c>
      <c r="M17" s="58">
        <f t="shared" si="4"/>
        <v>20.626763636363638</v>
      </c>
      <c r="N17" s="58">
        <f t="shared" si="4"/>
        <v>0</v>
      </c>
      <c r="O17" s="58">
        <f t="shared" si="4"/>
        <v>28.12596363636364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CDA5C-5264-394E-9ABD-3185CDB05FC5}">
  <sheetPr>
    <tabColor theme="8" tint="0.79998168889431442"/>
  </sheetPr>
  <dimension ref="A1:O26"/>
  <sheetViews>
    <sheetView workbookViewId="0">
      <selection activeCell="H28" sqref="H28"/>
    </sheetView>
  </sheetViews>
  <sheetFormatPr baseColWidth="10" defaultRowHeight="16"/>
  <cols>
    <col min="1" max="1" width="23" style="22" bestFit="1" customWidth="1"/>
    <col min="2" max="2" width="6.6640625" style="22" bestFit="1" customWidth="1"/>
    <col min="3" max="3" width="14" style="22" bestFit="1" customWidth="1"/>
    <col min="4" max="4" width="22.33203125" style="22" bestFit="1" customWidth="1"/>
    <col min="5" max="5" width="12.83203125" style="22" bestFit="1" customWidth="1"/>
    <col min="6" max="6" width="14" style="22" bestFit="1" customWidth="1"/>
    <col min="7" max="7" width="12.1640625" style="22" bestFit="1" customWidth="1"/>
    <col min="8" max="8" width="12.6640625" style="22" bestFit="1" customWidth="1"/>
    <col min="9" max="9" width="17" style="22" bestFit="1" customWidth="1"/>
    <col min="10" max="10" width="12.1640625" style="25" bestFit="1" customWidth="1"/>
    <col min="11" max="11" width="19.1640625" style="25" bestFit="1" customWidth="1"/>
    <col min="12" max="12" width="23.5" style="25" bestFit="1" customWidth="1"/>
    <col min="13" max="13" width="23.1640625" style="25" bestFit="1" customWidth="1"/>
    <col min="14" max="14" width="25.33203125" style="25" bestFit="1" customWidth="1"/>
    <col min="15" max="15" width="22.5" style="25" bestFit="1" customWidth="1"/>
    <col min="16" max="16384" width="10.83203125" style="22"/>
  </cols>
  <sheetData>
    <row r="1" spans="1:15">
      <c r="A1" s="33" t="s">
        <v>36</v>
      </c>
      <c r="B1" s="33" t="s">
        <v>37</v>
      </c>
      <c r="C1" s="31" t="s">
        <v>38</v>
      </c>
      <c r="D1" s="33" t="s">
        <v>98</v>
      </c>
      <c r="E1" s="33" t="s">
        <v>40</v>
      </c>
      <c r="F1" s="33" t="s">
        <v>41</v>
      </c>
      <c r="G1" s="33" t="s">
        <v>42</v>
      </c>
      <c r="H1" s="33" t="s">
        <v>43</v>
      </c>
      <c r="I1" s="33" t="s">
        <v>44</v>
      </c>
      <c r="J1" s="31" t="s">
        <v>45</v>
      </c>
      <c r="K1" s="31" t="s">
        <v>117</v>
      </c>
      <c r="L1" s="31" t="s">
        <v>118</v>
      </c>
      <c r="M1" s="31" t="s">
        <v>119</v>
      </c>
      <c r="N1" s="31" t="s">
        <v>120</v>
      </c>
      <c r="O1" s="31" t="s">
        <v>121</v>
      </c>
    </row>
    <row r="2" spans="1:15">
      <c r="A2" s="29" t="s">
        <v>136</v>
      </c>
      <c r="B2" s="29">
        <v>109</v>
      </c>
      <c r="C2" s="25" t="s">
        <v>123</v>
      </c>
      <c r="D2" s="29" t="s">
        <v>35</v>
      </c>
      <c r="E2" s="55">
        <f>4*8*B2</f>
        <v>3488</v>
      </c>
      <c r="F2" s="29" t="s">
        <v>124</v>
      </c>
      <c r="G2" s="22">
        <f>VLOOKUP(D2,'EPD Data'!$A$4:$E$23,2,FALSE)</f>
        <v>0.92600000000000005</v>
      </c>
      <c r="H2" s="22">
        <f>VLOOKUP(D2,'EPD Data'!$A$4:$E$23,3,FALSE)</f>
        <v>3.137</v>
      </c>
      <c r="I2" s="22" t="str">
        <f>VLOOKUP(D2,'EPD Data'!$A$4:$E$23,4,FALSE)</f>
        <v>ft2</v>
      </c>
      <c r="J2" s="26">
        <f>E2*G2</f>
        <v>3229.8880000000004</v>
      </c>
      <c r="K2" s="26">
        <f>E2*H2</f>
        <v>10941.856</v>
      </c>
      <c r="L2" s="26">
        <v>0</v>
      </c>
      <c r="M2" s="26">
        <v>0</v>
      </c>
      <c r="N2" s="25">
        <f>E2*1.129</f>
        <v>3937.9520000000002</v>
      </c>
      <c r="O2" s="25">
        <f>E2*2.008</f>
        <v>7003.9040000000005</v>
      </c>
    </row>
    <row r="3" spans="1:15">
      <c r="A3" s="29" t="s">
        <v>125</v>
      </c>
      <c r="B3" s="29">
        <v>450</v>
      </c>
      <c r="C3" s="25" t="s">
        <v>48</v>
      </c>
      <c r="D3" s="56" t="s">
        <v>74</v>
      </c>
      <c r="E3" s="53">
        <f>1.5/12*5.5/12*B3*0.028</f>
        <v>0.72187500000000004</v>
      </c>
      <c r="F3" s="29" t="s">
        <v>54</v>
      </c>
      <c r="G3" s="22">
        <f>VLOOKUP(D3,'EPD Data'!$A$4:$E$23,2,FALSE)</f>
        <v>63.12</v>
      </c>
      <c r="H3" s="22">
        <f>VLOOKUP(D3,'EPD Data'!$A$4:$E$23,3,FALSE)</f>
        <v>795</v>
      </c>
      <c r="I3" s="22" t="str">
        <f>VLOOKUP(D3,'EPD Data'!$A$4:$E$23,4,FALSE)</f>
        <v>1 m3</v>
      </c>
      <c r="J3" s="26">
        <f>E3*G3</f>
        <v>45.564750000000004</v>
      </c>
      <c r="K3" s="26">
        <f>E3*H3</f>
        <v>573.890625</v>
      </c>
      <c r="L3" s="26">
        <f>K3</f>
        <v>573.890625</v>
      </c>
      <c r="M3" s="26">
        <v>0</v>
      </c>
      <c r="N3" s="26">
        <v>0</v>
      </c>
      <c r="O3" s="26">
        <v>0</v>
      </c>
    </row>
    <row r="4" spans="1:15">
      <c r="A4" s="29" t="s">
        <v>126</v>
      </c>
      <c r="B4" s="29">
        <v>330</v>
      </c>
      <c r="C4" s="25" t="s">
        <v>48</v>
      </c>
      <c r="D4" s="56" t="s">
        <v>74</v>
      </c>
      <c r="E4" s="53">
        <f>1.5/12*5.5/12*B4*0.028</f>
        <v>0.52937500000000004</v>
      </c>
      <c r="F4" s="29" t="s">
        <v>54</v>
      </c>
      <c r="G4" s="22">
        <f>VLOOKUP(D4,'EPD Data'!$A$4:$E$23,2,FALSE)</f>
        <v>63.12</v>
      </c>
      <c r="H4" s="22">
        <f>VLOOKUP(D4,'EPD Data'!$A$4:$E$23,3,FALSE)</f>
        <v>795</v>
      </c>
      <c r="I4" s="22" t="str">
        <f>VLOOKUP(D4,'EPD Data'!$A$4:$E$23,4,FALSE)</f>
        <v>1 m3</v>
      </c>
      <c r="J4" s="26">
        <f t="shared" ref="J4:J12" si="0">E4*G4</f>
        <v>33.414149999999999</v>
      </c>
      <c r="K4" s="26">
        <f t="shared" ref="K4:K12" si="1">E4*H4</f>
        <v>420.85312500000003</v>
      </c>
      <c r="L4" s="26">
        <f t="shared" ref="L4:L12" si="2">K4</f>
        <v>420.85312500000003</v>
      </c>
      <c r="M4" s="26">
        <v>0</v>
      </c>
      <c r="N4" s="26">
        <v>0</v>
      </c>
      <c r="O4" s="26">
        <v>0</v>
      </c>
    </row>
    <row r="5" spans="1:15">
      <c r="A5" s="29" t="s">
        <v>127</v>
      </c>
      <c r="B5" s="29">
        <v>1</v>
      </c>
      <c r="C5" s="25" t="s">
        <v>128</v>
      </c>
      <c r="D5" s="56" t="s">
        <v>74</v>
      </c>
      <c r="E5" s="53">
        <f>5.5/12*5.5/12*7.75*0.028</f>
        <v>4.5585069444444438E-2</v>
      </c>
      <c r="F5" s="29" t="s">
        <v>54</v>
      </c>
      <c r="G5" s="22">
        <f>VLOOKUP(D5,'EPD Data'!$A$4:$E$23,2,FALSE)</f>
        <v>63.12</v>
      </c>
      <c r="H5" s="22">
        <f>VLOOKUP(D5,'EPD Data'!$A$4:$E$23,3,FALSE)</f>
        <v>795</v>
      </c>
      <c r="I5" s="22" t="str">
        <f>VLOOKUP(D5,'EPD Data'!$A$4:$E$23,4,FALSE)</f>
        <v>1 m3</v>
      </c>
      <c r="J5" s="26">
        <f t="shared" si="0"/>
        <v>2.8773295833333328</v>
      </c>
      <c r="K5" s="26">
        <f t="shared" si="1"/>
        <v>36.240130208333326</v>
      </c>
      <c r="L5" s="26">
        <f t="shared" si="2"/>
        <v>36.240130208333326</v>
      </c>
      <c r="M5" s="26">
        <v>0</v>
      </c>
      <c r="N5" s="26">
        <v>0</v>
      </c>
      <c r="O5" s="26">
        <v>0</v>
      </c>
    </row>
    <row r="6" spans="1:15" ht="17" customHeight="1">
      <c r="A6" s="38" t="s">
        <v>106</v>
      </c>
      <c r="B6" s="39">
        <v>16</v>
      </c>
      <c r="C6" s="40" t="s">
        <v>48</v>
      </c>
      <c r="D6" s="29" t="s">
        <v>107</v>
      </c>
      <c r="E6" s="53">
        <f>2*1.75/12*16/12*B6*0.028</f>
        <v>0.17422222222222222</v>
      </c>
      <c r="F6" s="29" t="s">
        <v>54</v>
      </c>
      <c r="G6" s="22">
        <f>VLOOKUP(D6,'EPD Data'!$A$4:$E$23,2,FALSE)</f>
        <v>361.45</v>
      </c>
      <c r="H6" s="22">
        <f>VLOOKUP(D6,'EPD Data'!$A$4:$E$23,3,FALSE)</f>
        <v>998</v>
      </c>
      <c r="I6" s="22" t="str">
        <f>VLOOKUP(D6,'EPD Data'!$A$4:$E$23,4,FALSE)</f>
        <v>1 m3</v>
      </c>
      <c r="J6" s="26">
        <f t="shared" si="0"/>
        <v>62.972622222222221</v>
      </c>
      <c r="K6" s="26">
        <f t="shared" si="1"/>
        <v>173.87377777777778</v>
      </c>
      <c r="L6" s="26">
        <f t="shared" si="2"/>
        <v>173.87377777777778</v>
      </c>
      <c r="M6" s="26">
        <v>0</v>
      </c>
      <c r="N6" s="26">
        <v>0</v>
      </c>
      <c r="O6" s="26">
        <v>0</v>
      </c>
    </row>
    <row r="7" spans="1:15">
      <c r="A7" s="29" t="s">
        <v>129</v>
      </c>
      <c r="B7" s="29">
        <v>5209</v>
      </c>
      <c r="C7" s="25" t="s">
        <v>84</v>
      </c>
      <c r="D7" s="29" t="s">
        <v>84</v>
      </c>
      <c r="E7" s="29">
        <f>B7/220</f>
        <v>23.677272727272726</v>
      </c>
      <c r="F7" s="29" t="s">
        <v>65</v>
      </c>
      <c r="G7" s="22">
        <f>VLOOKUP(D7,'EPD Data'!$A$4:$E$23,2,FALSE)</f>
        <v>0.9407766990291262</v>
      </c>
      <c r="H7" s="22">
        <f>VLOOKUP(D7,'EPD Data'!$A$4:$E$23,3,FALSE)</f>
        <v>0</v>
      </c>
      <c r="I7" s="22" t="str">
        <f>VLOOKUP(D7,'EPD Data'!$A$4:$E$23,4,FALSE)</f>
        <v>kg</v>
      </c>
      <c r="J7" s="26">
        <f t="shared" si="0"/>
        <v>22.275026478375992</v>
      </c>
      <c r="K7" s="26">
        <f t="shared" si="1"/>
        <v>0</v>
      </c>
      <c r="L7" s="26">
        <f t="shared" si="2"/>
        <v>0</v>
      </c>
      <c r="M7" s="26">
        <v>0</v>
      </c>
      <c r="N7" s="26">
        <v>0</v>
      </c>
      <c r="O7" s="26">
        <v>0</v>
      </c>
    </row>
    <row r="8" spans="1:15">
      <c r="A8" s="29" t="s">
        <v>130</v>
      </c>
      <c r="B8" s="29">
        <v>1671</v>
      </c>
      <c r="C8" s="25" t="s">
        <v>84</v>
      </c>
      <c r="D8" s="29" t="s">
        <v>84</v>
      </c>
      <c r="E8" s="29">
        <f>B8/220</f>
        <v>7.5954545454545457</v>
      </c>
      <c r="F8" s="29" t="s">
        <v>65</v>
      </c>
      <c r="G8" s="22">
        <f>VLOOKUP(D8,'EPD Data'!$A$4:$E$23,2,FALSE)</f>
        <v>0.9407766990291262</v>
      </c>
      <c r="H8" s="22">
        <f>VLOOKUP(D8,'EPD Data'!$A$4:$E$23,3,FALSE)</f>
        <v>0</v>
      </c>
      <c r="I8" s="22" t="str">
        <f>VLOOKUP(D8,'EPD Data'!$A$4:$E$23,4,FALSE)</f>
        <v>kg</v>
      </c>
      <c r="J8" s="26">
        <f t="shared" si="0"/>
        <v>7.1456266548984999</v>
      </c>
      <c r="K8" s="26">
        <f t="shared" si="1"/>
        <v>0</v>
      </c>
      <c r="L8" s="26">
        <f t="shared" si="2"/>
        <v>0</v>
      </c>
      <c r="M8" s="26">
        <v>0</v>
      </c>
      <c r="N8" s="26">
        <v>0</v>
      </c>
      <c r="O8" s="26">
        <v>0</v>
      </c>
    </row>
    <row r="9" spans="1:15" ht="17">
      <c r="A9" s="38" t="s">
        <v>89</v>
      </c>
      <c r="B9" s="39">
        <v>11</v>
      </c>
      <c r="C9" s="40" t="s">
        <v>90</v>
      </c>
      <c r="D9" s="22" t="s">
        <v>91</v>
      </c>
      <c r="E9" s="53">
        <f>0.76*B9</f>
        <v>8.36</v>
      </c>
      <c r="F9" s="29" t="s">
        <v>54</v>
      </c>
      <c r="G9" s="22">
        <f>VLOOKUP(D9,'EPD Data'!$A$4:$E$23,2,FALSE)</f>
        <v>285</v>
      </c>
      <c r="H9" s="22">
        <f>VLOOKUP(D9,'EPD Data'!$A$4:$E$23,3,FALSE)</f>
        <v>0</v>
      </c>
      <c r="I9" s="22" t="str">
        <f>VLOOKUP(D9,'EPD Data'!$A$4:$E$23,4,FALSE)</f>
        <v>m3</v>
      </c>
      <c r="J9" s="26">
        <f t="shared" si="0"/>
        <v>2382.6</v>
      </c>
      <c r="K9" s="26">
        <f t="shared" si="1"/>
        <v>0</v>
      </c>
      <c r="L9" s="26">
        <f t="shared" si="2"/>
        <v>0</v>
      </c>
      <c r="M9" s="26">
        <v>0</v>
      </c>
      <c r="N9" s="26">
        <v>0</v>
      </c>
      <c r="O9" s="26">
        <v>0</v>
      </c>
    </row>
    <row r="10" spans="1:15" ht="17">
      <c r="A10" s="38" t="s">
        <v>92</v>
      </c>
      <c r="B10" s="39">
        <v>0.25</v>
      </c>
      <c r="C10" s="40" t="s">
        <v>57</v>
      </c>
      <c r="D10" s="22" t="s">
        <v>58</v>
      </c>
      <c r="E10" s="53">
        <f>B10*0.91</f>
        <v>0.22750000000000001</v>
      </c>
      <c r="F10" s="29" t="s">
        <v>59</v>
      </c>
      <c r="G10" s="22">
        <f>VLOOKUP(D10,'EPD Data'!$A$4:$E$23,2,FALSE)</f>
        <v>854</v>
      </c>
      <c r="H10" s="22">
        <f>VLOOKUP(D10,'EPD Data'!$A$4:$E$23,3,FALSE)</f>
        <v>0</v>
      </c>
      <c r="I10" s="22" t="str">
        <f>VLOOKUP(D10,'EPD Data'!$A$4:$E$23,4,FALSE)</f>
        <v>Tonne</v>
      </c>
      <c r="J10" s="26">
        <f t="shared" si="0"/>
        <v>194.285</v>
      </c>
      <c r="K10" s="26">
        <f t="shared" si="1"/>
        <v>0</v>
      </c>
      <c r="L10" s="26">
        <f t="shared" si="2"/>
        <v>0</v>
      </c>
      <c r="M10" s="26">
        <v>0</v>
      </c>
      <c r="N10" s="26">
        <v>0</v>
      </c>
      <c r="O10" s="26">
        <v>0</v>
      </c>
    </row>
    <row r="11" spans="1:15" ht="17">
      <c r="A11" s="38" t="s">
        <v>116</v>
      </c>
      <c r="B11" s="39">
        <v>205</v>
      </c>
      <c r="C11" s="40" t="s">
        <v>48</v>
      </c>
      <c r="D11" s="56" t="s">
        <v>74</v>
      </c>
      <c r="E11" s="53">
        <f>1.5/12*5.5/12*B11*0.028</f>
        <v>0.32885416666666667</v>
      </c>
      <c r="F11" s="29" t="s">
        <v>54</v>
      </c>
      <c r="G11" s="22">
        <f>VLOOKUP(D11,'EPD Data'!$A$4:$E$23,2,FALSE)</f>
        <v>63.12</v>
      </c>
      <c r="H11" s="22">
        <f>VLOOKUP(D11,'EPD Data'!$A$4:$E$23,3,FALSE)</f>
        <v>795</v>
      </c>
      <c r="I11" s="22" t="str">
        <f>VLOOKUP(D11,'EPD Data'!$A$4:$E$23,4,FALSE)</f>
        <v>1 m3</v>
      </c>
      <c r="J11" s="26">
        <f t="shared" si="0"/>
        <v>20.757275</v>
      </c>
      <c r="K11" s="26">
        <f t="shared" si="1"/>
        <v>261.43906249999998</v>
      </c>
      <c r="L11" s="26">
        <f t="shared" si="2"/>
        <v>261.43906249999998</v>
      </c>
      <c r="M11" s="26">
        <v>0</v>
      </c>
      <c r="N11" s="26">
        <v>0</v>
      </c>
      <c r="O11" s="26">
        <v>0</v>
      </c>
    </row>
    <row r="12" spans="1:15" ht="17">
      <c r="A12" s="38" t="s">
        <v>75</v>
      </c>
      <c r="B12" s="39">
        <v>52</v>
      </c>
      <c r="C12" s="40" t="s">
        <v>52</v>
      </c>
      <c r="D12" s="22" t="s">
        <v>76</v>
      </c>
      <c r="E12" s="53">
        <f>0.21*B12</f>
        <v>10.92</v>
      </c>
      <c r="F12" s="29" t="s">
        <v>65</v>
      </c>
      <c r="G12" s="22">
        <f>VLOOKUP(D12,'EPD Data'!$A$4:$E$23,2,FALSE)</f>
        <v>1.71</v>
      </c>
      <c r="H12" s="22">
        <f>VLOOKUP(D12,'EPD Data'!$A$4:$E$23,3,FALSE)</f>
        <v>0</v>
      </c>
      <c r="I12" s="22" t="str">
        <f>VLOOKUP(D12,'EPD Data'!$A$4:$E$23,4,FALSE)</f>
        <v>kg</v>
      </c>
      <c r="J12" s="26">
        <f t="shared" si="0"/>
        <v>18.673199999999998</v>
      </c>
      <c r="K12" s="26">
        <f t="shared" si="1"/>
        <v>0</v>
      </c>
      <c r="L12" s="26">
        <f t="shared" si="2"/>
        <v>0</v>
      </c>
      <c r="M12" s="26">
        <v>0</v>
      </c>
      <c r="N12" s="26">
        <v>0</v>
      </c>
      <c r="O12" s="26">
        <v>0</v>
      </c>
    </row>
    <row r="13" spans="1:15">
      <c r="J13" s="26"/>
      <c r="K13" s="26"/>
    </row>
    <row r="15" spans="1:15" ht="17" thickBot="1">
      <c r="J15" s="25" t="s">
        <v>93</v>
      </c>
      <c r="K15" s="25" t="s">
        <v>131</v>
      </c>
      <c r="L15" s="25" t="s">
        <v>132</v>
      </c>
      <c r="M15" s="25" t="s">
        <v>133</v>
      </c>
      <c r="N15" s="25" t="s">
        <v>134</v>
      </c>
      <c r="O15" s="25" t="s">
        <v>135</v>
      </c>
    </row>
    <row r="16" spans="1:15">
      <c r="I16" s="48" t="s">
        <v>95</v>
      </c>
      <c r="J16" s="57">
        <f>SUM(J2:J12)</f>
        <v>6020.4529799388301</v>
      </c>
      <c r="K16" s="57">
        <f t="shared" ref="K16:O16" si="3">SUM(K2:K12)</f>
        <v>12408.152720486109</v>
      </c>
      <c r="L16" s="57">
        <f t="shared" si="3"/>
        <v>1466.2967204861111</v>
      </c>
      <c r="M16" s="57">
        <f t="shared" si="3"/>
        <v>0</v>
      </c>
      <c r="N16" s="57">
        <f t="shared" si="3"/>
        <v>3937.9520000000002</v>
      </c>
      <c r="O16" s="57">
        <f t="shared" si="3"/>
        <v>7003.9040000000005</v>
      </c>
    </row>
    <row r="17" spans="9:15" ht="17" thickBot="1">
      <c r="I17" s="50" t="s">
        <v>96</v>
      </c>
      <c r="J17" s="58">
        <f>J16/220</f>
        <v>27.36569536335832</v>
      </c>
      <c r="K17" s="58">
        <f t="shared" ref="K17:O17" si="4">K16/220</f>
        <v>56.400694184027763</v>
      </c>
      <c r="L17" s="58">
        <f t="shared" si="4"/>
        <v>6.6649850931186867</v>
      </c>
      <c r="M17" s="58">
        <f t="shared" si="4"/>
        <v>0</v>
      </c>
      <c r="N17" s="58">
        <f t="shared" si="4"/>
        <v>17.899781818181818</v>
      </c>
      <c r="O17" s="58">
        <f t="shared" si="4"/>
        <v>31.835927272727275</v>
      </c>
    </row>
    <row r="26" spans="9:15">
      <c r="I26" s="5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73287-E243-7649-880B-54ABCBC980EE}">
  <sheetPr>
    <tabColor rgb="FFFFFF00"/>
  </sheetPr>
  <dimension ref="A1:Q111"/>
  <sheetViews>
    <sheetView workbookViewId="0">
      <selection activeCell="M23" sqref="M23"/>
    </sheetView>
  </sheetViews>
  <sheetFormatPr baseColWidth="10" defaultRowHeight="16"/>
  <cols>
    <col min="1" max="1" width="14.83203125" customWidth="1"/>
    <col min="2" max="2" width="11.83203125" bestFit="1" customWidth="1"/>
    <col min="3" max="3" width="11.33203125" bestFit="1" customWidth="1"/>
    <col min="4" max="5" width="11.83203125" bestFit="1" customWidth="1"/>
    <col min="6" max="6" width="11.33203125" bestFit="1" customWidth="1"/>
    <col min="7" max="8" width="11.83203125" bestFit="1" customWidth="1"/>
    <col min="9" max="9" width="11.33203125" bestFit="1" customWidth="1"/>
    <col min="10" max="10" width="12.33203125" bestFit="1" customWidth="1"/>
    <col min="11" max="11" width="11.33203125" bestFit="1" customWidth="1"/>
    <col min="12" max="12" width="12.33203125" bestFit="1" customWidth="1"/>
    <col min="13" max="13" width="11.83203125" bestFit="1" customWidth="1"/>
    <col min="14" max="16" width="11.33203125" bestFit="1" customWidth="1"/>
    <col min="17" max="17" width="11.83203125" bestFit="1" customWidth="1"/>
  </cols>
  <sheetData>
    <row r="1" spans="1:17">
      <c r="B1" t="s">
        <v>6</v>
      </c>
      <c r="D1" t="s">
        <v>8</v>
      </c>
      <c r="F1" t="s">
        <v>10</v>
      </c>
      <c r="H1" t="s">
        <v>11</v>
      </c>
      <c r="J1" t="s">
        <v>12</v>
      </c>
      <c r="L1" t="s">
        <v>31</v>
      </c>
      <c r="N1" t="s">
        <v>32</v>
      </c>
      <c r="P1" s="9"/>
      <c r="Q1" t="s">
        <v>158</v>
      </c>
    </row>
    <row r="2" spans="1:17">
      <c r="A2" t="s">
        <v>5</v>
      </c>
      <c r="B2" s="11">
        <f>CMU!$J$32</f>
        <v>69.791986656754759</v>
      </c>
      <c r="C2" t="s">
        <v>7</v>
      </c>
      <c r="D2" s="11">
        <f>CMU!$K$32</f>
        <v>4.3087309529958677</v>
      </c>
      <c r="E2" t="s">
        <v>9</v>
      </c>
      <c r="F2">
        <v>65</v>
      </c>
      <c r="G2" t="s">
        <v>13</v>
      </c>
      <c r="H2" s="12" t="s">
        <v>156</v>
      </c>
      <c r="I2" s="12" t="s">
        <v>156</v>
      </c>
      <c r="J2" s="12" t="s">
        <v>156</v>
      </c>
      <c r="K2" s="12" t="s">
        <v>156</v>
      </c>
      <c r="L2" s="12" t="s">
        <v>156</v>
      </c>
      <c r="M2" s="12" t="s">
        <v>156</v>
      </c>
      <c r="N2" s="12" t="s">
        <v>156</v>
      </c>
      <c r="O2" s="12" t="s">
        <v>156</v>
      </c>
      <c r="P2" s="9">
        <f>B2-D2</f>
        <v>65.483255703758886</v>
      </c>
      <c r="Q2" s="11">
        <f>D2</f>
        <v>4.3087309529958677</v>
      </c>
    </row>
    <row r="3" spans="1:17">
      <c r="A3" t="s">
        <v>4</v>
      </c>
      <c r="B3" s="11">
        <f>'2x6 Wall'!$J$44</f>
        <v>16.220014734447275</v>
      </c>
      <c r="C3" t="s">
        <v>7</v>
      </c>
      <c r="D3" s="11">
        <f>'2x6 Wall'!$K$44</f>
        <v>14.376432512626263</v>
      </c>
      <c r="E3" t="s">
        <v>9</v>
      </c>
      <c r="F3">
        <v>65</v>
      </c>
      <c r="G3" t="s">
        <v>13</v>
      </c>
      <c r="H3" s="12" t="s">
        <v>156</v>
      </c>
      <c r="I3" s="12" t="s">
        <v>156</v>
      </c>
      <c r="J3" s="12" t="s">
        <v>156</v>
      </c>
      <c r="K3" s="12" t="s">
        <v>156</v>
      </c>
      <c r="L3" s="12" t="s">
        <v>156</v>
      </c>
      <c r="M3" s="12" t="s">
        <v>156</v>
      </c>
      <c r="N3" s="12" t="s">
        <v>156</v>
      </c>
      <c r="O3" s="12" t="s">
        <v>156</v>
      </c>
      <c r="P3" s="9">
        <f>B3-D3</f>
        <v>1.8435822218210127</v>
      </c>
      <c r="Q3" s="11">
        <f>D3</f>
        <v>14.376432512626263</v>
      </c>
    </row>
    <row r="4" spans="1:17">
      <c r="A4" t="s">
        <v>34</v>
      </c>
      <c r="B4" s="11">
        <f>'Bamcore Hybrid'!$J$17</f>
        <v>50.418204454267403</v>
      </c>
      <c r="C4" t="s">
        <v>7</v>
      </c>
      <c r="D4" s="11">
        <f>'Bamcore Hybrid'!$L$17</f>
        <v>6.6649850931186867</v>
      </c>
      <c r="E4" t="s">
        <v>9</v>
      </c>
      <c r="F4">
        <v>65</v>
      </c>
      <c r="G4" t="s">
        <v>13</v>
      </c>
      <c r="H4" s="11">
        <f>'Bamcore Hybrid'!$M$17</f>
        <v>20.626763636363638</v>
      </c>
      <c r="I4" t="s">
        <v>9</v>
      </c>
      <c r="J4">
        <v>1</v>
      </c>
      <c r="K4" t="s">
        <v>13</v>
      </c>
      <c r="L4" s="11">
        <f>'Bamcore Hybrid'!$O$17</f>
        <v>28.12596363636364</v>
      </c>
      <c r="M4" t="s">
        <v>9</v>
      </c>
      <c r="N4">
        <v>19</v>
      </c>
      <c r="O4" t="s">
        <v>13</v>
      </c>
      <c r="P4" s="9">
        <f>B4-D4-H4-L4</f>
        <v>-4.9995079115785614</v>
      </c>
      <c r="Q4" s="11">
        <f>D4+H4+L4</f>
        <v>55.417712365845965</v>
      </c>
    </row>
    <row r="5" spans="1:17">
      <c r="A5" t="s">
        <v>35</v>
      </c>
      <c r="B5" s="11">
        <f>'Bamcore ESC'!$J$17</f>
        <v>27.36569536335832</v>
      </c>
      <c r="C5" t="s">
        <v>7</v>
      </c>
      <c r="D5" s="11">
        <f>'Bamcore ESC'!$L$17</f>
        <v>6.6649850931186867</v>
      </c>
      <c r="E5" t="s">
        <v>9</v>
      </c>
      <c r="F5">
        <v>65</v>
      </c>
      <c r="G5" t="s">
        <v>13</v>
      </c>
      <c r="H5" s="11">
        <f>'Bamcore ESC'!$N$17</f>
        <v>17.899781818181818</v>
      </c>
      <c r="I5" t="s">
        <v>9</v>
      </c>
      <c r="J5">
        <v>11</v>
      </c>
      <c r="K5" t="s">
        <v>13</v>
      </c>
      <c r="L5" s="11">
        <f>'Bamcore ESC'!$O$17</f>
        <v>31.835927272727275</v>
      </c>
      <c r="M5" t="s">
        <v>9</v>
      </c>
      <c r="N5">
        <v>19</v>
      </c>
      <c r="O5" t="s">
        <v>13</v>
      </c>
      <c r="P5" s="9">
        <f>B5-D5-H5-L5</f>
        <v>-29.034998820669461</v>
      </c>
      <c r="Q5" s="11">
        <f>D5+H5+L5</f>
        <v>56.400694184027785</v>
      </c>
    </row>
    <row r="8" spans="1:17" ht="17" thickBot="1"/>
    <row r="9" spans="1:17">
      <c r="A9" s="13" t="s">
        <v>14</v>
      </c>
      <c r="B9" s="61" t="s">
        <v>5</v>
      </c>
      <c r="C9" s="61"/>
      <c r="D9" s="61"/>
      <c r="E9" s="61" t="s">
        <v>4</v>
      </c>
      <c r="F9" s="61"/>
      <c r="G9" s="61"/>
      <c r="H9" s="61" t="s">
        <v>34</v>
      </c>
      <c r="I9" s="61"/>
      <c r="J9" s="61"/>
      <c r="K9" s="61"/>
      <c r="L9" s="61"/>
      <c r="M9" s="61" t="s">
        <v>35</v>
      </c>
      <c r="N9" s="61"/>
      <c r="O9" s="61"/>
      <c r="P9" s="61"/>
      <c r="Q9" s="62"/>
    </row>
    <row r="10" spans="1:17">
      <c r="A10" s="6" t="s">
        <v>1</v>
      </c>
      <c r="B10" s="5" t="s">
        <v>15</v>
      </c>
      <c r="C10" s="5" t="s">
        <v>17</v>
      </c>
      <c r="D10" s="5" t="s">
        <v>23</v>
      </c>
      <c r="E10" s="5" t="s">
        <v>15</v>
      </c>
      <c r="F10" s="5" t="s">
        <v>17</v>
      </c>
      <c r="G10" s="5" t="s">
        <v>23</v>
      </c>
      <c r="H10" s="5" t="s">
        <v>15</v>
      </c>
      <c r="I10" s="5" t="s">
        <v>17</v>
      </c>
      <c r="J10" s="5" t="s">
        <v>18</v>
      </c>
      <c r="K10" s="5" t="s">
        <v>33</v>
      </c>
      <c r="L10" s="5" t="s">
        <v>23</v>
      </c>
      <c r="M10" s="5" t="s">
        <v>15</v>
      </c>
      <c r="N10" s="5" t="s">
        <v>17</v>
      </c>
      <c r="O10" s="5" t="s">
        <v>18</v>
      </c>
      <c r="P10" s="5" t="s">
        <v>33</v>
      </c>
      <c r="Q10" s="7" t="s">
        <v>23</v>
      </c>
    </row>
    <row r="11" spans="1:17">
      <c r="A11" s="6">
        <v>0</v>
      </c>
      <c r="B11" s="14">
        <f>B2</f>
        <v>69.791986656754759</v>
      </c>
      <c r="C11" s="14">
        <v>0</v>
      </c>
      <c r="D11" s="16">
        <f>SUM(B11:C11)</f>
        <v>69.791986656754759</v>
      </c>
      <c r="E11" s="14">
        <f>B3</f>
        <v>16.220014734447275</v>
      </c>
      <c r="F11" s="14">
        <v>0</v>
      </c>
      <c r="G11" s="16">
        <f>SUM(E11:F11)</f>
        <v>16.220014734447275</v>
      </c>
      <c r="H11" s="14">
        <f>B4</f>
        <v>50.418204454267403</v>
      </c>
      <c r="I11" s="14">
        <v>0</v>
      </c>
      <c r="J11" s="14">
        <v>0</v>
      </c>
      <c r="K11" s="14">
        <v>0</v>
      </c>
      <c r="L11" s="16">
        <f>SUM(H11:K11)</f>
        <v>50.418204454267403</v>
      </c>
      <c r="M11" s="14">
        <f>B5</f>
        <v>27.36569536335832</v>
      </c>
      <c r="N11" s="14">
        <v>0</v>
      </c>
      <c r="O11" s="14">
        <v>0</v>
      </c>
      <c r="P11" s="14">
        <v>0</v>
      </c>
      <c r="Q11" s="18">
        <f>SUM(M11:P11)</f>
        <v>27.36569536335832</v>
      </c>
    </row>
    <row r="12" spans="1:17">
      <c r="A12" s="6">
        <v>1</v>
      </c>
      <c r="B12" s="14">
        <v>0</v>
      </c>
      <c r="C12" s="14">
        <v>-1.4618242058986972E-2</v>
      </c>
      <c r="D12" s="16">
        <f t="shared" ref="D12:D75" si="0">SUM(B12:C12)</f>
        <v>-1.4618242058986972E-2</v>
      </c>
      <c r="E12" s="14">
        <v>0</v>
      </c>
      <c r="F12" s="14">
        <v>-4.8787061225550196E-2</v>
      </c>
      <c r="G12" s="16">
        <f t="shared" ref="G12:G75" si="1">SUM(E12:F12)</f>
        <v>-4.8787061225550196E-2</v>
      </c>
      <c r="H12" s="14">
        <v>0</v>
      </c>
      <c r="I12" s="14">
        <v>-2.2595398314475958E-2</v>
      </c>
      <c r="J12" s="14">
        <f>-H4</f>
        <v>-20.626763636363638</v>
      </c>
      <c r="K12" s="14">
        <v>-0.32532457725410829</v>
      </c>
      <c r="L12" s="16">
        <f t="shared" ref="L12:L75" si="2">SUM(H12:K12)</f>
        <v>-20.974683611932221</v>
      </c>
      <c r="M12" s="14">
        <v>0</v>
      </c>
      <c r="N12" s="14">
        <v>-2.2595398314475958E-2</v>
      </c>
      <c r="O12" s="14">
        <v>-0.35639026014659358</v>
      </c>
      <c r="P12" s="14">
        <v>-0.36823087592501985</v>
      </c>
      <c r="Q12" s="18">
        <f t="shared" ref="Q12:Q75" si="3">SUM(M12:P12)</f>
        <v>-0.74721653438608937</v>
      </c>
    </row>
    <row r="13" spans="1:17">
      <c r="A13" s="6">
        <v>2</v>
      </c>
      <c r="B13" s="14">
        <v>0</v>
      </c>
      <c r="C13" s="14">
        <v>-1.6501538794672855E-2</v>
      </c>
      <c r="D13" s="16">
        <f t="shared" si="0"/>
        <v>-1.6501538794672855E-2</v>
      </c>
      <c r="E13" s="14">
        <v>0</v>
      </c>
      <c r="F13" s="14">
        <v>-5.5072393810619819E-2</v>
      </c>
      <c r="G13" s="16">
        <f t="shared" si="1"/>
        <v>-5.5072393810619819E-2</v>
      </c>
      <c r="H13" s="14">
        <v>0</v>
      </c>
      <c r="I13" s="14">
        <v>-2.5506407703666759E-2</v>
      </c>
      <c r="J13" s="14">
        <v>0</v>
      </c>
      <c r="K13" s="14">
        <v>-0.48478977820096075</v>
      </c>
      <c r="L13" s="16">
        <f t="shared" si="2"/>
        <v>-0.51029618590462755</v>
      </c>
      <c r="M13" s="14">
        <v>0</v>
      </c>
      <c r="N13" s="14">
        <v>-2.5506407703666759E-2</v>
      </c>
      <c r="O13" s="14">
        <v>-0.6903394213107551</v>
      </c>
      <c r="P13" s="14">
        <v>-0.54872756978025561</v>
      </c>
      <c r="Q13" s="18">
        <f t="shared" si="3"/>
        <v>-1.2645733987946775</v>
      </c>
    </row>
    <row r="14" spans="1:17">
      <c r="A14" s="6">
        <v>3</v>
      </c>
      <c r="B14" s="14">
        <v>0</v>
      </c>
      <c r="C14" s="14">
        <v>-1.8557055860053875E-2</v>
      </c>
      <c r="D14" s="16">
        <f t="shared" si="0"/>
        <v>-1.8557055860053875E-2</v>
      </c>
      <c r="E14" s="14">
        <v>0</v>
      </c>
      <c r="F14" s="14">
        <v>-6.1932496175476706E-2</v>
      </c>
      <c r="G14" s="16">
        <f t="shared" si="1"/>
        <v>-6.1932496175476706E-2</v>
      </c>
      <c r="H14" s="14">
        <v>0</v>
      </c>
      <c r="I14" s="14">
        <v>-2.868361783926807E-2</v>
      </c>
      <c r="J14" s="14">
        <v>0</v>
      </c>
      <c r="K14" s="14">
        <v>-0.69110100623238868</v>
      </c>
      <c r="L14" s="16">
        <f t="shared" si="2"/>
        <v>-0.71978462407165678</v>
      </c>
      <c r="M14" s="14">
        <v>0</v>
      </c>
      <c r="N14" s="14">
        <v>-2.868361783926807E-2</v>
      </c>
      <c r="O14" s="14">
        <v>-1.1715805474599654</v>
      </c>
      <c r="P14" s="14">
        <v>-0.7822487038193835</v>
      </c>
      <c r="Q14" s="18">
        <f t="shared" si="3"/>
        <v>-1.9825128691186169</v>
      </c>
    </row>
    <row r="15" spans="1:17">
      <c r="A15" s="6">
        <v>4</v>
      </c>
      <c r="B15" s="14">
        <v>0</v>
      </c>
      <c r="C15" s="14">
        <v>-2.0789739131442456E-2</v>
      </c>
      <c r="D15" s="16">
        <f t="shared" si="0"/>
        <v>-2.0789739131442456E-2</v>
      </c>
      <c r="E15" s="14">
        <v>0</v>
      </c>
      <c r="F15" s="14">
        <v>-6.9383874735153186E-2</v>
      </c>
      <c r="G15" s="16">
        <f t="shared" si="1"/>
        <v>-6.9383874735153186E-2</v>
      </c>
      <c r="H15" s="14">
        <v>0</v>
      </c>
      <c r="I15" s="14">
        <v>-3.2134673556058424E-2</v>
      </c>
      <c r="J15" s="14">
        <v>0</v>
      </c>
      <c r="K15" s="14">
        <v>-0.94249941116390168</v>
      </c>
      <c r="L15" s="16">
        <f t="shared" si="2"/>
        <v>-0.97463408471996016</v>
      </c>
      <c r="M15" s="14">
        <v>0</v>
      </c>
      <c r="N15" s="14">
        <v>-3.2134673556058424E-2</v>
      </c>
      <c r="O15" s="14">
        <v>-1.7420245081652488</v>
      </c>
      <c r="P15" s="14">
        <v>-1.0668034572150242</v>
      </c>
      <c r="Q15" s="18">
        <f t="shared" si="3"/>
        <v>-2.8409626389363316</v>
      </c>
    </row>
    <row r="16" spans="1:17">
      <c r="A16" s="6">
        <v>5</v>
      </c>
      <c r="B16" s="14">
        <v>0</v>
      </c>
      <c r="C16" s="14">
        <v>-2.320301063975903E-2</v>
      </c>
      <c r="D16" s="16">
        <f t="shared" si="0"/>
        <v>-2.320301063975903E-2</v>
      </c>
      <c r="E16" s="14">
        <v>0</v>
      </c>
      <c r="F16" s="14">
        <v>-7.743795020845777E-2</v>
      </c>
      <c r="G16" s="16">
        <f t="shared" si="1"/>
        <v>-7.743795020845777E-2</v>
      </c>
      <c r="H16" s="14">
        <v>0</v>
      </c>
      <c r="I16" s="14">
        <v>-3.586486428291577E-2</v>
      </c>
      <c r="J16" s="14">
        <v>0</v>
      </c>
      <c r="K16" s="14">
        <v>-1.2296234612096251</v>
      </c>
      <c r="L16" s="16">
        <f t="shared" si="2"/>
        <v>-1.2654883254925409</v>
      </c>
      <c r="M16" s="14">
        <v>0</v>
      </c>
      <c r="N16" s="14">
        <v>-3.586486428291577E-2</v>
      </c>
      <c r="O16" s="14">
        <v>-2.269389283589772</v>
      </c>
      <c r="P16" s="14">
        <v>-1.3917956276187151</v>
      </c>
      <c r="Q16" s="18">
        <f t="shared" si="3"/>
        <v>-3.6970497754914025</v>
      </c>
    </row>
    <row r="17" spans="1:17">
      <c r="A17" s="6">
        <v>6</v>
      </c>
      <c r="B17" s="14">
        <v>0</v>
      </c>
      <c r="C17" s="14">
        <v>-2.579853073800728E-2</v>
      </c>
      <c r="D17" s="16">
        <f t="shared" si="0"/>
        <v>-2.579853073800728E-2</v>
      </c>
      <c r="E17" s="14">
        <v>0</v>
      </c>
      <c r="F17" s="14">
        <v>-8.6100263873426494E-2</v>
      </c>
      <c r="G17" s="16">
        <f t="shared" si="1"/>
        <v>-8.6100263873426494E-2</v>
      </c>
      <c r="H17" s="14">
        <v>0</v>
      </c>
      <c r="I17" s="14">
        <v>-3.9876756425383894E-2</v>
      </c>
      <c r="J17" s="14">
        <v>0</v>
      </c>
      <c r="K17" s="14">
        <v>-1.5346688757093565</v>
      </c>
      <c r="L17" s="16">
        <f t="shared" si="2"/>
        <v>-1.5745456321347404</v>
      </c>
      <c r="M17" s="14">
        <v>0</v>
      </c>
      <c r="N17" s="14">
        <v>-3.9876756425383894E-2</v>
      </c>
      <c r="O17" s="14">
        <v>-2.5902183111759762</v>
      </c>
      <c r="P17" s="14">
        <v>-1.7370727693773875</v>
      </c>
      <c r="Q17" s="18">
        <f t="shared" si="3"/>
        <v>-4.3671678369787479</v>
      </c>
    </row>
    <row r="18" spans="1:17">
      <c r="A18" s="6">
        <v>7</v>
      </c>
      <c r="B18" s="14">
        <v>0</v>
      </c>
      <c r="C18" s="14">
        <v>-2.8575967371446971E-2</v>
      </c>
      <c r="D18" s="16">
        <f t="shared" si="0"/>
        <v>-2.8575967371446971E-2</v>
      </c>
      <c r="E18" s="14">
        <v>0</v>
      </c>
      <c r="F18" s="14">
        <v>-9.5369707527385147E-2</v>
      </c>
      <c r="G18" s="16">
        <f t="shared" si="1"/>
        <v>-9.5369707527385147E-2</v>
      </c>
      <c r="H18" s="14">
        <v>0</v>
      </c>
      <c r="I18" s="14">
        <v>-4.416983672686961E-2</v>
      </c>
      <c r="J18" s="14">
        <v>0</v>
      </c>
      <c r="K18" s="14">
        <v>-1.832351216935252</v>
      </c>
      <c r="L18" s="16">
        <f t="shared" si="2"/>
        <v>-1.8765210536621217</v>
      </c>
      <c r="M18" s="14">
        <v>0</v>
      </c>
      <c r="N18" s="14">
        <v>-4.416983672686961E-2</v>
      </c>
      <c r="O18" s="14">
        <v>-2.5902183111759762</v>
      </c>
      <c r="P18" s="14">
        <v>-2.0740157393252199</v>
      </c>
      <c r="Q18" s="18">
        <f t="shared" si="3"/>
        <v>-4.7084038872280658</v>
      </c>
    </row>
    <row r="19" spans="1:17">
      <c r="A19" s="6">
        <v>8</v>
      </c>
      <c r="B19" s="14">
        <v>0</v>
      </c>
      <c r="C19" s="14">
        <v>-3.1532778791388216E-2</v>
      </c>
      <c r="D19" s="16">
        <f t="shared" si="0"/>
        <v>-3.1532778791388216E-2</v>
      </c>
      <c r="E19" s="14">
        <v>0</v>
      </c>
      <c r="F19" s="14">
        <v>-0.10523779831388265</v>
      </c>
      <c r="G19" s="16">
        <f t="shared" si="1"/>
        <v>-0.10523779831388265</v>
      </c>
      <c r="H19" s="14">
        <v>0</v>
      </c>
      <c r="I19" s="14">
        <v>-4.8740176409628536E-2</v>
      </c>
      <c r="J19" s="14">
        <v>0</v>
      </c>
      <c r="K19" s="14">
        <v>-2.0929278045375366</v>
      </c>
      <c r="L19" s="16">
        <f t="shared" si="2"/>
        <v>-2.1416679809471653</v>
      </c>
      <c r="M19" s="14">
        <v>0</v>
      </c>
      <c r="N19" s="14">
        <v>-4.8740176409628536E-2</v>
      </c>
      <c r="O19" s="14">
        <v>-2.269389283589772</v>
      </c>
      <c r="P19" s="14">
        <v>-2.3689591644676562</v>
      </c>
      <c r="Q19" s="18">
        <f t="shared" si="3"/>
        <v>-4.6870886244670569</v>
      </c>
    </row>
    <row r="20" spans="1:17">
      <c r="A20" s="6">
        <v>9</v>
      </c>
      <c r="B20" s="14">
        <v>0</v>
      </c>
      <c r="C20" s="14">
        <v>-3.4664016400017837E-2</v>
      </c>
      <c r="D20" s="16">
        <f t="shared" si="0"/>
        <v>-3.4664016400017837E-2</v>
      </c>
      <c r="E20" s="14">
        <v>0</v>
      </c>
      <c r="F20" s="14">
        <v>-0.11568802073512398</v>
      </c>
      <c r="G20" s="16">
        <f t="shared" si="1"/>
        <v>-0.11568802073512398</v>
      </c>
      <c r="H20" s="14">
        <v>0</v>
      </c>
      <c r="I20" s="14">
        <v>-5.3580126432261871E-2</v>
      </c>
      <c r="J20" s="14">
        <v>0</v>
      </c>
      <c r="K20" s="14">
        <v>-2.2869215420079714</v>
      </c>
      <c r="L20" s="16">
        <f t="shared" si="2"/>
        <v>-2.3405016684402331</v>
      </c>
      <c r="M20" s="14">
        <v>0</v>
      </c>
      <c r="N20" s="14">
        <v>-5.3580126432261871E-2</v>
      </c>
      <c r="O20" s="14">
        <v>-1.7420245081652488</v>
      </c>
      <c r="P20" s="14">
        <v>-2.5885382828842447</v>
      </c>
      <c r="Q20" s="18">
        <f t="shared" si="3"/>
        <v>-4.3841429174817552</v>
      </c>
    </row>
    <row r="21" spans="1:17">
      <c r="A21" s="6">
        <v>10</v>
      </c>
      <c r="B21" s="14">
        <v>0</v>
      </c>
      <c r="C21" s="14">
        <v>-3.7962154586248922E-2</v>
      </c>
      <c r="D21" s="16">
        <f t="shared" si="0"/>
        <v>-3.7962154586248922E-2</v>
      </c>
      <c r="E21" s="14">
        <v>0</v>
      </c>
      <c r="F21" s="14">
        <v>-0.12669525874450277</v>
      </c>
      <c r="G21" s="16">
        <f t="shared" si="1"/>
        <v>-0.12669525874450277</v>
      </c>
      <c r="H21" s="14">
        <v>0</v>
      </c>
      <c r="I21" s="14">
        <v>-5.8678054467203651E-2</v>
      </c>
      <c r="J21" s="14">
        <v>0</v>
      </c>
      <c r="K21" s="14">
        <v>-2.3905606930164716</v>
      </c>
      <c r="L21" s="16">
        <f t="shared" si="2"/>
        <v>-2.4492387474836752</v>
      </c>
      <c r="M21" s="14">
        <v>0</v>
      </c>
      <c r="N21" s="14">
        <v>-5.8678054467203651E-2</v>
      </c>
      <c r="O21" s="14">
        <v>-1.1715805474599654</v>
      </c>
      <c r="P21" s="14">
        <v>-2.7058461594612324</v>
      </c>
      <c r="Q21" s="18">
        <f t="shared" si="3"/>
        <v>-3.9361047613884015</v>
      </c>
    </row>
    <row r="22" spans="1:17">
      <c r="A22" s="6">
        <v>11</v>
      </c>
      <c r="B22" s="14">
        <v>0</v>
      </c>
      <c r="C22" s="14">
        <v>-4.1416954386067441E-2</v>
      </c>
      <c r="D22" s="16">
        <f t="shared" si="0"/>
        <v>-4.1416954386067441E-2</v>
      </c>
      <c r="E22" s="14">
        <v>0</v>
      </c>
      <c r="F22" s="14">
        <v>-0.13822534072533468</v>
      </c>
      <c r="G22" s="16">
        <f t="shared" si="1"/>
        <v>-0.13822534072533468</v>
      </c>
      <c r="H22" s="14">
        <v>0</v>
      </c>
      <c r="I22" s="14">
        <v>-6.4018134160690465E-2</v>
      </c>
      <c r="J22" s="14">
        <v>0</v>
      </c>
      <c r="K22" s="14">
        <v>-2.3905606930164716</v>
      </c>
      <c r="L22" s="16">
        <f t="shared" si="2"/>
        <v>-2.454578827177162</v>
      </c>
      <c r="M22" s="14">
        <v>0</v>
      </c>
      <c r="N22" s="14">
        <v>-6.4018134160690465E-2</v>
      </c>
      <c r="O22" s="14">
        <v>-0.6903394213107551</v>
      </c>
      <c r="P22" s="14">
        <v>-2.7058461594612324</v>
      </c>
      <c r="Q22" s="18">
        <f t="shared" si="3"/>
        <v>-3.4602037149326779</v>
      </c>
    </row>
    <row r="23" spans="1:17">
      <c r="A23" s="6">
        <v>12</v>
      </c>
      <c r="B23" s="14">
        <v>0</v>
      </c>
      <c r="C23" s="14">
        <v>-4.5015367555224381E-2</v>
      </c>
      <c r="D23" s="16">
        <f t="shared" si="0"/>
        <v>-4.5015367555224381E-2</v>
      </c>
      <c r="E23" s="14">
        <v>0</v>
      </c>
      <c r="F23" s="14">
        <v>-0.15023471934214022</v>
      </c>
      <c r="G23" s="16">
        <f t="shared" si="1"/>
        <v>-0.15023471934214022</v>
      </c>
      <c r="H23" s="14">
        <v>0</v>
      </c>
      <c r="I23" s="14">
        <v>-6.9580196858042676E-2</v>
      </c>
      <c r="J23" s="14">
        <v>0</v>
      </c>
      <c r="K23" s="14">
        <v>-2.2869215420079714</v>
      </c>
      <c r="L23" s="16">
        <f t="shared" si="2"/>
        <v>-2.3565017388660139</v>
      </c>
      <c r="M23" s="14">
        <v>0</v>
      </c>
      <c r="N23" s="14">
        <v>-6.9580196858042676E-2</v>
      </c>
      <c r="O23" s="14">
        <v>0</v>
      </c>
      <c r="P23" s="14">
        <v>-2.5885382828842447</v>
      </c>
      <c r="Q23" s="18">
        <f t="shared" si="3"/>
        <v>-2.6581184797422872</v>
      </c>
    </row>
    <row r="24" spans="1:17">
      <c r="A24" s="6">
        <v>13</v>
      </c>
      <c r="B24" s="14">
        <v>0</v>
      </c>
      <c r="C24" s="14">
        <v>-4.8741487163975784E-2</v>
      </c>
      <c r="D24" s="16">
        <f t="shared" si="0"/>
        <v>-4.8741487163975784E-2</v>
      </c>
      <c r="E24" s="14">
        <v>0</v>
      </c>
      <c r="F24" s="14">
        <v>-0.16267030665505652</v>
      </c>
      <c r="G24" s="16">
        <f t="shared" si="1"/>
        <v>-0.16267030665505652</v>
      </c>
      <c r="H24" s="14">
        <v>0</v>
      </c>
      <c r="I24" s="14">
        <v>-7.5339655238016445E-2</v>
      </c>
      <c r="J24" s="14">
        <v>0</v>
      </c>
      <c r="K24" s="14">
        <v>-2.0929278045375366</v>
      </c>
      <c r="L24" s="16">
        <f t="shared" si="2"/>
        <v>-2.1682674597755529</v>
      </c>
      <c r="M24" s="14">
        <v>0</v>
      </c>
      <c r="N24" s="14">
        <v>-7.5339655238016445E-2</v>
      </c>
      <c r="O24" s="14">
        <v>0</v>
      </c>
      <c r="P24" s="14">
        <v>-2.3689591644676562</v>
      </c>
      <c r="Q24" s="18">
        <f t="shared" si="3"/>
        <v>-2.4442988197056725</v>
      </c>
    </row>
    <row r="25" spans="1:17">
      <c r="A25" s="6">
        <v>14</v>
      </c>
      <c r="B25" s="14">
        <v>0</v>
      </c>
      <c r="C25" s="14">
        <v>-5.2576550107340227E-2</v>
      </c>
      <c r="D25" s="16">
        <f t="shared" si="0"/>
        <v>-5.2576550107340227E-2</v>
      </c>
      <c r="E25" s="14">
        <v>0</v>
      </c>
      <c r="F25" s="14">
        <v>-0.17546948249759459</v>
      </c>
      <c r="G25" s="16">
        <f t="shared" si="1"/>
        <v>-0.17546948249759459</v>
      </c>
      <c r="H25" s="14">
        <v>0</v>
      </c>
      <c r="I25" s="14">
        <v>-8.1267507192905403E-2</v>
      </c>
      <c r="J25" s="14">
        <v>0</v>
      </c>
      <c r="K25" s="14">
        <v>-1.832351216935252</v>
      </c>
      <c r="L25" s="16">
        <f t="shared" si="2"/>
        <v>-1.9136187241281575</v>
      </c>
      <c r="M25" s="14">
        <v>0</v>
      </c>
      <c r="N25" s="14">
        <v>-8.1267507192905403E-2</v>
      </c>
      <c r="O25" s="14">
        <v>0</v>
      </c>
      <c r="P25" s="14">
        <v>-2.0740157393252199</v>
      </c>
      <c r="Q25" s="18">
        <f t="shared" si="3"/>
        <v>-2.1552832465181253</v>
      </c>
    </row>
    <row r="26" spans="1:17">
      <c r="A26" s="6">
        <v>15</v>
      </c>
      <c r="B26" s="14">
        <v>0</v>
      </c>
      <c r="C26" s="14">
        <v>-5.6498995973303941E-2</v>
      </c>
      <c r="D26" s="16">
        <f t="shared" si="0"/>
        <v>-5.6498995973303941E-2</v>
      </c>
      <c r="E26" s="14">
        <v>0</v>
      </c>
      <c r="F26" s="14">
        <v>-0.18856029094395158</v>
      </c>
      <c r="G26" s="16">
        <f t="shared" si="1"/>
        <v>-0.18856029094395158</v>
      </c>
      <c r="H26" s="14">
        <v>0</v>
      </c>
      <c r="I26" s="14">
        <v>-8.7330426821051271E-2</v>
      </c>
      <c r="J26" s="14">
        <v>0</v>
      </c>
      <c r="K26" s="14">
        <v>-1.5346688757093565</v>
      </c>
      <c r="L26" s="16">
        <f t="shared" si="2"/>
        <v>-1.6219993025304078</v>
      </c>
      <c r="M26" s="14">
        <v>0</v>
      </c>
      <c r="N26" s="14">
        <v>-8.7330426821051271E-2</v>
      </c>
      <c r="O26" s="14">
        <v>0</v>
      </c>
      <c r="P26" s="14">
        <v>-1.7370727693773875</v>
      </c>
      <c r="Q26" s="18">
        <f t="shared" si="3"/>
        <v>-1.8244031961984388</v>
      </c>
    </row>
    <row r="27" spans="1:17">
      <c r="A27" s="6">
        <v>16</v>
      </c>
      <c r="B27" s="14">
        <v>0</v>
      </c>
      <c r="C27" s="14">
        <v>-6.0484585538364583E-2</v>
      </c>
      <c r="D27" s="16">
        <f t="shared" si="0"/>
        <v>-6.0484585538364583E-2</v>
      </c>
      <c r="E27" s="14">
        <v>0</v>
      </c>
      <c r="F27" s="14">
        <v>-0.20186183577717501</v>
      </c>
      <c r="G27" s="16">
        <f t="shared" si="1"/>
        <v>-0.20186183577717501</v>
      </c>
      <c r="H27" s="14">
        <v>0</v>
      </c>
      <c r="I27" s="14">
        <v>-9.3490947585256293E-2</v>
      </c>
      <c r="J27" s="14">
        <v>0</v>
      </c>
      <c r="K27" s="14">
        <v>-1.2296234612096251</v>
      </c>
      <c r="L27" s="16">
        <f t="shared" si="2"/>
        <v>-1.3231144087948814</v>
      </c>
      <c r="M27" s="14">
        <v>0</v>
      </c>
      <c r="N27" s="14">
        <v>-9.3490947585256293E-2</v>
      </c>
      <c r="O27" s="14">
        <v>0</v>
      </c>
      <c r="P27" s="14">
        <v>-1.3917956276187151</v>
      </c>
      <c r="Q27" s="18">
        <f t="shared" si="3"/>
        <v>-1.4852865752039714</v>
      </c>
    </row>
    <row r="28" spans="1:17">
      <c r="A28" s="6">
        <v>17</v>
      </c>
      <c r="B28" s="14">
        <v>0</v>
      </c>
      <c r="C28" s="14">
        <v>-6.4506580787389842E-2</v>
      </c>
      <c r="D28" s="16">
        <f t="shared" si="0"/>
        <v>-6.4506580787389842E-2</v>
      </c>
      <c r="E28" s="14">
        <v>0</v>
      </c>
      <c r="F28" s="14">
        <v>-0.2152848812891649</v>
      </c>
      <c r="G28" s="16">
        <f t="shared" si="1"/>
        <v>-0.2152848812891649</v>
      </c>
      <c r="H28" s="14">
        <v>0</v>
      </c>
      <c r="I28" s="14">
        <v>-9.9707740569251593E-2</v>
      </c>
      <c r="J28" s="14">
        <v>0</v>
      </c>
      <c r="K28" s="14">
        <v>-0.94249941116390168</v>
      </c>
      <c r="L28" s="16">
        <f t="shared" si="2"/>
        <v>-1.0422071517331533</v>
      </c>
      <c r="M28" s="14">
        <v>0</v>
      </c>
      <c r="N28" s="14">
        <v>-9.9707740569251593E-2</v>
      </c>
      <c r="O28" s="14">
        <v>0</v>
      </c>
      <c r="P28" s="14">
        <v>-1.0668034572150242</v>
      </c>
      <c r="Q28" s="18">
        <f t="shared" si="3"/>
        <v>-1.1665111977842759</v>
      </c>
    </row>
    <row r="29" spans="1:17">
      <c r="A29" s="6">
        <v>18</v>
      </c>
      <c r="B29" s="14">
        <v>0</v>
      </c>
      <c r="C29" s="14">
        <v>-6.8535986815272606E-2</v>
      </c>
      <c r="D29" s="16">
        <f t="shared" si="0"/>
        <v>-6.8535986815272606E-2</v>
      </c>
      <c r="E29" s="14">
        <v>0</v>
      </c>
      <c r="F29" s="14">
        <v>-0.22873265960557762</v>
      </c>
      <c r="G29" s="16">
        <f t="shared" si="1"/>
        <v>-0.22873265960557762</v>
      </c>
      <c r="H29" s="14">
        <v>0</v>
      </c>
      <c r="I29" s="14">
        <v>-0.10593598838478073</v>
      </c>
      <c r="J29" s="14">
        <v>0</v>
      </c>
      <c r="K29" s="14">
        <v>-0.69110100623238868</v>
      </c>
      <c r="L29" s="16">
        <f t="shared" si="2"/>
        <v>-0.79703699461716937</v>
      </c>
      <c r="M29" s="14">
        <v>0</v>
      </c>
      <c r="N29" s="14">
        <v>-0.10593598838478073</v>
      </c>
      <c r="O29" s="14">
        <v>0</v>
      </c>
      <c r="P29" s="14">
        <v>-0.7822487038193835</v>
      </c>
      <c r="Q29" s="18">
        <f t="shared" si="3"/>
        <v>-0.88818469220416418</v>
      </c>
    </row>
    <row r="30" spans="1:17">
      <c r="A30" s="6">
        <v>19</v>
      </c>
      <c r="B30" s="14">
        <v>0</v>
      </c>
      <c r="C30" s="14">
        <v>-7.2541854302649172E-2</v>
      </c>
      <c r="D30" s="16">
        <f t="shared" si="0"/>
        <v>-7.2541854302649172E-2</v>
      </c>
      <c r="E30" s="14">
        <v>0</v>
      </c>
      <c r="F30" s="14">
        <v>-0.24210188017118814</v>
      </c>
      <c r="G30" s="16">
        <f t="shared" si="1"/>
        <v>-0.24210188017118814</v>
      </c>
      <c r="H30" s="14">
        <v>0</v>
      </c>
      <c r="I30" s="14">
        <v>-0.11212785270793553</v>
      </c>
      <c r="J30" s="14">
        <v>0</v>
      </c>
      <c r="K30" s="14">
        <v>-0.48478977820096075</v>
      </c>
      <c r="L30" s="16">
        <f t="shared" si="2"/>
        <v>-0.59691763090889627</v>
      </c>
      <c r="M30" s="14">
        <v>0</v>
      </c>
      <c r="N30" s="14">
        <v>-0.11212785270793553</v>
      </c>
      <c r="O30" s="14">
        <v>0</v>
      </c>
      <c r="P30" s="14">
        <v>-0.54872756978025561</v>
      </c>
      <c r="Q30" s="18">
        <f t="shared" si="3"/>
        <v>-0.66085542248819118</v>
      </c>
    </row>
    <row r="31" spans="1:17">
      <c r="A31" s="6">
        <v>20</v>
      </c>
      <c r="B31" s="14">
        <v>0</v>
      </c>
      <c r="C31" s="14">
        <v>-7.6491639516345342E-2</v>
      </c>
      <c r="D31" s="16">
        <f t="shared" si="0"/>
        <v>-7.6491639516345342E-2</v>
      </c>
      <c r="E31" s="14">
        <v>0</v>
      </c>
      <c r="F31" s="14">
        <v>-0.25528393121883114</v>
      </c>
      <c r="G31" s="16">
        <f t="shared" si="1"/>
        <v>-0.25528393121883114</v>
      </c>
      <c r="H31" s="14">
        <v>0</v>
      </c>
      <c r="I31" s="14">
        <v>-0.11823303073139188</v>
      </c>
      <c r="J31" s="14">
        <v>0</v>
      </c>
      <c r="K31" s="14"/>
      <c r="L31" s="16">
        <f t="shared" si="2"/>
        <v>-0.11823303073139188</v>
      </c>
      <c r="M31" s="14">
        <v>0</v>
      </c>
      <c r="N31" s="14">
        <v>-0.11823303073139188</v>
      </c>
      <c r="O31" s="14">
        <v>0</v>
      </c>
      <c r="P31" s="14"/>
      <c r="Q31" s="18">
        <f t="shared" si="3"/>
        <v>-0.11823303073139188</v>
      </c>
    </row>
    <row r="32" spans="1:17">
      <c r="A32" s="6">
        <v>21</v>
      </c>
      <c r="B32" s="14">
        <v>0</v>
      </c>
      <c r="C32" s="14">
        <v>-8.035161702301194E-2</v>
      </c>
      <c r="D32" s="16">
        <f t="shared" si="0"/>
        <v>-8.035161702301194E-2</v>
      </c>
      <c r="E32" s="14">
        <v>0</v>
      </c>
      <c r="F32" s="14">
        <v>-0.26816625716384562</v>
      </c>
      <c r="G32" s="16">
        <f t="shared" si="1"/>
        <v>-0.26816625716384562</v>
      </c>
      <c r="H32" s="14">
        <v>0</v>
      </c>
      <c r="I32" s="14">
        <v>-0.12419939309535548</v>
      </c>
      <c r="J32" s="14">
        <v>0</v>
      </c>
      <c r="K32" s="14"/>
      <c r="L32" s="16">
        <f t="shared" si="2"/>
        <v>-0.12419939309535548</v>
      </c>
      <c r="M32" s="14">
        <v>0</v>
      </c>
      <c r="N32" s="14">
        <v>-0.12419939309535548</v>
      </c>
      <c r="O32" s="14">
        <v>0</v>
      </c>
      <c r="P32" s="14"/>
      <c r="Q32" s="18">
        <f t="shared" si="3"/>
        <v>-0.12419939309535548</v>
      </c>
    </row>
    <row r="33" spans="1:17">
      <c r="A33" s="6">
        <v>22</v>
      </c>
      <c r="B33" s="14">
        <v>0</v>
      </c>
      <c r="C33" s="14">
        <v>-8.4087338581875601E-2</v>
      </c>
      <c r="D33" s="16">
        <f t="shared" si="0"/>
        <v>-8.4087338581875601E-2</v>
      </c>
      <c r="E33" s="14">
        <v>0</v>
      </c>
      <c r="F33" s="14">
        <v>-0.28063389011714207</v>
      </c>
      <c r="G33" s="16">
        <f t="shared" si="1"/>
        <v>-0.28063389011714207</v>
      </c>
      <c r="H33" s="14">
        <v>0</v>
      </c>
      <c r="I33" s="14">
        <v>-0.12997369319750807</v>
      </c>
      <c r="J33" s="14">
        <v>0</v>
      </c>
      <c r="K33" s="14"/>
      <c r="L33" s="16">
        <f t="shared" si="2"/>
        <v>-0.12997369319750807</v>
      </c>
      <c r="M33" s="14">
        <v>0</v>
      </c>
      <c r="N33" s="14">
        <v>-0.12997369319750807</v>
      </c>
      <c r="O33" s="14">
        <v>0</v>
      </c>
      <c r="P33" s="14"/>
      <c r="Q33" s="18">
        <f t="shared" si="3"/>
        <v>-0.12997369319750807</v>
      </c>
    </row>
    <row r="34" spans="1:17">
      <c r="A34" s="6">
        <v>23</v>
      </c>
      <c r="B34" s="14">
        <v>0</v>
      </c>
      <c r="C34" s="14">
        <v>-8.7664130062162546E-2</v>
      </c>
      <c r="D34" s="16">
        <f t="shared" si="0"/>
        <v>-8.7664130062162546E-2</v>
      </c>
      <c r="E34" s="14">
        <v>0</v>
      </c>
      <c r="F34" s="14">
        <v>-0.29257110830217725</v>
      </c>
      <c r="G34" s="16">
        <f t="shared" si="1"/>
        <v>-0.29257110830217725</v>
      </c>
      <c r="H34" s="14">
        <v>0</v>
      </c>
      <c r="I34" s="14">
        <v>-0.13550233527764255</v>
      </c>
      <c r="J34" s="14">
        <v>0</v>
      </c>
      <c r="K34" s="14"/>
      <c r="L34" s="16">
        <f t="shared" si="2"/>
        <v>-0.13550233527764255</v>
      </c>
      <c r="M34" s="14">
        <v>0</v>
      </c>
      <c r="N34" s="14">
        <v>-0.13550233527764255</v>
      </c>
      <c r="O34" s="14">
        <v>0</v>
      </c>
      <c r="P34" s="14"/>
      <c r="Q34" s="18">
        <f t="shared" si="3"/>
        <v>-0.13550233527764255</v>
      </c>
    </row>
    <row r="35" spans="1:17">
      <c r="A35" s="6">
        <v>24</v>
      </c>
      <c r="B35" s="14">
        <v>0</v>
      </c>
      <c r="C35" s="14">
        <v>-9.1047616774723145E-2</v>
      </c>
      <c r="D35" s="16">
        <f t="shared" si="0"/>
        <v>-9.1047616774723145E-2</v>
      </c>
      <c r="E35" s="14">
        <v>0</v>
      </c>
      <c r="F35" s="14">
        <v>-0.30386318930175593</v>
      </c>
      <c r="G35" s="16">
        <f t="shared" si="1"/>
        <v>-0.30386318930175593</v>
      </c>
      <c r="H35" s="14">
        <v>0</v>
      </c>
      <c r="I35" s="14">
        <v>-0.14073218642209281</v>
      </c>
      <c r="J35" s="14">
        <v>0</v>
      </c>
      <c r="K35" s="14"/>
      <c r="L35" s="16">
        <f t="shared" si="2"/>
        <v>-0.14073218642209281</v>
      </c>
      <c r="M35" s="14">
        <v>0</v>
      </c>
      <c r="N35" s="14">
        <v>-0.14073218642209281</v>
      </c>
      <c r="O35" s="14">
        <v>0</v>
      </c>
      <c r="P35" s="14"/>
      <c r="Q35" s="18">
        <f t="shared" si="3"/>
        <v>-0.14073218642209281</v>
      </c>
    </row>
    <row r="36" spans="1:17">
      <c r="A36" s="6">
        <v>25</v>
      </c>
      <c r="B36" s="14">
        <v>0</v>
      </c>
      <c r="C36" s="14">
        <v>-9.420426637490302E-2</v>
      </c>
      <c r="D36" s="16">
        <f t="shared" si="0"/>
        <v>-9.420426637490302E-2</v>
      </c>
      <c r="E36" s="14">
        <v>0</v>
      </c>
      <c r="F36" s="14">
        <v>-0.3143982219472789</v>
      </c>
      <c r="G36" s="16">
        <f t="shared" si="1"/>
        <v>-0.3143982219472789</v>
      </c>
      <c r="H36" s="14">
        <v>0</v>
      </c>
      <c r="I36" s="14">
        <v>-0.14561141572801647</v>
      </c>
      <c r="J36" s="14">
        <v>0</v>
      </c>
      <c r="K36" s="14"/>
      <c r="L36" s="16">
        <f t="shared" si="2"/>
        <v>-0.14561141572801647</v>
      </c>
      <c r="M36" s="14">
        <v>0</v>
      </c>
      <c r="N36" s="14">
        <v>-0.14561141572801647</v>
      </c>
      <c r="O36" s="14">
        <v>0</v>
      </c>
      <c r="P36" s="14"/>
      <c r="Q36" s="18">
        <f t="shared" si="3"/>
        <v>-0.14561141572801647</v>
      </c>
    </row>
    <row r="37" spans="1:17">
      <c r="A37" s="6">
        <v>26</v>
      </c>
      <c r="B37" s="14">
        <v>0</v>
      </c>
      <c r="C37" s="14">
        <v>-9.7101937538328881E-2</v>
      </c>
      <c r="D37" s="16">
        <f t="shared" si="0"/>
        <v>-9.7101937538328881E-2</v>
      </c>
      <c r="E37" s="14">
        <v>0</v>
      </c>
      <c r="F37" s="14">
        <v>-0.32406893747457161</v>
      </c>
      <c r="G37" s="16">
        <f t="shared" si="1"/>
        <v>-0.32406893747457161</v>
      </c>
      <c r="H37" s="14">
        <v>0</v>
      </c>
      <c r="I37" s="14">
        <v>-0.15009034239086555</v>
      </c>
      <c r="J37" s="14">
        <v>0</v>
      </c>
      <c r="K37" s="14"/>
      <c r="L37" s="16">
        <f t="shared" si="2"/>
        <v>-0.15009034239086555</v>
      </c>
      <c r="M37" s="14">
        <v>0</v>
      </c>
      <c r="N37" s="14">
        <v>-0.15009034239086555</v>
      </c>
      <c r="O37" s="14">
        <v>0</v>
      </c>
      <c r="P37" s="14"/>
      <c r="Q37" s="18">
        <f t="shared" si="3"/>
        <v>-0.15009034239086555</v>
      </c>
    </row>
    <row r="38" spans="1:17">
      <c r="A38" s="6">
        <v>27</v>
      </c>
      <c r="B38" s="14">
        <v>0</v>
      </c>
      <c r="C38" s="14">
        <v>-9.9710421978389419E-2</v>
      </c>
      <c r="D38" s="16">
        <f t="shared" si="0"/>
        <v>-9.9710421978389419E-2</v>
      </c>
      <c r="E38" s="14">
        <v>0</v>
      </c>
      <c r="F38" s="14">
        <v>-0.33277451845822292</v>
      </c>
      <c r="G38" s="16">
        <f t="shared" si="1"/>
        <v>-0.33277451845822292</v>
      </c>
      <c r="H38" s="14">
        <v>0</v>
      </c>
      <c r="I38" s="14">
        <v>-0.1541222735001227</v>
      </c>
      <c r="J38" s="14">
        <v>0</v>
      </c>
      <c r="K38" s="14"/>
      <c r="L38" s="16">
        <f t="shared" si="2"/>
        <v>-0.1541222735001227</v>
      </c>
      <c r="M38" s="14">
        <v>0</v>
      </c>
      <c r="N38" s="14">
        <v>-0.1541222735001227</v>
      </c>
      <c r="O38" s="14">
        <v>0</v>
      </c>
      <c r="P38" s="14"/>
      <c r="Q38" s="18">
        <f t="shared" si="3"/>
        <v>-0.1541222735001227</v>
      </c>
    </row>
    <row r="39" spans="1:17">
      <c r="A39" s="6">
        <v>28</v>
      </c>
      <c r="B39" s="14">
        <v>0</v>
      </c>
      <c r="C39" s="14">
        <v>-0.10200196709870457</v>
      </c>
      <c r="D39" s="16">
        <f t="shared" si="0"/>
        <v>-0.10200196709870457</v>
      </c>
      <c r="E39" s="14">
        <v>0</v>
      </c>
      <c r="F39" s="14">
        <v>-0.34042234311694752</v>
      </c>
      <c r="G39" s="16">
        <f t="shared" si="1"/>
        <v>-0.34042234311694752</v>
      </c>
      <c r="H39" s="14">
        <v>0</v>
      </c>
      <c r="I39" s="14">
        <v>-0.157664311902564</v>
      </c>
      <c r="J39" s="14">
        <v>0</v>
      </c>
      <c r="K39" s="14"/>
      <c r="L39" s="16">
        <f t="shared" si="2"/>
        <v>-0.157664311902564</v>
      </c>
      <c r="M39" s="14">
        <v>0</v>
      </c>
      <c r="N39" s="14">
        <v>-0.157664311902564</v>
      </c>
      <c r="O39" s="14">
        <v>0</v>
      </c>
      <c r="P39" s="14"/>
      <c r="Q39" s="18">
        <f t="shared" si="3"/>
        <v>-0.157664311902564</v>
      </c>
    </row>
    <row r="40" spans="1:17">
      <c r="A40" s="6">
        <v>29</v>
      </c>
      <c r="B40" s="14">
        <v>0</v>
      </c>
      <c r="C40" s="14">
        <v>-0.10395176667835104</v>
      </c>
      <c r="D40" s="16">
        <f t="shared" si="0"/>
        <v>-0.10395176667835104</v>
      </c>
      <c r="E40" s="14">
        <v>0</v>
      </c>
      <c r="F40" s="14">
        <v>-0.3469296229311632</v>
      </c>
      <c r="G40" s="16">
        <f t="shared" si="1"/>
        <v>-0.3469296229311632</v>
      </c>
      <c r="H40" s="14">
        <v>0</v>
      </c>
      <c r="I40" s="14">
        <v>-0.16067811465379325</v>
      </c>
      <c r="J40" s="14">
        <v>0</v>
      </c>
      <c r="K40" s="14"/>
      <c r="L40" s="16">
        <f t="shared" si="2"/>
        <v>-0.16067811465379325</v>
      </c>
      <c r="M40" s="14">
        <v>0</v>
      </c>
      <c r="N40" s="14">
        <v>-0.16067811465379325</v>
      </c>
      <c r="O40" s="14">
        <v>0</v>
      </c>
      <c r="P40" s="14"/>
      <c r="Q40" s="18">
        <f t="shared" si="3"/>
        <v>-0.16067811465379325</v>
      </c>
    </row>
    <row r="41" spans="1:17">
      <c r="A41" s="6">
        <v>30</v>
      </c>
      <c r="B41" s="14">
        <v>0</v>
      </c>
      <c r="C41" s="14">
        <v>-0.10553840748084399</v>
      </c>
      <c r="D41" s="16">
        <f t="shared" si="0"/>
        <v>-0.10553840748084399</v>
      </c>
      <c r="E41" s="14">
        <v>0</v>
      </c>
      <c r="F41" s="14">
        <v>-0.35222489316008865</v>
      </c>
      <c r="G41" s="16">
        <f t="shared" si="1"/>
        <v>-0.35222489316008865</v>
      </c>
      <c r="H41" s="14">
        <v>0</v>
      </c>
      <c r="I41" s="14">
        <v>-0.1631305833411815</v>
      </c>
      <c r="J41" s="14">
        <v>0</v>
      </c>
      <c r="K41" s="14"/>
      <c r="L41" s="16">
        <f t="shared" si="2"/>
        <v>-0.1631305833411815</v>
      </c>
      <c r="M41" s="14">
        <v>0</v>
      </c>
      <c r="N41" s="14">
        <v>-0.1631305833411815</v>
      </c>
      <c r="O41" s="14">
        <v>0</v>
      </c>
      <c r="P41" s="14"/>
      <c r="Q41" s="18">
        <f t="shared" si="3"/>
        <v>-0.1631305833411815</v>
      </c>
    </row>
    <row r="42" spans="1:17">
      <c r="A42" s="6">
        <v>31</v>
      </c>
      <c r="B42" s="14">
        <v>0</v>
      </c>
      <c r="C42" s="14">
        <v>-0.10674426055408087</v>
      </c>
      <c r="D42" s="16">
        <f t="shared" si="0"/>
        <v>-0.10674426055408087</v>
      </c>
      <c r="E42" s="14">
        <v>0</v>
      </c>
      <c r="F42" s="14">
        <v>-0.3562493187699286</v>
      </c>
      <c r="G42" s="16">
        <f t="shared" si="1"/>
        <v>-0.3562493187699286</v>
      </c>
      <c r="H42" s="14">
        <v>0</v>
      </c>
      <c r="I42" s="14">
        <v>-0.16499446891569711</v>
      </c>
      <c r="J42" s="14">
        <v>0</v>
      </c>
      <c r="K42" s="14"/>
      <c r="L42" s="16">
        <f t="shared" si="2"/>
        <v>-0.16499446891569711</v>
      </c>
      <c r="M42" s="14">
        <v>0</v>
      </c>
      <c r="N42" s="14">
        <v>-0.16499446891569711</v>
      </c>
      <c r="O42" s="14">
        <v>0</v>
      </c>
      <c r="P42" s="14"/>
      <c r="Q42" s="18">
        <f t="shared" si="3"/>
        <v>-0.16499446891569711</v>
      </c>
    </row>
    <row r="43" spans="1:17">
      <c r="A43" s="6">
        <v>32</v>
      </c>
      <c r="B43" s="14">
        <v>0</v>
      </c>
      <c r="C43" s="14">
        <v>-0.10755580722710165</v>
      </c>
      <c r="D43" s="16">
        <f t="shared" si="0"/>
        <v>-0.10755580722710165</v>
      </c>
      <c r="E43" s="14">
        <v>0</v>
      </c>
      <c r="F43" s="14">
        <v>-0.358957782418587</v>
      </c>
      <c r="G43" s="16">
        <f t="shared" si="1"/>
        <v>-0.358957782418587</v>
      </c>
      <c r="H43" s="14">
        <v>0</v>
      </c>
      <c r="I43" s="14">
        <v>-0.16624887558468629</v>
      </c>
      <c r="J43" s="14">
        <v>0</v>
      </c>
      <c r="K43" s="14"/>
      <c r="L43" s="16">
        <f t="shared" si="2"/>
        <v>-0.16624887558468629</v>
      </c>
      <c r="M43" s="14">
        <v>0</v>
      </c>
      <c r="N43" s="14">
        <v>-0.16624887558468629</v>
      </c>
      <c r="O43" s="14">
        <v>0</v>
      </c>
      <c r="P43" s="14"/>
      <c r="Q43" s="18">
        <f t="shared" si="3"/>
        <v>-0.16624887558468629</v>
      </c>
    </row>
    <row r="44" spans="1:17">
      <c r="A44" s="6">
        <v>33</v>
      </c>
      <c r="B44" s="14">
        <v>0</v>
      </c>
      <c r="C44" s="14">
        <v>-0.10796389137580711</v>
      </c>
      <c r="D44" s="16">
        <f t="shared" si="0"/>
        <v>-0.10796389137580711</v>
      </c>
      <c r="E44" s="14">
        <v>0</v>
      </c>
      <c r="F44" s="14">
        <v>-0.360319726369695</v>
      </c>
      <c r="G44" s="16">
        <f t="shared" si="1"/>
        <v>-0.360319726369695</v>
      </c>
      <c r="H44" s="14">
        <v>0</v>
      </c>
      <c r="I44" s="14">
        <v>-0.16687965073867653</v>
      </c>
      <c r="J44" s="14">
        <v>0</v>
      </c>
      <c r="K44" s="14"/>
      <c r="L44" s="16">
        <f t="shared" si="2"/>
        <v>-0.16687965073867653</v>
      </c>
      <c r="M44" s="14">
        <v>0</v>
      </c>
      <c r="N44" s="14">
        <v>-0.16687965073867653</v>
      </c>
      <c r="O44" s="14">
        <v>0</v>
      </c>
      <c r="P44" s="14"/>
      <c r="Q44" s="18">
        <f t="shared" si="3"/>
        <v>-0.16687965073867653</v>
      </c>
    </row>
    <row r="45" spans="1:17">
      <c r="A45" s="6">
        <v>34</v>
      </c>
      <c r="B45" s="14">
        <v>0</v>
      </c>
      <c r="C45" s="14">
        <v>-0.10796389137580711</v>
      </c>
      <c r="D45" s="16">
        <f t="shared" si="0"/>
        <v>-0.10796389137580711</v>
      </c>
      <c r="E45" s="14">
        <v>0</v>
      </c>
      <c r="F45" s="14">
        <v>-0.360319726369695</v>
      </c>
      <c r="G45" s="16">
        <f t="shared" si="1"/>
        <v>-0.360319726369695</v>
      </c>
      <c r="H45" s="14">
        <v>0</v>
      </c>
      <c r="I45" s="14">
        <v>-0.16687965073867653</v>
      </c>
      <c r="J45" s="14">
        <v>0</v>
      </c>
      <c r="K45" s="14"/>
      <c r="L45" s="16">
        <f t="shared" si="2"/>
        <v>-0.16687965073867653</v>
      </c>
      <c r="M45" s="14">
        <v>0</v>
      </c>
      <c r="N45" s="14">
        <v>-0.16687965073867653</v>
      </c>
      <c r="O45" s="14">
        <v>0</v>
      </c>
      <c r="P45" s="14"/>
      <c r="Q45" s="18">
        <f t="shared" si="3"/>
        <v>-0.16687965073867653</v>
      </c>
    </row>
    <row r="46" spans="1:17">
      <c r="A46" s="6">
        <v>35</v>
      </c>
      <c r="B46" s="14">
        <v>0</v>
      </c>
      <c r="C46" s="14">
        <v>-0.10755580722710165</v>
      </c>
      <c r="D46" s="16">
        <f t="shared" si="0"/>
        <v>-0.10755580722710165</v>
      </c>
      <c r="E46" s="14">
        <v>0</v>
      </c>
      <c r="F46" s="14">
        <v>-0.358957782418587</v>
      </c>
      <c r="G46" s="16">
        <f t="shared" si="1"/>
        <v>-0.358957782418587</v>
      </c>
      <c r="H46" s="14">
        <v>0</v>
      </c>
      <c r="I46" s="14">
        <v>-0.16624887558468629</v>
      </c>
      <c r="J46" s="14">
        <v>0</v>
      </c>
      <c r="K46" s="14"/>
      <c r="L46" s="16">
        <f t="shared" si="2"/>
        <v>-0.16624887558468629</v>
      </c>
      <c r="M46" s="14">
        <v>0</v>
      </c>
      <c r="N46" s="14">
        <v>-0.16624887558468629</v>
      </c>
      <c r="O46" s="14">
        <v>0</v>
      </c>
      <c r="P46" s="14"/>
      <c r="Q46" s="18">
        <f t="shared" si="3"/>
        <v>-0.16624887558468629</v>
      </c>
    </row>
    <row r="47" spans="1:17">
      <c r="A47" s="6">
        <v>36</v>
      </c>
      <c r="B47" s="14">
        <v>0</v>
      </c>
      <c r="C47" s="14">
        <v>-0.10674426055408087</v>
      </c>
      <c r="D47" s="16">
        <f t="shared" si="0"/>
        <v>-0.10674426055408087</v>
      </c>
      <c r="E47" s="14">
        <v>0</v>
      </c>
      <c r="F47" s="14">
        <v>-0.3562493187699286</v>
      </c>
      <c r="G47" s="16">
        <f t="shared" si="1"/>
        <v>-0.3562493187699286</v>
      </c>
      <c r="H47" s="14">
        <v>0</v>
      </c>
      <c r="I47" s="14">
        <v>-0.16499446891569711</v>
      </c>
      <c r="J47" s="14">
        <v>0</v>
      </c>
      <c r="K47" s="14"/>
      <c r="L47" s="16">
        <f t="shared" si="2"/>
        <v>-0.16499446891569711</v>
      </c>
      <c r="M47" s="14">
        <v>0</v>
      </c>
      <c r="N47" s="14">
        <v>-0.16499446891569711</v>
      </c>
      <c r="O47" s="14">
        <v>0</v>
      </c>
      <c r="P47" s="14"/>
      <c r="Q47" s="18">
        <f t="shared" si="3"/>
        <v>-0.16499446891569711</v>
      </c>
    </row>
    <row r="48" spans="1:17">
      <c r="A48" s="6">
        <v>37</v>
      </c>
      <c r="B48" s="14">
        <v>0</v>
      </c>
      <c r="C48" s="14">
        <v>-0.10553840748084399</v>
      </c>
      <c r="D48" s="16">
        <f t="shared" si="0"/>
        <v>-0.10553840748084399</v>
      </c>
      <c r="E48" s="14">
        <v>0</v>
      </c>
      <c r="F48" s="14">
        <v>-0.35222489316008865</v>
      </c>
      <c r="G48" s="16">
        <f t="shared" si="1"/>
        <v>-0.35222489316008865</v>
      </c>
      <c r="H48" s="14">
        <v>0</v>
      </c>
      <c r="I48" s="14">
        <v>-0.1631305833411815</v>
      </c>
      <c r="J48" s="14">
        <v>0</v>
      </c>
      <c r="K48" s="14"/>
      <c r="L48" s="16">
        <f t="shared" si="2"/>
        <v>-0.1631305833411815</v>
      </c>
      <c r="M48" s="14">
        <v>0</v>
      </c>
      <c r="N48" s="14">
        <v>-0.1631305833411815</v>
      </c>
      <c r="O48" s="14">
        <v>0</v>
      </c>
      <c r="P48" s="14"/>
      <c r="Q48" s="18">
        <f t="shared" si="3"/>
        <v>-0.1631305833411815</v>
      </c>
    </row>
    <row r="49" spans="1:17">
      <c r="A49" s="6">
        <v>38</v>
      </c>
      <c r="B49" s="14">
        <v>0</v>
      </c>
      <c r="C49" s="14">
        <v>-0.10395176667835104</v>
      </c>
      <c r="D49" s="16">
        <f t="shared" si="0"/>
        <v>-0.10395176667835104</v>
      </c>
      <c r="E49" s="14">
        <v>0</v>
      </c>
      <c r="F49" s="14">
        <v>-0.3469296229311632</v>
      </c>
      <c r="G49" s="16">
        <f t="shared" si="1"/>
        <v>-0.3469296229311632</v>
      </c>
      <c r="H49" s="14">
        <v>0</v>
      </c>
      <c r="I49" s="14">
        <v>-0.16067811465379325</v>
      </c>
      <c r="J49" s="14">
        <v>0</v>
      </c>
      <c r="K49" s="14"/>
      <c r="L49" s="16">
        <f t="shared" si="2"/>
        <v>-0.16067811465379325</v>
      </c>
      <c r="M49" s="14">
        <v>0</v>
      </c>
      <c r="N49" s="14">
        <v>-0.16067811465379325</v>
      </c>
      <c r="O49" s="14">
        <v>0</v>
      </c>
      <c r="P49" s="14"/>
      <c r="Q49" s="18">
        <f t="shared" si="3"/>
        <v>-0.16067811465379325</v>
      </c>
    </row>
    <row r="50" spans="1:17">
      <c r="A50" s="6">
        <v>39</v>
      </c>
      <c r="B50" s="14">
        <v>0</v>
      </c>
      <c r="C50" s="14">
        <v>-0.10200196709870457</v>
      </c>
      <c r="D50" s="16">
        <f t="shared" si="0"/>
        <v>-0.10200196709870457</v>
      </c>
      <c r="E50" s="14">
        <v>0</v>
      </c>
      <c r="F50" s="14">
        <v>-0.34042234311694752</v>
      </c>
      <c r="G50" s="16">
        <f t="shared" si="1"/>
        <v>-0.34042234311694752</v>
      </c>
      <c r="H50" s="14">
        <v>0</v>
      </c>
      <c r="I50" s="14">
        <v>-0.157664311902564</v>
      </c>
      <c r="J50" s="14">
        <v>0</v>
      </c>
      <c r="K50" s="14"/>
      <c r="L50" s="16">
        <f t="shared" si="2"/>
        <v>-0.157664311902564</v>
      </c>
      <c r="M50" s="14">
        <v>0</v>
      </c>
      <c r="N50" s="14">
        <v>-0.157664311902564</v>
      </c>
      <c r="O50" s="14">
        <v>0</v>
      </c>
      <c r="P50" s="14"/>
      <c r="Q50" s="18">
        <f t="shared" si="3"/>
        <v>-0.157664311902564</v>
      </c>
    </row>
    <row r="51" spans="1:17">
      <c r="A51" s="6">
        <v>40</v>
      </c>
      <c r="B51" s="14">
        <v>0</v>
      </c>
      <c r="C51" s="14">
        <v>-9.9710421978389419E-2</v>
      </c>
      <c r="D51" s="16">
        <f t="shared" si="0"/>
        <v>-9.9710421978389419E-2</v>
      </c>
      <c r="E51" s="14">
        <v>0</v>
      </c>
      <c r="F51" s="14">
        <v>-0.33277451845822292</v>
      </c>
      <c r="G51" s="16">
        <f t="shared" si="1"/>
        <v>-0.33277451845822292</v>
      </c>
      <c r="H51" s="14">
        <v>0</v>
      </c>
      <c r="I51" s="14">
        <v>-0.1541222735001227</v>
      </c>
      <c r="J51" s="14">
        <v>0</v>
      </c>
      <c r="K51" s="14"/>
      <c r="L51" s="16">
        <f t="shared" si="2"/>
        <v>-0.1541222735001227</v>
      </c>
      <c r="M51" s="14">
        <v>0</v>
      </c>
      <c r="N51" s="14">
        <v>-0.1541222735001227</v>
      </c>
      <c r="O51" s="14">
        <v>0</v>
      </c>
      <c r="P51" s="14"/>
      <c r="Q51" s="18">
        <f t="shared" si="3"/>
        <v>-0.1541222735001227</v>
      </c>
    </row>
    <row r="52" spans="1:17">
      <c r="A52" s="6">
        <v>41</v>
      </c>
      <c r="B52" s="14">
        <v>0</v>
      </c>
      <c r="C52" s="14">
        <v>-9.7101937538328881E-2</v>
      </c>
      <c r="D52" s="16">
        <f t="shared" si="0"/>
        <v>-9.7101937538328881E-2</v>
      </c>
      <c r="E52" s="14">
        <v>0</v>
      </c>
      <c r="F52" s="14">
        <v>-0.32406893747457161</v>
      </c>
      <c r="G52" s="16">
        <f t="shared" si="1"/>
        <v>-0.32406893747457161</v>
      </c>
      <c r="H52" s="14">
        <v>0</v>
      </c>
      <c r="I52" s="14">
        <v>-0.15009034239086555</v>
      </c>
      <c r="J52" s="14">
        <v>0</v>
      </c>
      <c r="K52" s="14"/>
      <c r="L52" s="16">
        <f t="shared" si="2"/>
        <v>-0.15009034239086555</v>
      </c>
      <c r="M52" s="14">
        <v>0</v>
      </c>
      <c r="N52" s="14">
        <v>-0.15009034239086555</v>
      </c>
      <c r="O52" s="14">
        <v>0</v>
      </c>
      <c r="P52" s="14"/>
      <c r="Q52" s="18">
        <f t="shared" si="3"/>
        <v>-0.15009034239086555</v>
      </c>
    </row>
    <row r="53" spans="1:17">
      <c r="A53" s="6">
        <v>42</v>
      </c>
      <c r="B53" s="14">
        <v>0</v>
      </c>
      <c r="C53" s="14">
        <v>-9.420426637490302E-2</v>
      </c>
      <c r="D53" s="16">
        <f t="shared" si="0"/>
        <v>-9.420426637490302E-2</v>
      </c>
      <c r="E53" s="14">
        <v>0</v>
      </c>
      <c r="F53" s="14">
        <v>-0.3143982219472789</v>
      </c>
      <c r="G53" s="16">
        <f t="shared" si="1"/>
        <v>-0.3143982219472789</v>
      </c>
      <c r="H53" s="14">
        <v>0</v>
      </c>
      <c r="I53" s="14">
        <v>-0.14561141572801647</v>
      </c>
      <c r="J53" s="14">
        <v>0</v>
      </c>
      <c r="K53" s="14"/>
      <c r="L53" s="16">
        <f t="shared" si="2"/>
        <v>-0.14561141572801647</v>
      </c>
      <c r="M53" s="14">
        <v>0</v>
      </c>
      <c r="N53" s="14">
        <v>-0.14561141572801647</v>
      </c>
      <c r="O53" s="14">
        <v>0</v>
      </c>
      <c r="P53" s="14"/>
      <c r="Q53" s="18">
        <f t="shared" si="3"/>
        <v>-0.14561141572801647</v>
      </c>
    </row>
    <row r="54" spans="1:17">
      <c r="A54" s="6">
        <v>43</v>
      </c>
      <c r="B54" s="14">
        <v>0</v>
      </c>
      <c r="C54" s="14">
        <v>-9.1047616774723145E-2</v>
      </c>
      <c r="D54" s="16">
        <f t="shared" si="0"/>
        <v>-9.1047616774723145E-2</v>
      </c>
      <c r="E54" s="14">
        <v>0</v>
      </c>
      <c r="F54" s="14">
        <v>-0.30386318930175593</v>
      </c>
      <c r="G54" s="16">
        <f t="shared" si="1"/>
        <v>-0.30386318930175593</v>
      </c>
      <c r="H54" s="14">
        <v>0</v>
      </c>
      <c r="I54" s="14">
        <v>-0.14073218642209281</v>
      </c>
      <c r="J54" s="14">
        <v>0</v>
      </c>
      <c r="K54" s="14"/>
      <c r="L54" s="16">
        <f t="shared" si="2"/>
        <v>-0.14073218642209281</v>
      </c>
      <c r="M54" s="14">
        <v>0</v>
      </c>
      <c r="N54" s="14">
        <v>-0.14073218642209281</v>
      </c>
      <c r="O54" s="14">
        <v>0</v>
      </c>
      <c r="P54" s="14"/>
      <c r="Q54" s="18">
        <f t="shared" si="3"/>
        <v>-0.14073218642209281</v>
      </c>
    </row>
    <row r="55" spans="1:17">
      <c r="A55" s="6">
        <v>44</v>
      </c>
      <c r="B55" s="14">
        <v>0</v>
      </c>
      <c r="C55" s="14">
        <v>-8.7664130062162546E-2</v>
      </c>
      <c r="D55" s="16">
        <f t="shared" si="0"/>
        <v>-8.7664130062162546E-2</v>
      </c>
      <c r="E55" s="14">
        <v>0</v>
      </c>
      <c r="F55" s="14">
        <v>-0.29257110830217725</v>
      </c>
      <c r="G55" s="16">
        <f t="shared" si="1"/>
        <v>-0.29257110830217725</v>
      </c>
      <c r="H55" s="14">
        <v>0</v>
      </c>
      <c r="I55" s="14">
        <v>-0.13550233527764255</v>
      </c>
      <c r="J55" s="14">
        <v>0</v>
      </c>
      <c r="K55" s="14"/>
      <c r="L55" s="16">
        <f t="shared" si="2"/>
        <v>-0.13550233527764255</v>
      </c>
      <c r="M55" s="14">
        <v>0</v>
      </c>
      <c r="N55" s="14">
        <v>-0.13550233527764255</v>
      </c>
      <c r="O55" s="14">
        <v>0</v>
      </c>
      <c r="P55" s="14"/>
      <c r="Q55" s="18">
        <f t="shared" si="3"/>
        <v>-0.13550233527764255</v>
      </c>
    </row>
    <row r="56" spans="1:17">
      <c r="A56" s="6">
        <v>45</v>
      </c>
      <c r="B56" s="14">
        <v>0</v>
      </c>
      <c r="C56" s="14">
        <v>-8.4087338581875601E-2</v>
      </c>
      <c r="D56" s="16">
        <f t="shared" si="0"/>
        <v>-8.4087338581875601E-2</v>
      </c>
      <c r="E56" s="14">
        <v>0</v>
      </c>
      <c r="F56" s="14">
        <v>-0.28063389011714207</v>
      </c>
      <c r="G56" s="16">
        <f t="shared" si="1"/>
        <v>-0.28063389011714207</v>
      </c>
      <c r="H56" s="14">
        <v>0</v>
      </c>
      <c r="I56" s="14">
        <v>-0.12997369319750807</v>
      </c>
      <c r="J56" s="14">
        <v>0</v>
      </c>
      <c r="K56" s="14"/>
      <c r="L56" s="16">
        <f t="shared" si="2"/>
        <v>-0.12997369319750807</v>
      </c>
      <c r="M56" s="14">
        <v>0</v>
      </c>
      <c r="N56" s="14">
        <v>-0.12997369319750807</v>
      </c>
      <c r="O56" s="14">
        <v>0</v>
      </c>
      <c r="P56" s="14"/>
      <c r="Q56" s="18">
        <f t="shared" si="3"/>
        <v>-0.12997369319750807</v>
      </c>
    </row>
    <row r="57" spans="1:17">
      <c r="A57" s="6">
        <v>46</v>
      </c>
      <c r="B57" s="14">
        <v>0</v>
      </c>
      <c r="C57" s="14">
        <v>-8.035161702301194E-2</v>
      </c>
      <c r="D57" s="16">
        <f t="shared" si="0"/>
        <v>-8.035161702301194E-2</v>
      </c>
      <c r="E57" s="14">
        <v>0</v>
      </c>
      <c r="F57" s="14">
        <v>-0.26816625716384562</v>
      </c>
      <c r="G57" s="16">
        <f t="shared" si="1"/>
        <v>-0.26816625716384562</v>
      </c>
      <c r="H57" s="14">
        <v>0</v>
      </c>
      <c r="I57" s="14">
        <v>-0.12419939309535548</v>
      </c>
      <c r="J57" s="14">
        <v>0</v>
      </c>
      <c r="K57" s="14"/>
      <c r="L57" s="16">
        <f t="shared" si="2"/>
        <v>-0.12419939309535548</v>
      </c>
      <c r="M57" s="14">
        <v>0</v>
      </c>
      <c r="N57" s="14">
        <v>-0.12419939309535548</v>
      </c>
      <c r="O57" s="14">
        <v>0</v>
      </c>
      <c r="P57" s="14"/>
      <c r="Q57" s="18">
        <f t="shared" si="3"/>
        <v>-0.12419939309535548</v>
      </c>
    </row>
    <row r="58" spans="1:17">
      <c r="A58" s="6">
        <v>47</v>
      </c>
      <c r="B58" s="14">
        <v>0</v>
      </c>
      <c r="C58" s="14">
        <v>-7.6491639516345342E-2</v>
      </c>
      <c r="D58" s="16">
        <f t="shared" si="0"/>
        <v>-7.6491639516345342E-2</v>
      </c>
      <c r="E58" s="14">
        <v>0</v>
      </c>
      <c r="F58" s="14">
        <v>-0.25528393121883114</v>
      </c>
      <c r="G58" s="16">
        <f t="shared" si="1"/>
        <v>-0.25528393121883114</v>
      </c>
      <c r="H58" s="14">
        <v>0</v>
      </c>
      <c r="I58" s="14">
        <v>-0.11823303073139188</v>
      </c>
      <c r="J58" s="14">
        <v>0</v>
      </c>
      <c r="K58" s="14"/>
      <c r="L58" s="16">
        <f t="shared" si="2"/>
        <v>-0.11823303073139188</v>
      </c>
      <c r="M58" s="14">
        <v>0</v>
      </c>
      <c r="N58" s="14">
        <v>-0.11823303073139188</v>
      </c>
      <c r="O58" s="14">
        <v>0</v>
      </c>
      <c r="P58" s="14"/>
      <c r="Q58" s="18">
        <f t="shared" si="3"/>
        <v>-0.11823303073139188</v>
      </c>
    </row>
    <row r="59" spans="1:17">
      <c r="A59" s="6">
        <v>48</v>
      </c>
      <c r="B59" s="14">
        <v>0</v>
      </c>
      <c r="C59" s="14">
        <v>-7.2541854302649172E-2</v>
      </c>
      <c r="D59" s="16">
        <f t="shared" si="0"/>
        <v>-7.2541854302649172E-2</v>
      </c>
      <c r="E59" s="14">
        <v>0</v>
      </c>
      <c r="F59" s="14">
        <v>-0.24210188017118814</v>
      </c>
      <c r="G59" s="16">
        <f t="shared" si="1"/>
        <v>-0.24210188017118814</v>
      </c>
      <c r="H59" s="14">
        <v>0</v>
      </c>
      <c r="I59" s="14">
        <v>-0.11212785270793553</v>
      </c>
      <c r="J59" s="14">
        <v>0</v>
      </c>
      <c r="K59" s="14"/>
      <c r="L59" s="16">
        <f t="shared" si="2"/>
        <v>-0.11212785270793553</v>
      </c>
      <c r="M59" s="14">
        <v>0</v>
      </c>
      <c r="N59" s="14">
        <v>-0.11212785270793553</v>
      </c>
      <c r="O59" s="14">
        <v>0</v>
      </c>
      <c r="P59" s="14"/>
      <c r="Q59" s="18">
        <f t="shared" si="3"/>
        <v>-0.11212785270793553</v>
      </c>
    </row>
    <row r="60" spans="1:17">
      <c r="A60" s="6">
        <v>49</v>
      </c>
      <c r="B60" s="14">
        <v>0</v>
      </c>
      <c r="C60" s="14">
        <v>-6.8535986815272606E-2</v>
      </c>
      <c r="D60" s="16">
        <f t="shared" si="0"/>
        <v>-6.8535986815272606E-2</v>
      </c>
      <c r="E60" s="14">
        <v>0</v>
      </c>
      <c r="F60" s="14">
        <v>-0.22873265960557762</v>
      </c>
      <c r="G60" s="16">
        <f t="shared" si="1"/>
        <v>-0.22873265960557762</v>
      </c>
      <c r="H60" s="14">
        <v>0</v>
      </c>
      <c r="I60" s="14">
        <v>-0.10593598838478073</v>
      </c>
      <c r="J60" s="14">
        <v>0</v>
      </c>
      <c r="K60" s="14"/>
      <c r="L60" s="16">
        <f t="shared" si="2"/>
        <v>-0.10593598838478073</v>
      </c>
      <c r="M60" s="14">
        <v>0</v>
      </c>
      <c r="N60" s="14">
        <v>-0.10593598838478073</v>
      </c>
      <c r="O60" s="14">
        <v>0</v>
      </c>
      <c r="P60" s="14"/>
      <c r="Q60" s="18">
        <f t="shared" si="3"/>
        <v>-0.10593598838478073</v>
      </c>
    </row>
    <row r="61" spans="1:17">
      <c r="A61" s="6">
        <v>50</v>
      </c>
      <c r="B61" s="14">
        <v>0</v>
      </c>
      <c r="C61" s="14">
        <v>-6.4506580787389842E-2</v>
      </c>
      <c r="D61" s="16">
        <f t="shared" si="0"/>
        <v>-6.4506580787389842E-2</v>
      </c>
      <c r="E61" s="14">
        <v>0</v>
      </c>
      <c r="F61" s="14">
        <v>-0.2152848812891649</v>
      </c>
      <c r="G61" s="16">
        <f t="shared" si="1"/>
        <v>-0.2152848812891649</v>
      </c>
      <c r="H61" s="14">
        <v>0</v>
      </c>
      <c r="I61" s="14">
        <v>-9.9707740569251593E-2</v>
      </c>
      <c r="J61" s="14">
        <v>0</v>
      </c>
      <c r="K61" s="14"/>
      <c r="L61" s="16">
        <f t="shared" si="2"/>
        <v>-9.9707740569251593E-2</v>
      </c>
      <c r="M61" s="14">
        <v>0</v>
      </c>
      <c r="N61" s="14">
        <v>-9.9707740569251593E-2</v>
      </c>
      <c r="O61" s="14">
        <v>0</v>
      </c>
      <c r="P61" s="14"/>
      <c r="Q61" s="18">
        <f t="shared" si="3"/>
        <v>-9.9707740569251593E-2</v>
      </c>
    </row>
    <row r="62" spans="1:17">
      <c r="A62" s="6">
        <v>51</v>
      </c>
      <c r="B62" s="14">
        <v>0</v>
      </c>
      <c r="C62" s="14">
        <v>-6.0484585538364583E-2</v>
      </c>
      <c r="D62" s="16">
        <f t="shared" si="0"/>
        <v>-6.0484585538364583E-2</v>
      </c>
      <c r="E62" s="14">
        <v>0</v>
      </c>
      <c r="F62" s="14">
        <v>-0.20186183577717501</v>
      </c>
      <c r="G62" s="16">
        <f t="shared" si="1"/>
        <v>-0.20186183577717501</v>
      </c>
      <c r="H62" s="14">
        <v>0</v>
      </c>
      <c r="I62" s="14">
        <v>-9.3490947585256293E-2</v>
      </c>
      <c r="J62" s="14">
        <v>0</v>
      </c>
      <c r="K62" s="14"/>
      <c r="L62" s="16">
        <f t="shared" si="2"/>
        <v>-9.3490947585256293E-2</v>
      </c>
      <c r="M62" s="14">
        <v>0</v>
      </c>
      <c r="N62" s="14">
        <v>-9.3490947585256293E-2</v>
      </c>
      <c r="O62" s="14">
        <v>0</v>
      </c>
      <c r="P62" s="14"/>
      <c r="Q62" s="18">
        <f t="shared" si="3"/>
        <v>-9.3490947585256293E-2</v>
      </c>
    </row>
    <row r="63" spans="1:17">
      <c r="A63" s="6">
        <v>52</v>
      </c>
      <c r="B63" s="14">
        <v>0</v>
      </c>
      <c r="C63" s="14">
        <v>-5.6498995973303941E-2</v>
      </c>
      <c r="D63" s="16">
        <f t="shared" si="0"/>
        <v>-5.6498995973303941E-2</v>
      </c>
      <c r="E63" s="14">
        <v>0</v>
      </c>
      <c r="F63" s="14">
        <v>-0.18856029094395158</v>
      </c>
      <c r="G63" s="16">
        <f t="shared" si="1"/>
        <v>-0.18856029094395158</v>
      </c>
      <c r="H63" s="14">
        <v>0</v>
      </c>
      <c r="I63" s="14">
        <v>-8.7330426821051271E-2</v>
      </c>
      <c r="J63" s="14">
        <v>0</v>
      </c>
      <c r="K63" s="14"/>
      <c r="L63" s="16">
        <f t="shared" si="2"/>
        <v>-8.7330426821051271E-2</v>
      </c>
      <c r="M63" s="14">
        <v>0</v>
      </c>
      <c r="N63" s="14">
        <v>-8.7330426821051271E-2</v>
      </c>
      <c r="O63" s="14">
        <v>0</v>
      </c>
      <c r="P63" s="14"/>
      <c r="Q63" s="18">
        <f t="shared" si="3"/>
        <v>-8.7330426821051271E-2</v>
      </c>
    </row>
    <row r="64" spans="1:17">
      <c r="A64" s="6">
        <v>53</v>
      </c>
      <c r="B64" s="14">
        <v>0</v>
      </c>
      <c r="C64" s="14">
        <v>-5.2576550107340227E-2</v>
      </c>
      <c r="D64" s="16">
        <f t="shared" si="0"/>
        <v>-5.2576550107340227E-2</v>
      </c>
      <c r="E64" s="14">
        <v>0</v>
      </c>
      <c r="F64" s="14">
        <v>-0.17546948249759459</v>
      </c>
      <c r="G64" s="16">
        <f t="shared" si="1"/>
        <v>-0.17546948249759459</v>
      </c>
      <c r="H64" s="14">
        <v>0</v>
      </c>
      <c r="I64" s="14">
        <v>-8.1267507192905403E-2</v>
      </c>
      <c r="J64" s="14">
        <v>0</v>
      </c>
      <c r="K64" s="14"/>
      <c r="L64" s="16">
        <f t="shared" si="2"/>
        <v>-8.1267507192905403E-2</v>
      </c>
      <c r="M64" s="14">
        <v>0</v>
      </c>
      <c r="N64" s="14">
        <v>-8.1267507192905403E-2</v>
      </c>
      <c r="O64" s="14">
        <v>0</v>
      </c>
      <c r="P64" s="14"/>
      <c r="Q64" s="18">
        <f t="shared" si="3"/>
        <v>-8.1267507192905403E-2</v>
      </c>
    </row>
    <row r="65" spans="1:17">
      <c r="A65" s="6">
        <v>54</v>
      </c>
      <c r="B65" s="14">
        <v>0</v>
      </c>
      <c r="C65" s="14">
        <v>-4.8741487163975784E-2</v>
      </c>
      <c r="D65" s="16">
        <f t="shared" si="0"/>
        <v>-4.8741487163975784E-2</v>
      </c>
      <c r="E65" s="14">
        <v>0</v>
      </c>
      <c r="F65" s="14">
        <v>-0.16267030665505652</v>
      </c>
      <c r="G65" s="16">
        <f t="shared" si="1"/>
        <v>-0.16267030665505652</v>
      </c>
      <c r="H65" s="14">
        <v>0</v>
      </c>
      <c r="I65" s="14">
        <v>-7.5339655238016445E-2</v>
      </c>
      <c r="J65" s="14">
        <v>0</v>
      </c>
      <c r="K65" s="14"/>
      <c r="L65" s="16">
        <f t="shared" si="2"/>
        <v>-7.5339655238016445E-2</v>
      </c>
      <c r="M65" s="14">
        <v>0</v>
      </c>
      <c r="N65" s="14">
        <v>-7.5339655238016445E-2</v>
      </c>
      <c r="O65" s="14">
        <v>0</v>
      </c>
      <c r="P65" s="14"/>
      <c r="Q65" s="18">
        <f t="shared" si="3"/>
        <v>-7.5339655238016445E-2</v>
      </c>
    </row>
    <row r="66" spans="1:17">
      <c r="A66" s="6">
        <v>55</v>
      </c>
      <c r="B66" s="14">
        <v>0</v>
      </c>
      <c r="C66" s="14">
        <v>-4.5015367555224381E-2</v>
      </c>
      <c r="D66" s="16">
        <f t="shared" si="0"/>
        <v>-4.5015367555224381E-2</v>
      </c>
      <c r="E66" s="14">
        <v>0</v>
      </c>
      <c r="F66" s="14">
        <v>-0.15023471934214022</v>
      </c>
      <c r="G66" s="16">
        <f t="shared" si="1"/>
        <v>-0.15023471934214022</v>
      </c>
      <c r="H66" s="14">
        <v>0</v>
      </c>
      <c r="I66" s="14">
        <v>-6.9580196858042676E-2</v>
      </c>
      <c r="J66" s="14">
        <v>0</v>
      </c>
      <c r="K66" s="14"/>
      <c r="L66" s="16">
        <f t="shared" si="2"/>
        <v>-6.9580196858042676E-2</v>
      </c>
      <c r="M66" s="14">
        <v>0</v>
      </c>
      <c r="N66" s="14">
        <v>-6.9580196858042676E-2</v>
      </c>
      <c r="O66" s="14">
        <v>0</v>
      </c>
      <c r="P66" s="14"/>
      <c r="Q66" s="18">
        <f t="shared" si="3"/>
        <v>-6.9580196858042676E-2</v>
      </c>
    </row>
    <row r="67" spans="1:17">
      <c r="A67" s="6">
        <v>56</v>
      </c>
      <c r="B67" s="14">
        <v>0</v>
      </c>
      <c r="C67" s="14">
        <v>-4.1416954386067441E-2</v>
      </c>
      <c r="D67" s="16">
        <f t="shared" si="0"/>
        <v>-4.1416954386067441E-2</v>
      </c>
      <c r="E67" s="14">
        <v>0</v>
      </c>
      <c r="F67" s="14">
        <v>-0.13822534072533468</v>
      </c>
      <c r="G67" s="16">
        <f t="shared" si="1"/>
        <v>-0.13822534072533468</v>
      </c>
      <c r="H67" s="14">
        <v>0</v>
      </c>
      <c r="I67" s="14">
        <v>-6.4018134160690465E-2</v>
      </c>
      <c r="J67" s="14">
        <v>0</v>
      </c>
      <c r="K67" s="14"/>
      <c r="L67" s="16">
        <f t="shared" si="2"/>
        <v>-6.4018134160690465E-2</v>
      </c>
      <c r="M67" s="14">
        <v>0</v>
      </c>
      <c r="N67" s="14">
        <v>-6.4018134160690465E-2</v>
      </c>
      <c r="O67" s="14">
        <v>0</v>
      </c>
      <c r="P67" s="14"/>
      <c r="Q67" s="18">
        <f t="shared" si="3"/>
        <v>-6.4018134160690465E-2</v>
      </c>
    </row>
    <row r="68" spans="1:17">
      <c r="A68" s="6">
        <v>57</v>
      </c>
      <c r="B68" s="14">
        <v>0</v>
      </c>
      <c r="C68" s="14">
        <v>-3.7962154586248922E-2</v>
      </c>
      <c r="D68" s="16">
        <f t="shared" si="0"/>
        <v>-3.7962154586248922E-2</v>
      </c>
      <c r="E68" s="14">
        <v>0</v>
      </c>
      <c r="F68" s="14">
        <v>-0.12669525874450277</v>
      </c>
      <c r="G68" s="16">
        <f t="shared" si="1"/>
        <v>-0.12669525874450277</v>
      </c>
      <c r="H68" s="14">
        <v>0</v>
      </c>
      <c r="I68" s="14">
        <v>-5.8678054467203651E-2</v>
      </c>
      <c r="J68" s="14">
        <v>0</v>
      </c>
      <c r="K68" s="14"/>
      <c r="L68" s="16">
        <f t="shared" si="2"/>
        <v>-5.8678054467203651E-2</v>
      </c>
      <c r="M68" s="14">
        <v>0</v>
      </c>
      <c r="N68" s="14">
        <v>-5.8678054467203651E-2</v>
      </c>
      <c r="O68" s="14">
        <v>0</v>
      </c>
      <c r="P68" s="14"/>
      <c r="Q68" s="18">
        <f t="shared" si="3"/>
        <v>-5.8678054467203651E-2</v>
      </c>
    </row>
    <row r="69" spans="1:17">
      <c r="A69" s="6">
        <v>58</v>
      </c>
      <c r="B69" s="14">
        <v>0</v>
      </c>
      <c r="C69" s="14">
        <v>-3.4664016400017837E-2</v>
      </c>
      <c r="D69" s="16">
        <f t="shared" si="0"/>
        <v>-3.4664016400017837E-2</v>
      </c>
      <c r="E69" s="14">
        <v>0</v>
      </c>
      <c r="F69" s="14">
        <v>-0.11568802073512398</v>
      </c>
      <c r="G69" s="16">
        <f t="shared" si="1"/>
        <v>-0.11568802073512398</v>
      </c>
      <c r="H69" s="14">
        <v>0</v>
      </c>
      <c r="I69" s="14">
        <v>-5.3580126432261871E-2</v>
      </c>
      <c r="J69" s="14">
        <v>0</v>
      </c>
      <c r="K69" s="14"/>
      <c r="L69" s="16">
        <f t="shared" si="2"/>
        <v>-5.3580126432261871E-2</v>
      </c>
      <c r="M69" s="14">
        <v>0</v>
      </c>
      <c r="N69" s="14">
        <v>-5.3580126432261871E-2</v>
      </c>
      <c r="O69" s="14">
        <v>0</v>
      </c>
      <c r="P69" s="14"/>
      <c r="Q69" s="18">
        <f t="shared" si="3"/>
        <v>-5.3580126432261871E-2</v>
      </c>
    </row>
    <row r="70" spans="1:17">
      <c r="A70" s="6">
        <v>59</v>
      </c>
      <c r="B70" s="14">
        <v>0</v>
      </c>
      <c r="C70" s="14">
        <v>-3.1532778791388216E-2</v>
      </c>
      <c r="D70" s="16">
        <f t="shared" si="0"/>
        <v>-3.1532778791388216E-2</v>
      </c>
      <c r="E70" s="14">
        <v>0</v>
      </c>
      <c r="F70" s="14">
        <v>-0.10523779831388265</v>
      </c>
      <c r="G70" s="16">
        <f t="shared" si="1"/>
        <v>-0.10523779831388265</v>
      </c>
      <c r="H70" s="14">
        <v>0</v>
      </c>
      <c r="I70" s="14">
        <v>-4.8740176409628536E-2</v>
      </c>
      <c r="J70" s="14">
        <v>0</v>
      </c>
      <c r="K70" s="14"/>
      <c r="L70" s="16">
        <f t="shared" si="2"/>
        <v>-4.8740176409628536E-2</v>
      </c>
      <c r="M70" s="14">
        <v>0</v>
      </c>
      <c r="N70" s="14">
        <v>-4.8740176409628536E-2</v>
      </c>
      <c r="O70" s="14">
        <v>0</v>
      </c>
      <c r="P70" s="14"/>
      <c r="Q70" s="18">
        <f t="shared" si="3"/>
        <v>-4.8740176409628536E-2</v>
      </c>
    </row>
    <row r="71" spans="1:17">
      <c r="A71" s="6">
        <v>60</v>
      </c>
      <c r="B71" s="14">
        <v>0</v>
      </c>
      <c r="C71" s="14">
        <v>-2.8575967371446971E-2</v>
      </c>
      <c r="D71" s="16">
        <f t="shared" si="0"/>
        <v>-2.8575967371446971E-2</v>
      </c>
      <c r="E71" s="14">
        <v>0</v>
      </c>
      <c r="F71" s="14">
        <v>-9.5369707527385147E-2</v>
      </c>
      <c r="G71" s="16">
        <f t="shared" si="1"/>
        <v>-9.5369707527385147E-2</v>
      </c>
      <c r="H71" s="14">
        <v>0</v>
      </c>
      <c r="I71" s="14">
        <v>-4.416983672686961E-2</v>
      </c>
      <c r="J71" s="14">
        <v>0</v>
      </c>
      <c r="K71" s="14"/>
      <c r="L71" s="16">
        <f t="shared" si="2"/>
        <v>-4.416983672686961E-2</v>
      </c>
      <c r="M71" s="14">
        <v>0</v>
      </c>
      <c r="N71" s="14">
        <v>-4.416983672686961E-2</v>
      </c>
      <c r="O71" s="14">
        <v>0</v>
      </c>
      <c r="P71" s="14"/>
      <c r="Q71" s="18">
        <f t="shared" si="3"/>
        <v>-4.416983672686961E-2</v>
      </c>
    </row>
    <row r="72" spans="1:17">
      <c r="A72" s="6">
        <v>61</v>
      </c>
      <c r="B72" s="14">
        <v>0</v>
      </c>
      <c r="C72" s="14">
        <v>-2.579853073800728E-2</v>
      </c>
      <c r="D72" s="16">
        <f t="shared" si="0"/>
        <v>-2.579853073800728E-2</v>
      </c>
      <c r="E72" s="14">
        <v>0</v>
      </c>
      <c r="F72" s="14">
        <v>-8.6100263873426494E-2</v>
      </c>
      <c r="G72" s="16">
        <f t="shared" si="1"/>
        <v>-8.6100263873426494E-2</v>
      </c>
      <c r="H72" s="14">
        <v>0</v>
      </c>
      <c r="I72" s="14">
        <v>-3.9876756425383894E-2</v>
      </c>
      <c r="J72" s="14">
        <v>0</v>
      </c>
      <c r="K72" s="14"/>
      <c r="L72" s="16">
        <f t="shared" si="2"/>
        <v>-3.9876756425383894E-2</v>
      </c>
      <c r="M72" s="14">
        <v>0</v>
      </c>
      <c r="N72" s="14">
        <v>-3.9876756425383894E-2</v>
      </c>
      <c r="O72" s="14">
        <v>0</v>
      </c>
      <c r="P72" s="14"/>
      <c r="Q72" s="18">
        <f t="shared" si="3"/>
        <v>-3.9876756425383894E-2</v>
      </c>
    </row>
    <row r="73" spans="1:17">
      <c r="A73" s="6">
        <v>62</v>
      </c>
      <c r="B73" s="14">
        <v>0</v>
      </c>
      <c r="C73" s="14">
        <v>-2.320301063975903E-2</v>
      </c>
      <c r="D73" s="16">
        <f t="shared" si="0"/>
        <v>-2.320301063975903E-2</v>
      </c>
      <c r="E73" s="14">
        <v>0</v>
      </c>
      <c r="F73" s="14">
        <v>-7.743795020845777E-2</v>
      </c>
      <c r="G73" s="16">
        <f t="shared" si="1"/>
        <v>-7.743795020845777E-2</v>
      </c>
      <c r="H73" s="14">
        <v>0</v>
      </c>
      <c r="I73" s="14">
        <v>-3.586486428291577E-2</v>
      </c>
      <c r="J73" s="14">
        <v>0</v>
      </c>
      <c r="K73" s="14"/>
      <c r="L73" s="16">
        <f t="shared" si="2"/>
        <v>-3.586486428291577E-2</v>
      </c>
      <c r="M73" s="14">
        <v>0</v>
      </c>
      <c r="N73" s="14">
        <v>-3.586486428291577E-2</v>
      </c>
      <c r="O73" s="14">
        <v>0</v>
      </c>
      <c r="P73" s="14"/>
      <c r="Q73" s="18">
        <f t="shared" si="3"/>
        <v>-3.586486428291577E-2</v>
      </c>
    </row>
    <row r="74" spans="1:17">
      <c r="A74" s="6">
        <v>63</v>
      </c>
      <c r="B74" s="14">
        <v>0</v>
      </c>
      <c r="C74" s="14">
        <v>-2.0789739131442456E-2</v>
      </c>
      <c r="D74" s="16">
        <f t="shared" si="0"/>
        <v>-2.0789739131442456E-2</v>
      </c>
      <c r="E74" s="14">
        <v>0</v>
      </c>
      <c r="F74" s="14">
        <v>-6.9383874735153186E-2</v>
      </c>
      <c r="G74" s="16">
        <f t="shared" si="1"/>
        <v>-6.9383874735153186E-2</v>
      </c>
      <c r="H74" s="14">
        <v>0</v>
      </c>
      <c r="I74" s="14">
        <v>-3.2134673556058424E-2</v>
      </c>
      <c r="J74" s="14">
        <v>0</v>
      </c>
      <c r="K74" s="14"/>
      <c r="L74" s="16">
        <f t="shared" si="2"/>
        <v>-3.2134673556058424E-2</v>
      </c>
      <c r="M74" s="14">
        <v>0</v>
      </c>
      <c r="N74" s="14">
        <v>-3.2134673556058424E-2</v>
      </c>
      <c r="O74" s="14">
        <v>0</v>
      </c>
      <c r="P74" s="14"/>
      <c r="Q74" s="18">
        <f t="shared" si="3"/>
        <v>-3.2134673556058424E-2</v>
      </c>
    </row>
    <row r="75" spans="1:17">
      <c r="A75" s="6">
        <v>64</v>
      </c>
      <c r="B75" s="14">
        <v>0</v>
      </c>
      <c r="C75" s="14">
        <v>-1.8557055860053875E-2</v>
      </c>
      <c r="D75" s="16">
        <f t="shared" si="0"/>
        <v>-1.8557055860053875E-2</v>
      </c>
      <c r="E75" s="14">
        <v>0</v>
      </c>
      <c r="F75" s="14">
        <v>-6.1932496175476706E-2</v>
      </c>
      <c r="G75" s="16">
        <f t="shared" si="1"/>
        <v>-6.1932496175476706E-2</v>
      </c>
      <c r="H75" s="14">
        <v>0</v>
      </c>
      <c r="I75" s="14">
        <v>-2.868361783926807E-2</v>
      </c>
      <c r="J75" s="14">
        <v>0</v>
      </c>
      <c r="K75" s="14"/>
      <c r="L75" s="16">
        <f t="shared" si="2"/>
        <v>-2.868361783926807E-2</v>
      </c>
      <c r="M75" s="14">
        <v>0</v>
      </c>
      <c r="N75" s="14">
        <v>-2.868361783926807E-2</v>
      </c>
      <c r="O75" s="14">
        <v>0</v>
      </c>
      <c r="P75" s="14"/>
      <c r="Q75" s="18">
        <f t="shared" si="3"/>
        <v>-2.868361783926807E-2</v>
      </c>
    </row>
    <row r="76" spans="1:17">
      <c r="A76" s="6">
        <v>65</v>
      </c>
      <c r="B76" s="14">
        <v>0</v>
      </c>
      <c r="C76" s="14">
        <v>-1.6501538794672855E-2</v>
      </c>
      <c r="D76" s="16">
        <f t="shared" ref="D76:D111" si="4">SUM(B76:C76)</f>
        <v>-1.6501538794672855E-2</v>
      </c>
      <c r="E76" s="14">
        <v>0</v>
      </c>
      <c r="F76" s="14">
        <v>-5.5072393810619819E-2</v>
      </c>
      <c r="G76" s="16">
        <f t="shared" ref="G76:G111" si="5">SUM(E76:F76)</f>
        <v>-5.5072393810619819E-2</v>
      </c>
      <c r="H76" s="14">
        <v>0</v>
      </c>
      <c r="I76" s="14">
        <v>-2.5506407703666759E-2</v>
      </c>
      <c r="J76" s="14">
        <v>0</v>
      </c>
      <c r="K76" s="14"/>
      <c r="L76" s="16">
        <f t="shared" ref="L76:L110" si="6">SUM(H76:K76)</f>
        <v>-2.5506407703666759E-2</v>
      </c>
      <c r="M76" s="14">
        <v>0</v>
      </c>
      <c r="N76" s="14">
        <v>-2.5506407703666759E-2</v>
      </c>
      <c r="O76" s="14">
        <v>0</v>
      </c>
      <c r="P76" s="14"/>
      <c r="Q76" s="18">
        <f t="shared" ref="Q76:Q111" si="7">SUM(M76:P76)</f>
        <v>-2.5506407703666759E-2</v>
      </c>
    </row>
    <row r="77" spans="1:17">
      <c r="A77" s="6">
        <v>66</v>
      </c>
      <c r="B77" s="14">
        <v>0</v>
      </c>
      <c r="C77" s="14">
        <v>-1.4618242058986972E-2</v>
      </c>
      <c r="D77" s="16">
        <f>SUM(B77:C77)</f>
        <v>-1.4618242058986972E-2</v>
      </c>
      <c r="E77" s="14">
        <v>0</v>
      </c>
      <c r="F77" s="14">
        <v>-4.8787061225550196E-2</v>
      </c>
      <c r="G77" s="16">
        <f t="shared" si="5"/>
        <v>-4.8787061225550196E-2</v>
      </c>
      <c r="H77" s="14">
        <v>0</v>
      </c>
      <c r="I77" s="14">
        <v>-2.2595398314475958E-2</v>
      </c>
      <c r="J77" s="14">
        <v>0</v>
      </c>
      <c r="K77" s="14"/>
      <c r="L77" s="16">
        <f t="shared" si="6"/>
        <v>-2.2595398314475958E-2</v>
      </c>
      <c r="M77" s="14">
        <v>0</v>
      </c>
      <c r="N77" s="14">
        <v>-2.2595398314475958E-2</v>
      </c>
      <c r="O77" s="14">
        <v>0</v>
      </c>
      <c r="P77" s="14"/>
      <c r="Q77" s="18">
        <f t="shared" si="7"/>
        <v>-2.2595398314475958E-2</v>
      </c>
    </row>
    <row r="78" spans="1:17">
      <c r="A78" s="6">
        <v>67</v>
      </c>
      <c r="B78" s="14">
        <v>0</v>
      </c>
      <c r="C78" s="14">
        <v>0</v>
      </c>
      <c r="D78" s="16">
        <f t="shared" si="4"/>
        <v>0</v>
      </c>
      <c r="E78" s="14">
        <v>0</v>
      </c>
      <c r="F78" s="14">
        <v>0</v>
      </c>
      <c r="G78" s="16">
        <f t="shared" si="5"/>
        <v>0</v>
      </c>
      <c r="H78" s="14">
        <v>0</v>
      </c>
      <c r="I78" s="14">
        <v>0</v>
      </c>
      <c r="J78" s="14">
        <v>0</v>
      </c>
      <c r="K78" s="14"/>
      <c r="L78" s="16">
        <f t="shared" si="6"/>
        <v>0</v>
      </c>
      <c r="M78" s="14">
        <v>0</v>
      </c>
      <c r="N78" s="14">
        <v>0</v>
      </c>
      <c r="O78" s="14">
        <v>0</v>
      </c>
      <c r="P78" s="14"/>
      <c r="Q78" s="18">
        <f t="shared" si="7"/>
        <v>0</v>
      </c>
    </row>
    <row r="79" spans="1:17">
      <c r="A79" s="6">
        <v>68</v>
      </c>
      <c r="B79" s="14">
        <v>0</v>
      </c>
      <c r="C79" s="14">
        <v>0</v>
      </c>
      <c r="D79" s="16">
        <f t="shared" si="4"/>
        <v>0</v>
      </c>
      <c r="E79" s="14">
        <v>0</v>
      </c>
      <c r="F79" s="14">
        <v>0</v>
      </c>
      <c r="G79" s="16">
        <f t="shared" si="5"/>
        <v>0</v>
      </c>
      <c r="H79" s="14">
        <v>0</v>
      </c>
      <c r="I79" s="14">
        <v>0</v>
      </c>
      <c r="J79" s="14">
        <v>0</v>
      </c>
      <c r="K79" s="14"/>
      <c r="L79" s="16">
        <f t="shared" si="6"/>
        <v>0</v>
      </c>
      <c r="M79" s="14">
        <v>0</v>
      </c>
      <c r="N79" s="14">
        <v>0</v>
      </c>
      <c r="O79" s="14">
        <v>0</v>
      </c>
      <c r="P79" s="14"/>
      <c r="Q79" s="18">
        <f t="shared" si="7"/>
        <v>0</v>
      </c>
    </row>
    <row r="80" spans="1:17">
      <c r="A80" s="6">
        <v>69</v>
      </c>
      <c r="B80" s="14">
        <v>0</v>
      </c>
      <c r="C80" s="14">
        <v>0</v>
      </c>
      <c r="D80" s="16">
        <f t="shared" si="4"/>
        <v>0</v>
      </c>
      <c r="E80" s="14">
        <v>0</v>
      </c>
      <c r="F80" s="14">
        <v>0</v>
      </c>
      <c r="G80" s="16">
        <f t="shared" si="5"/>
        <v>0</v>
      </c>
      <c r="H80" s="14">
        <v>0</v>
      </c>
      <c r="I80" s="14">
        <v>0</v>
      </c>
      <c r="J80" s="14">
        <v>0</v>
      </c>
      <c r="K80" s="14"/>
      <c r="L80" s="16">
        <f t="shared" si="6"/>
        <v>0</v>
      </c>
      <c r="M80" s="14">
        <v>0</v>
      </c>
      <c r="N80" s="14">
        <v>0</v>
      </c>
      <c r="O80" s="14">
        <v>0</v>
      </c>
      <c r="P80" s="14"/>
      <c r="Q80" s="18">
        <f t="shared" si="7"/>
        <v>0</v>
      </c>
    </row>
    <row r="81" spans="1:17">
      <c r="A81" s="6">
        <v>70</v>
      </c>
      <c r="B81" s="14">
        <v>0</v>
      </c>
      <c r="C81" s="14">
        <v>0</v>
      </c>
      <c r="D81" s="16">
        <f t="shared" si="4"/>
        <v>0</v>
      </c>
      <c r="E81" s="14">
        <v>0</v>
      </c>
      <c r="F81" s="14">
        <v>0</v>
      </c>
      <c r="G81" s="16">
        <f t="shared" si="5"/>
        <v>0</v>
      </c>
      <c r="H81" s="14">
        <v>0</v>
      </c>
      <c r="I81" s="14">
        <v>0</v>
      </c>
      <c r="J81" s="14">
        <v>0</v>
      </c>
      <c r="K81" s="14"/>
      <c r="L81" s="16">
        <f t="shared" si="6"/>
        <v>0</v>
      </c>
      <c r="M81" s="14">
        <v>0</v>
      </c>
      <c r="N81" s="14">
        <v>0</v>
      </c>
      <c r="O81" s="14">
        <v>0</v>
      </c>
      <c r="P81" s="14"/>
      <c r="Q81" s="18">
        <f t="shared" si="7"/>
        <v>0</v>
      </c>
    </row>
    <row r="82" spans="1:17">
      <c r="A82" s="6">
        <v>71</v>
      </c>
      <c r="B82" s="14">
        <v>0</v>
      </c>
      <c r="C82" s="14">
        <v>0</v>
      </c>
      <c r="D82" s="16">
        <f t="shared" si="4"/>
        <v>0</v>
      </c>
      <c r="E82" s="14">
        <v>0</v>
      </c>
      <c r="F82" s="14">
        <v>0</v>
      </c>
      <c r="G82" s="16">
        <f t="shared" si="5"/>
        <v>0</v>
      </c>
      <c r="H82" s="14">
        <v>0</v>
      </c>
      <c r="I82" s="14">
        <v>0</v>
      </c>
      <c r="J82" s="14">
        <v>0</v>
      </c>
      <c r="K82" s="14"/>
      <c r="L82" s="16">
        <f t="shared" si="6"/>
        <v>0</v>
      </c>
      <c r="M82" s="14">
        <v>0</v>
      </c>
      <c r="N82" s="14">
        <v>0</v>
      </c>
      <c r="O82" s="14">
        <v>0</v>
      </c>
      <c r="P82" s="14"/>
      <c r="Q82" s="18">
        <f t="shared" si="7"/>
        <v>0</v>
      </c>
    </row>
    <row r="83" spans="1:17">
      <c r="A83" s="6">
        <v>72</v>
      </c>
      <c r="B83" s="14">
        <v>0</v>
      </c>
      <c r="C83" s="14">
        <v>0</v>
      </c>
      <c r="D83" s="16">
        <f t="shared" si="4"/>
        <v>0</v>
      </c>
      <c r="E83" s="14">
        <v>0</v>
      </c>
      <c r="F83" s="14">
        <v>0</v>
      </c>
      <c r="G83" s="16">
        <f t="shared" si="5"/>
        <v>0</v>
      </c>
      <c r="H83" s="14">
        <v>0</v>
      </c>
      <c r="I83" s="14">
        <v>0</v>
      </c>
      <c r="J83" s="14">
        <v>0</v>
      </c>
      <c r="K83" s="14"/>
      <c r="L83" s="16">
        <f t="shared" si="6"/>
        <v>0</v>
      </c>
      <c r="M83" s="14">
        <v>0</v>
      </c>
      <c r="N83" s="14">
        <v>0</v>
      </c>
      <c r="O83" s="14">
        <v>0</v>
      </c>
      <c r="P83" s="14"/>
      <c r="Q83" s="18">
        <f t="shared" si="7"/>
        <v>0</v>
      </c>
    </row>
    <row r="84" spans="1:17">
      <c r="A84" s="6">
        <v>73</v>
      </c>
      <c r="B84" s="14">
        <v>0</v>
      </c>
      <c r="C84" s="14">
        <v>0</v>
      </c>
      <c r="D84" s="16">
        <f t="shared" si="4"/>
        <v>0</v>
      </c>
      <c r="E84" s="14">
        <v>0</v>
      </c>
      <c r="F84" s="14">
        <v>0</v>
      </c>
      <c r="G84" s="16">
        <f t="shared" si="5"/>
        <v>0</v>
      </c>
      <c r="H84" s="14">
        <v>0</v>
      </c>
      <c r="I84" s="14">
        <v>0</v>
      </c>
      <c r="J84" s="14">
        <v>0</v>
      </c>
      <c r="K84" s="14"/>
      <c r="L84" s="16">
        <f t="shared" si="6"/>
        <v>0</v>
      </c>
      <c r="M84" s="14">
        <v>0</v>
      </c>
      <c r="N84" s="14">
        <v>0</v>
      </c>
      <c r="O84" s="14">
        <v>0</v>
      </c>
      <c r="P84" s="14"/>
      <c r="Q84" s="18">
        <f t="shared" si="7"/>
        <v>0</v>
      </c>
    </row>
    <row r="85" spans="1:17">
      <c r="A85" s="6">
        <v>74</v>
      </c>
      <c r="B85" s="14">
        <v>0</v>
      </c>
      <c r="C85" s="14">
        <v>0</v>
      </c>
      <c r="D85" s="16">
        <f t="shared" si="4"/>
        <v>0</v>
      </c>
      <c r="E85" s="14">
        <v>0</v>
      </c>
      <c r="F85" s="14">
        <v>0</v>
      </c>
      <c r="G85" s="16">
        <f t="shared" si="5"/>
        <v>0</v>
      </c>
      <c r="H85" s="14">
        <v>0</v>
      </c>
      <c r="I85" s="14">
        <v>0</v>
      </c>
      <c r="J85" s="14">
        <v>0</v>
      </c>
      <c r="K85" s="14"/>
      <c r="L85" s="16">
        <f t="shared" si="6"/>
        <v>0</v>
      </c>
      <c r="M85" s="14">
        <v>0</v>
      </c>
      <c r="N85" s="14">
        <v>0</v>
      </c>
      <c r="O85" s="14">
        <v>0</v>
      </c>
      <c r="P85" s="14"/>
      <c r="Q85" s="18">
        <f t="shared" si="7"/>
        <v>0</v>
      </c>
    </row>
    <row r="86" spans="1:17">
      <c r="A86" s="6">
        <v>75</v>
      </c>
      <c r="B86" s="14">
        <v>0</v>
      </c>
      <c r="C86" s="14">
        <v>0</v>
      </c>
      <c r="D86" s="16">
        <f t="shared" si="4"/>
        <v>0</v>
      </c>
      <c r="E86" s="14">
        <v>0</v>
      </c>
      <c r="F86" s="14">
        <v>0</v>
      </c>
      <c r="G86" s="16">
        <f t="shared" si="5"/>
        <v>0</v>
      </c>
      <c r="H86" s="14">
        <v>0</v>
      </c>
      <c r="I86" s="14">
        <v>0</v>
      </c>
      <c r="J86" s="14">
        <v>0</v>
      </c>
      <c r="K86" s="14"/>
      <c r="L86" s="16">
        <f t="shared" si="6"/>
        <v>0</v>
      </c>
      <c r="M86" s="14">
        <v>0</v>
      </c>
      <c r="N86" s="14">
        <v>0</v>
      </c>
      <c r="O86" s="14">
        <v>0</v>
      </c>
      <c r="P86" s="14"/>
      <c r="Q86" s="18">
        <f t="shared" si="7"/>
        <v>0</v>
      </c>
    </row>
    <row r="87" spans="1:17">
      <c r="A87" s="6">
        <v>76</v>
      </c>
      <c r="B87" s="14">
        <v>0</v>
      </c>
      <c r="C87" s="14">
        <v>0</v>
      </c>
      <c r="D87" s="16">
        <f t="shared" si="4"/>
        <v>0</v>
      </c>
      <c r="E87" s="14">
        <v>0</v>
      </c>
      <c r="F87" s="14">
        <v>0</v>
      </c>
      <c r="G87" s="16">
        <f t="shared" si="5"/>
        <v>0</v>
      </c>
      <c r="H87" s="14">
        <v>0</v>
      </c>
      <c r="I87" s="14">
        <v>0</v>
      </c>
      <c r="J87" s="14">
        <v>0</v>
      </c>
      <c r="K87" s="14"/>
      <c r="L87" s="16">
        <f t="shared" si="6"/>
        <v>0</v>
      </c>
      <c r="M87" s="14">
        <v>0</v>
      </c>
      <c r="N87" s="14">
        <v>0</v>
      </c>
      <c r="O87" s="14">
        <v>0</v>
      </c>
      <c r="P87" s="14"/>
      <c r="Q87" s="18">
        <f t="shared" si="7"/>
        <v>0</v>
      </c>
    </row>
    <row r="88" spans="1:17">
      <c r="A88" s="6">
        <v>77</v>
      </c>
      <c r="B88" s="14">
        <v>0</v>
      </c>
      <c r="C88" s="14">
        <v>0</v>
      </c>
      <c r="D88" s="16">
        <f t="shared" si="4"/>
        <v>0</v>
      </c>
      <c r="E88" s="14">
        <v>0</v>
      </c>
      <c r="F88" s="14">
        <v>0</v>
      </c>
      <c r="G88" s="16">
        <f t="shared" si="5"/>
        <v>0</v>
      </c>
      <c r="H88" s="14">
        <v>0</v>
      </c>
      <c r="I88" s="14">
        <v>0</v>
      </c>
      <c r="J88" s="14">
        <v>0</v>
      </c>
      <c r="K88" s="14"/>
      <c r="L88" s="16">
        <f t="shared" si="6"/>
        <v>0</v>
      </c>
      <c r="M88" s="14">
        <v>0</v>
      </c>
      <c r="N88" s="14">
        <v>0</v>
      </c>
      <c r="O88" s="14">
        <v>0</v>
      </c>
      <c r="P88" s="14"/>
      <c r="Q88" s="18">
        <f t="shared" si="7"/>
        <v>0</v>
      </c>
    </row>
    <row r="89" spans="1:17">
      <c r="A89" s="6">
        <v>78</v>
      </c>
      <c r="B89" s="14">
        <v>0</v>
      </c>
      <c r="C89" s="14">
        <v>0</v>
      </c>
      <c r="D89" s="16">
        <f t="shared" si="4"/>
        <v>0</v>
      </c>
      <c r="E89" s="14">
        <v>0</v>
      </c>
      <c r="F89" s="14">
        <v>0</v>
      </c>
      <c r="G89" s="16">
        <f t="shared" si="5"/>
        <v>0</v>
      </c>
      <c r="H89" s="14">
        <v>0</v>
      </c>
      <c r="I89" s="14">
        <v>0</v>
      </c>
      <c r="J89" s="14">
        <v>0</v>
      </c>
      <c r="K89" s="14"/>
      <c r="L89" s="16">
        <f t="shared" si="6"/>
        <v>0</v>
      </c>
      <c r="M89" s="14">
        <v>0</v>
      </c>
      <c r="N89" s="14">
        <v>0</v>
      </c>
      <c r="O89" s="14">
        <v>0</v>
      </c>
      <c r="P89" s="14"/>
      <c r="Q89" s="18">
        <f t="shared" si="7"/>
        <v>0</v>
      </c>
    </row>
    <row r="90" spans="1:17">
      <c r="A90" s="6">
        <v>79</v>
      </c>
      <c r="B90" s="14">
        <v>0</v>
      </c>
      <c r="C90" s="14">
        <v>0</v>
      </c>
      <c r="D90" s="16">
        <f t="shared" si="4"/>
        <v>0</v>
      </c>
      <c r="E90" s="14">
        <v>0</v>
      </c>
      <c r="F90" s="14">
        <v>0</v>
      </c>
      <c r="G90" s="16">
        <f t="shared" si="5"/>
        <v>0</v>
      </c>
      <c r="H90" s="14">
        <v>0</v>
      </c>
      <c r="I90" s="14">
        <v>0</v>
      </c>
      <c r="J90" s="14">
        <v>0</v>
      </c>
      <c r="K90" s="14"/>
      <c r="L90" s="16">
        <f t="shared" si="6"/>
        <v>0</v>
      </c>
      <c r="M90" s="14">
        <v>0</v>
      </c>
      <c r="N90" s="14">
        <v>0</v>
      </c>
      <c r="O90" s="14">
        <v>0</v>
      </c>
      <c r="P90" s="14"/>
      <c r="Q90" s="18">
        <f t="shared" si="7"/>
        <v>0</v>
      </c>
    </row>
    <row r="91" spans="1:17">
      <c r="A91" s="6">
        <v>80</v>
      </c>
      <c r="B91" s="14">
        <v>0</v>
      </c>
      <c r="C91" s="14">
        <v>0</v>
      </c>
      <c r="D91" s="16">
        <f t="shared" si="4"/>
        <v>0</v>
      </c>
      <c r="E91" s="14">
        <v>0</v>
      </c>
      <c r="F91" s="14">
        <v>0</v>
      </c>
      <c r="G91" s="16">
        <f t="shared" si="5"/>
        <v>0</v>
      </c>
      <c r="H91" s="14">
        <v>0</v>
      </c>
      <c r="I91" s="14">
        <v>0</v>
      </c>
      <c r="J91" s="14">
        <v>0</v>
      </c>
      <c r="K91" s="14"/>
      <c r="L91" s="16">
        <f t="shared" si="6"/>
        <v>0</v>
      </c>
      <c r="M91" s="14">
        <v>0</v>
      </c>
      <c r="N91" s="14">
        <v>0</v>
      </c>
      <c r="O91" s="14">
        <v>0</v>
      </c>
      <c r="P91" s="14"/>
      <c r="Q91" s="18">
        <f t="shared" si="7"/>
        <v>0</v>
      </c>
    </row>
    <row r="92" spans="1:17">
      <c r="A92" s="6">
        <v>81</v>
      </c>
      <c r="B92" s="14">
        <v>0</v>
      </c>
      <c r="C92" s="14">
        <v>0</v>
      </c>
      <c r="D92" s="16">
        <f t="shared" si="4"/>
        <v>0</v>
      </c>
      <c r="E92" s="14">
        <v>0</v>
      </c>
      <c r="F92" s="14">
        <v>0</v>
      </c>
      <c r="G92" s="16">
        <f t="shared" si="5"/>
        <v>0</v>
      </c>
      <c r="H92" s="14">
        <v>0</v>
      </c>
      <c r="I92" s="14">
        <v>0</v>
      </c>
      <c r="J92" s="14">
        <v>0</v>
      </c>
      <c r="K92" s="14"/>
      <c r="L92" s="16">
        <f t="shared" si="6"/>
        <v>0</v>
      </c>
      <c r="M92" s="14">
        <v>0</v>
      </c>
      <c r="N92" s="14">
        <v>0</v>
      </c>
      <c r="O92" s="14">
        <v>0</v>
      </c>
      <c r="P92" s="14"/>
      <c r="Q92" s="18">
        <f t="shared" si="7"/>
        <v>0</v>
      </c>
    </row>
    <row r="93" spans="1:17">
      <c r="A93" s="6">
        <v>82</v>
      </c>
      <c r="B93" s="14">
        <v>0</v>
      </c>
      <c r="C93" s="14">
        <v>0</v>
      </c>
      <c r="D93" s="16">
        <f t="shared" si="4"/>
        <v>0</v>
      </c>
      <c r="E93" s="14">
        <v>0</v>
      </c>
      <c r="F93" s="14">
        <v>0</v>
      </c>
      <c r="G93" s="16">
        <f t="shared" si="5"/>
        <v>0</v>
      </c>
      <c r="H93" s="14">
        <v>0</v>
      </c>
      <c r="I93" s="14">
        <v>0</v>
      </c>
      <c r="J93" s="14">
        <v>0</v>
      </c>
      <c r="K93" s="14"/>
      <c r="L93" s="16">
        <f t="shared" si="6"/>
        <v>0</v>
      </c>
      <c r="M93" s="14">
        <v>0</v>
      </c>
      <c r="N93" s="14">
        <v>0</v>
      </c>
      <c r="O93" s="14">
        <v>0</v>
      </c>
      <c r="P93" s="14"/>
      <c r="Q93" s="18">
        <f t="shared" si="7"/>
        <v>0</v>
      </c>
    </row>
    <row r="94" spans="1:17">
      <c r="A94" s="6">
        <v>83</v>
      </c>
      <c r="B94" s="14">
        <v>0</v>
      </c>
      <c r="C94" s="14">
        <v>0</v>
      </c>
      <c r="D94" s="16">
        <f t="shared" si="4"/>
        <v>0</v>
      </c>
      <c r="E94" s="14">
        <v>0</v>
      </c>
      <c r="F94" s="14">
        <v>0</v>
      </c>
      <c r="G94" s="16">
        <f t="shared" si="5"/>
        <v>0</v>
      </c>
      <c r="H94" s="14">
        <v>0</v>
      </c>
      <c r="I94" s="14">
        <v>0</v>
      </c>
      <c r="J94" s="14">
        <v>0</v>
      </c>
      <c r="K94" s="14"/>
      <c r="L94" s="16">
        <f t="shared" si="6"/>
        <v>0</v>
      </c>
      <c r="M94" s="14">
        <v>0</v>
      </c>
      <c r="N94" s="14">
        <v>0</v>
      </c>
      <c r="O94" s="14">
        <v>0</v>
      </c>
      <c r="P94" s="14"/>
      <c r="Q94" s="18">
        <f t="shared" si="7"/>
        <v>0</v>
      </c>
    </row>
    <row r="95" spans="1:17">
      <c r="A95" s="6">
        <v>84</v>
      </c>
      <c r="B95" s="14">
        <v>0</v>
      </c>
      <c r="C95" s="14">
        <v>0</v>
      </c>
      <c r="D95" s="16">
        <f t="shared" si="4"/>
        <v>0</v>
      </c>
      <c r="E95" s="14">
        <v>0</v>
      </c>
      <c r="F95" s="14">
        <v>0</v>
      </c>
      <c r="G95" s="16">
        <f t="shared" si="5"/>
        <v>0</v>
      </c>
      <c r="H95" s="14">
        <v>0</v>
      </c>
      <c r="I95" s="14">
        <v>0</v>
      </c>
      <c r="J95" s="14">
        <v>0</v>
      </c>
      <c r="K95" s="14"/>
      <c r="L95" s="16">
        <f t="shared" si="6"/>
        <v>0</v>
      </c>
      <c r="M95" s="14">
        <v>0</v>
      </c>
      <c r="N95" s="14">
        <v>0</v>
      </c>
      <c r="O95" s="14">
        <v>0</v>
      </c>
      <c r="P95" s="14"/>
      <c r="Q95" s="18">
        <f t="shared" si="7"/>
        <v>0</v>
      </c>
    </row>
    <row r="96" spans="1:17">
      <c r="A96" s="6">
        <v>85</v>
      </c>
      <c r="B96" s="14">
        <v>0</v>
      </c>
      <c r="C96" s="14">
        <v>0</v>
      </c>
      <c r="D96" s="16">
        <f t="shared" si="4"/>
        <v>0</v>
      </c>
      <c r="E96" s="14">
        <v>0</v>
      </c>
      <c r="F96" s="14">
        <v>0</v>
      </c>
      <c r="G96" s="16">
        <f t="shared" si="5"/>
        <v>0</v>
      </c>
      <c r="H96" s="14">
        <v>0</v>
      </c>
      <c r="I96" s="14">
        <v>0</v>
      </c>
      <c r="J96" s="14">
        <v>0</v>
      </c>
      <c r="K96" s="14"/>
      <c r="L96" s="16">
        <f t="shared" si="6"/>
        <v>0</v>
      </c>
      <c r="M96" s="14">
        <v>0</v>
      </c>
      <c r="N96" s="14">
        <v>0</v>
      </c>
      <c r="O96" s="14">
        <v>0</v>
      </c>
      <c r="P96" s="14"/>
      <c r="Q96" s="18">
        <f t="shared" si="7"/>
        <v>0</v>
      </c>
    </row>
    <row r="97" spans="1:17">
      <c r="A97" s="6">
        <v>86</v>
      </c>
      <c r="B97" s="14">
        <v>0</v>
      </c>
      <c r="C97" s="14">
        <v>0</v>
      </c>
      <c r="D97" s="16">
        <f t="shared" si="4"/>
        <v>0</v>
      </c>
      <c r="E97" s="14">
        <v>0</v>
      </c>
      <c r="F97" s="14">
        <v>0</v>
      </c>
      <c r="G97" s="16">
        <f t="shared" si="5"/>
        <v>0</v>
      </c>
      <c r="H97" s="14">
        <v>0</v>
      </c>
      <c r="I97" s="14">
        <v>0</v>
      </c>
      <c r="J97" s="14">
        <v>0</v>
      </c>
      <c r="K97" s="14"/>
      <c r="L97" s="16">
        <f t="shared" si="6"/>
        <v>0</v>
      </c>
      <c r="M97" s="14">
        <v>0</v>
      </c>
      <c r="N97" s="14">
        <v>0</v>
      </c>
      <c r="O97" s="14">
        <v>0</v>
      </c>
      <c r="P97" s="14"/>
      <c r="Q97" s="18">
        <f t="shared" si="7"/>
        <v>0</v>
      </c>
    </row>
    <row r="98" spans="1:17">
      <c r="A98" s="6">
        <v>87</v>
      </c>
      <c r="B98" s="14">
        <v>0</v>
      </c>
      <c r="C98" s="14">
        <v>0</v>
      </c>
      <c r="D98" s="16">
        <f t="shared" si="4"/>
        <v>0</v>
      </c>
      <c r="E98" s="14">
        <v>0</v>
      </c>
      <c r="F98" s="14">
        <v>0</v>
      </c>
      <c r="G98" s="16">
        <f t="shared" si="5"/>
        <v>0</v>
      </c>
      <c r="H98" s="14">
        <v>0</v>
      </c>
      <c r="I98" s="14">
        <v>0</v>
      </c>
      <c r="J98" s="14">
        <v>0</v>
      </c>
      <c r="K98" s="14"/>
      <c r="L98" s="16">
        <f t="shared" si="6"/>
        <v>0</v>
      </c>
      <c r="M98" s="14">
        <v>0</v>
      </c>
      <c r="N98" s="14">
        <v>0</v>
      </c>
      <c r="O98" s="14">
        <v>0</v>
      </c>
      <c r="P98" s="14"/>
      <c r="Q98" s="18">
        <f t="shared" si="7"/>
        <v>0</v>
      </c>
    </row>
    <row r="99" spans="1:17">
      <c r="A99" s="6">
        <v>88</v>
      </c>
      <c r="B99" s="14">
        <v>0</v>
      </c>
      <c r="C99" s="14">
        <v>0</v>
      </c>
      <c r="D99" s="16">
        <f t="shared" si="4"/>
        <v>0</v>
      </c>
      <c r="E99" s="14">
        <v>0</v>
      </c>
      <c r="F99" s="14">
        <v>0</v>
      </c>
      <c r="G99" s="16">
        <f t="shared" si="5"/>
        <v>0</v>
      </c>
      <c r="H99" s="14">
        <v>0</v>
      </c>
      <c r="I99" s="14">
        <v>0</v>
      </c>
      <c r="J99" s="14">
        <v>0</v>
      </c>
      <c r="K99" s="14"/>
      <c r="L99" s="16">
        <f t="shared" si="6"/>
        <v>0</v>
      </c>
      <c r="M99" s="14">
        <v>0</v>
      </c>
      <c r="N99" s="14">
        <v>0</v>
      </c>
      <c r="O99" s="14">
        <v>0</v>
      </c>
      <c r="P99" s="14"/>
      <c r="Q99" s="18">
        <f t="shared" si="7"/>
        <v>0</v>
      </c>
    </row>
    <row r="100" spans="1:17">
      <c r="A100" s="6">
        <v>89</v>
      </c>
      <c r="B100" s="14">
        <v>0</v>
      </c>
      <c r="C100" s="14">
        <v>0</v>
      </c>
      <c r="D100" s="16">
        <f t="shared" si="4"/>
        <v>0</v>
      </c>
      <c r="E100" s="14">
        <v>0</v>
      </c>
      <c r="F100" s="14">
        <v>0</v>
      </c>
      <c r="G100" s="16">
        <f t="shared" si="5"/>
        <v>0</v>
      </c>
      <c r="H100" s="14">
        <v>0</v>
      </c>
      <c r="I100" s="14">
        <v>0</v>
      </c>
      <c r="J100" s="14">
        <v>0</v>
      </c>
      <c r="K100" s="14"/>
      <c r="L100" s="16">
        <f t="shared" si="6"/>
        <v>0</v>
      </c>
      <c r="M100" s="14">
        <v>0</v>
      </c>
      <c r="N100" s="14">
        <v>0</v>
      </c>
      <c r="O100" s="14">
        <v>0</v>
      </c>
      <c r="P100" s="14"/>
      <c r="Q100" s="18">
        <f t="shared" si="7"/>
        <v>0</v>
      </c>
    </row>
    <row r="101" spans="1:17">
      <c r="A101" s="6">
        <v>90</v>
      </c>
      <c r="B101" s="14">
        <v>0</v>
      </c>
      <c r="C101" s="14">
        <v>0</v>
      </c>
      <c r="D101" s="16">
        <f t="shared" si="4"/>
        <v>0</v>
      </c>
      <c r="E101" s="14">
        <v>0</v>
      </c>
      <c r="F101" s="14">
        <v>0</v>
      </c>
      <c r="G101" s="16">
        <f t="shared" si="5"/>
        <v>0</v>
      </c>
      <c r="H101" s="14">
        <v>0</v>
      </c>
      <c r="I101" s="14">
        <v>0</v>
      </c>
      <c r="J101" s="14">
        <v>0</v>
      </c>
      <c r="K101" s="14"/>
      <c r="L101" s="16">
        <f t="shared" si="6"/>
        <v>0</v>
      </c>
      <c r="M101" s="14">
        <v>0</v>
      </c>
      <c r="N101" s="14">
        <v>0</v>
      </c>
      <c r="O101" s="14">
        <v>0</v>
      </c>
      <c r="P101" s="14"/>
      <c r="Q101" s="18">
        <f t="shared" si="7"/>
        <v>0</v>
      </c>
    </row>
    <row r="102" spans="1:17">
      <c r="A102" s="6">
        <v>91</v>
      </c>
      <c r="B102" s="14">
        <v>0</v>
      </c>
      <c r="C102" s="14">
        <v>0</v>
      </c>
      <c r="D102" s="16">
        <f t="shared" si="4"/>
        <v>0</v>
      </c>
      <c r="E102" s="14">
        <v>0</v>
      </c>
      <c r="F102" s="14">
        <v>0</v>
      </c>
      <c r="G102" s="16">
        <f t="shared" si="5"/>
        <v>0</v>
      </c>
      <c r="H102" s="14">
        <v>0</v>
      </c>
      <c r="I102" s="14">
        <v>0</v>
      </c>
      <c r="J102" s="14">
        <v>0</v>
      </c>
      <c r="K102" s="14"/>
      <c r="L102" s="16">
        <f t="shared" si="6"/>
        <v>0</v>
      </c>
      <c r="M102" s="14">
        <v>0</v>
      </c>
      <c r="N102" s="14">
        <v>0</v>
      </c>
      <c r="O102" s="14">
        <v>0</v>
      </c>
      <c r="P102" s="14"/>
      <c r="Q102" s="18">
        <f t="shared" si="7"/>
        <v>0</v>
      </c>
    </row>
    <row r="103" spans="1:17">
      <c r="A103" s="6">
        <v>92</v>
      </c>
      <c r="B103" s="14">
        <v>0</v>
      </c>
      <c r="C103" s="14">
        <v>0</v>
      </c>
      <c r="D103" s="16">
        <f t="shared" si="4"/>
        <v>0</v>
      </c>
      <c r="E103" s="14">
        <v>0</v>
      </c>
      <c r="F103" s="14">
        <v>0</v>
      </c>
      <c r="G103" s="16">
        <f t="shared" si="5"/>
        <v>0</v>
      </c>
      <c r="H103" s="14">
        <v>0</v>
      </c>
      <c r="I103" s="14">
        <v>0</v>
      </c>
      <c r="J103" s="14">
        <v>0</v>
      </c>
      <c r="K103" s="14"/>
      <c r="L103" s="16">
        <f t="shared" si="6"/>
        <v>0</v>
      </c>
      <c r="M103" s="14">
        <v>0</v>
      </c>
      <c r="N103" s="14">
        <v>0</v>
      </c>
      <c r="O103" s="14">
        <v>0</v>
      </c>
      <c r="P103" s="14"/>
      <c r="Q103" s="18">
        <f t="shared" si="7"/>
        <v>0</v>
      </c>
    </row>
    <row r="104" spans="1:17">
      <c r="A104" s="6">
        <v>93</v>
      </c>
      <c r="B104" s="14">
        <v>0</v>
      </c>
      <c r="C104" s="14">
        <v>0</v>
      </c>
      <c r="D104" s="16">
        <f t="shared" si="4"/>
        <v>0</v>
      </c>
      <c r="E104" s="14">
        <v>0</v>
      </c>
      <c r="F104" s="14">
        <v>0</v>
      </c>
      <c r="G104" s="16">
        <f t="shared" si="5"/>
        <v>0</v>
      </c>
      <c r="H104" s="14">
        <v>0</v>
      </c>
      <c r="I104" s="14">
        <v>0</v>
      </c>
      <c r="J104" s="14">
        <v>0</v>
      </c>
      <c r="K104" s="14"/>
      <c r="L104" s="16">
        <f t="shared" si="6"/>
        <v>0</v>
      </c>
      <c r="M104" s="14">
        <v>0</v>
      </c>
      <c r="N104" s="14">
        <v>0</v>
      </c>
      <c r="O104" s="14">
        <v>0</v>
      </c>
      <c r="P104" s="14"/>
      <c r="Q104" s="18">
        <f t="shared" si="7"/>
        <v>0</v>
      </c>
    </row>
    <row r="105" spans="1:17">
      <c r="A105" s="6">
        <v>94</v>
      </c>
      <c r="B105" s="14">
        <v>0</v>
      </c>
      <c r="C105" s="14">
        <v>0</v>
      </c>
      <c r="D105" s="16">
        <f t="shared" si="4"/>
        <v>0</v>
      </c>
      <c r="E105" s="14">
        <v>0</v>
      </c>
      <c r="F105" s="14">
        <v>0</v>
      </c>
      <c r="G105" s="16">
        <f t="shared" si="5"/>
        <v>0</v>
      </c>
      <c r="H105" s="14">
        <v>0</v>
      </c>
      <c r="I105" s="14">
        <v>0</v>
      </c>
      <c r="J105" s="14">
        <v>0</v>
      </c>
      <c r="K105" s="14"/>
      <c r="L105" s="16">
        <f t="shared" si="6"/>
        <v>0</v>
      </c>
      <c r="M105" s="14">
        <v>0</v>
      </c>
      <c r="N105" s="14">
        <v>0</v>
      </c>
      <c r="O105" s="14">
        <v>0</v>
      </c>
      <c r="P105" s="14"/>
      <c r="Q105" s="18">
        <f t="shared" si="7"/>
        <v>0</v>
      </c>
    </row>
    <row r="106" spans="1:17">
      <c r="A106" s="6">
        <v>95</v>
      </c>
      <c r="B106" s="14">
        <v>0</v>
      </c>
      <c r="C106" s="14">
        <v>0</v>
      </c>
      <c r="D106" s="16">
        <f t="shared" si="4"/>
        <v>0</v>
      </c>
      <c r="E106" s="14">
        <v>0</v>
      </c>
      <c r="F106" s="14">
        <v>0</v>
      </c>
      <c r="G106" s="16">
        <f t="shared" si="5"/>
        <v>0</v>
      </c>
      <c r="H106" s="14">
        <v>0</v>
      </c>
      <c r="I106" s="14">
        <v>0</v>
      </c>
      <c r="J106" s="14">
        <v>0</v>
      </c>
      <c r="K106" s="14"/>
      <c r="L106" s="16">
        <f t="shared" si="6"/>
        <v>0</v>
      </c>
      <c r="M106" s="14">
        <v>0</v>
      </c>
      <c r="N106" s="14">
        <v>0</v>
      </c>
      <c r="O106" s="14">
        <v>0</v>
      </c>
      <c r="P106" s="14"/>
      <c r="Q106" s="18">
        <f t="shared" si="7"/>
        <v>0</v>
      </c>
    </row>
    <row r="107" spans="1:17">
      <c r="A107" s="6">
        <v>96</v>
      </c>
      <c r="B107" s="14">
        <v>0</v>
      </c>
      <c r="C107" s="14">
        <v>0</v>
      </c>
      <c r="D107" s="16">
        <f t="shared" si="4"/>
        <v>0</v>
      </c>
      <c r="E107" s="14">
        <v>0</v>
      </c>
      <c r="F107" s="14">
        <v>0</v>
      </c>
      <c r="G107" s="16">
        <f t="shared" si="5"/>
        <v>0</v>
      </c>
      <c r="H107" s="14">
        <v>0</v>
      </c>
      <c r="I107" s="14">
        <v>0</v>
      </c>
      <c r="J107" s="14">
        <v>0</v>
      </c>
      <c r="K107" s="14"/>
      <c r="L107" s="16">
        <f t="shared" si="6"/>
        <v>0</v>
      </c>
      <c r="M107" s="14">
        <v>0</v>
      </c>
      <c r="N107" s="14">
        <v>0</v>
      </c>
      <c r="O107" s="14">
        <v>0</v>
      </c>
      <c r="P107" s="14"/>
      <c r="Q107" s="18">
        <f t="shared" si="7"/>
        <v>0</v>
      </c>
    </row>
    <row r="108" spans="1:17">
      <c r="A108" s="6">
        <v>97</v>
      </c>
      <c r="B108" s="14">
        <v>0</v>
      </c>
      <c r="C108" s="14">
        <v>0</v>
      </c>
      <c r="D108" s="16">
        <f t="shared" si="4"/>
        <v>0</v>
      </c>
      <c r="E108" s="14">
        <v>0</v>
      </c>
      <c r="F108" s="14">
        <v>0</v>
      </c>
      <c r="G108" s="16">
        <f t="shared" si="5"/>
        <v>0</v>
      </c>
      <c r="H108" s="14">
        <v>0</v>
      </c>
      <c r="I108" s="14">
        <v>0</v>
      </c>
      <c r="J108" s="14">
        <v>0</v>
      </c>
      <c r="K108" s="14"/>
      <c r="L108" s="16">
        <f t="shared" si="6"/>
        <v>0</v>
      </c>
      <c r="M108" s="14">
        <v>0</v>
      </c>
      <c r="N108" s="14">
        <v>0</v>
      </c>
      <c r="O108" s="14">
        <v>0</v>
      </c>
      <c r="P108" s="14"/>
      <c r="Q108" s="18">
        <f t="shared" si="7"/>
        <v>0</v>
      </c>
    </row>
    <row r="109" spans="1:17">
      <c r="A109" s="6">
        <v>98</v>
      </c>
      <c r="B109" s="14">
        <v>0</v>
      </c>
      <c r="C109" s="14">
        <v>0</v>
      </c>
      <c r="D109" s="16">
        <f t="shared" si="4"/>
        <v>0</v>
      </c>
      <c r="E109" s="14">
        <v>0</v>
      </c>
      <c r="F109" s="14">
        <v>0</v>
      </c>
      <c r="G109" s="16">
        <f t="shared" si="5"/>
        <v>0</v>
      </c>
      <c r="H109" s="14">
        <v>0</v>
      </c>
      <c r="I109" s="14">
        <v>0</v>
      </c>
      <c r="J109" s="14">
        <v>0</v>
      </c>
      <c r="K109" s="14"/>
      <c r="L109" s="16">
        <f t="shared" si="6"/>
        <v>0</v>
      </c>
      <c r="M109" s="14">
        <v>0</v>
      </c>
      <c r="N109" s="14">
        <v>0</v>
      </c>
      <c r="O109" s="14">
        <v>0</v>
      </c>
      <c r="P109" s="14"/>
      <c r="Q109" s="18">
        <f t="shared" si="7"/>
        <v>0</v>
      </c>
    </row>
    <row r="110" spans="1:17">
      <c r="A110" s="6">
        <v>99</v>
      </c>
      <c r="B110" s="14">
        <v>0</v>
      </c>
      <c r="C110" s="14">
        <v>0</v>
      </c>
      <c r="D110" s="16">
        <f t="shared" si="4"/>
        <v>0</v>
      </c>
      <c r="E110" s="14">
        <v>0</v>
      </c>
      <c r="F110" s="14">
        <v>0</v>
      </c>
      <c r="G110" s="16">
        <f t="shared" si="5"/>
        <v>0</v>
      </c>
      <c r="H110" s="14">
        <v>0</v>
      </c>
      <c r="I110" s="14">
        <v>0</v>
      </c>
      <c r="J110" s="14">
        <v>0</v>
      </c>
      <c r="K110" s="14"/>
      <c r="L110" s="16">
        <f t="shared" si="6"/>
        <v>0</v>
      </c>
      <c r="M110" s="14">
        <v>0</v>
      </c>
      <c r="N110" s="14">
        <v>0</v>
      </c>
      <c r="O110" s="14">
        <v>0</v>
      </c>
      <c r="P110" s="14"/>
      <c r="Q110" s="18">
        <f t="shared" si="7"/>
        <v>0</v>
      </c>
    </row>
    <row r="111" spans="1:17" ht="17" thickBot="1">
      <c r="A111" s="8">
        <v>100</v>
      </c>
      <c r="B111" s="15">
        <v>0</v>
      </c>
      <c r="C111" s="15">
        <v>0</v>
      </c>
      <c r="D111" s="17">
        <f t="shared" si="4"/>
        <v>0</v>
      </c>
      <c r="E111" s="15">
        <v>0</v>
      </c>
      <c r="F111" s="15">
        <v>0</v>
      </c>
      <c r="G111" s="17">
        <f t="shared" si="5"/>
        <v>0</v>
      </c>
      <c r="H111" s="15">
        <v>0</v>
      </c>
      <c r="I111" s="15">
        <v>0</v>
      </c>
      <c r="J111" s="15">
        <v>0</v>
      </c>
      <c r="K111" s="15"/>
      <c r="L111" s="17">
        <f ca="1">SUM(J111:O111)</f>
        <v>0</v>
      </c>
      <c r="M111" s="15">
        <v>0</v>
      </c>
      <c r="N111" s="15">
        <v>0</v>
      </c>
      <c r="O111" s="15">
        <v>0</v>
      </c>
      <c r="P111" s="15"/>
      <c r="Q111" s="19">
        <f t="shared" si="7"/>
        <v>0</v>
      </c>
    </row>
  </sheetData>
  <mergeCells count="4">
    <mergeCell ref="E9:G9"/>
    <mergeCell ref="B9:D9"/>
    <mergeCell ref="H9:L9"/>
    <mergeCell ref="M9:Q9"/>
  </mergeCell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F1CD5-3621-9D44-B473-673B57FB956C}">
  <sheetPr>
    <tabColor theme="9"/>
  </sheetPr>
  <dimension ref="A1:F517"/>
  <sheetViews>
    <sheetView topLeftCell="A259" workbookViewId="0">
      <selection activeCell="B24" sqref="B24"/>
    </sheetView>
  </sheetViews>
  <sheetFormatPr baseColWidth="10" defaultRowHeight="16"/>
  <cols>
    <col min="2" max="2" width="17.33203125" bestFit="1" customWidth="1"/>
    <col min="3" max="4" width="13" bestFit="1" customWidth="1"/>
  </cols>
  <sheetData>
    <row r="1" spans="1:5">
      <c r="A1" t="s">
        <v>30</v>
      </c>
    </row>
    <row r="2" spans="1:5">
      <c r="B2" t="s">
        <v>19</v>
      </c>
      <c r="C2">
        <v>31.84</v>
      </c>
    </row>
    <row r="3" spans="1:5">
      <c r="B3" t="s">
        <v>20</v>
      </c>
      <c r="C3">
        <v>19</v>
      </c>
    </row>
    <row r="5" spans="1:5">
      <c r="B5" t="s">
        <v>21</v>
      </c>
      <c r="C5">
        <f>C3/2</f>
        <v>9.5</v>
      </c>
    </row>
    <row r="6" spans="1:5">
      <c r="B6" t="s">
        <v>22</v>
      </c>
      <c r="C6">
        <f>C5/2</f>
        <v>4.75</v>
      </c>
    </row>
    <row r="8" spans="1:5">
      <c r="B8" t="s">
        <v>23</v>
      </c>
      <c r="C8">
        <f>SUM(B17:B517)</f>
        <v>31.28390165979706</v>
      </c>
    </row>
    <row r="9" spans="1:5">
      <c r="B9" t="s">
        <v>24</v>
      </c>
      <c r="C9" s="3">
        <f>1-C8/C2</f>
        <v>1.7465400132001929E-2</v>
      </c>
    </row>
    <row r="10" spans="1:5">
      <c r="B10" t="s">
        <v>27</v>
      </c>
      <c r="C10" s="4">
        <f>C2-C8</f>
        <v>0.55609834020294002</v>
      </c>
    </row>
    <row r="12" spans="1:5">
      <c r="B12" t="s">
        <v>28</v>
      </c>
      <c r="C12">
        <f>SUM(E17:E517)</f>
        <v>31.830287519975609</v>
      </c>
    </row>
    <row r="13" spans="1:5">
      <c r="B13" t="s">
        <v>24</v>
      </c>
      <c r="C13" s="3">
        <f>1-C12/C2</f>
        <v>3.0504020177102298E-4</v>
      </c>
    </row>
    <row r="14" spans="1:5">
      <c r="B14" t="s">
        <v>27</v>
      </c>
      <c r="C14" s="4">
        <f>C2-C12</f>
        <v>9.7124800243904019E-3</v>
      </c>
    </row>
    <row r="15" spans="1:5">
      <c r="C15" s="4"/>
    </row>
    <row r="16" spans="1:5">
      <c r="A16" t="s">
        <v>1</v>
      </c>
      <c r="B16" t="s">
        <v>16</v>
      </c>
      <c r="C16" t="s">
        <v>25</v>
      </c>
      <c r="D16" t="s">
        <v>26</v>
      </c>
      <c r="E16" t="s">
        <v>23</v>
      </c>
    </row>
    <row r="17" spans="1:6">
      <c r="A17">
        <v>0</v>
      </c>
      <c r="B17">
        <f>1/($C$6*SQRT(2*PI()))*EXP(-0.5*((A17-$C$5)/$C$6)^2)*$C$2</f>
        <v>0.36190997342734904</v>
      </c>
      <c r="C17" s="2">
        <f>B17/$C$2</f>
        <v>1.1366519265934329E-2</v>
      </c>
      <c r="D17">
        <f>$C$10*C17</f>
        <v>6.3209024976708201E-3</v>
      </c>
      <c r="E17">
        <f>B17+D17</f>
        <v>0.36823087592501985</v>
      </c>
      <c r="F17">
        <f>-E17</f>
        <v>-0.36823087592501985</v>
      </c>
    </row>
    <row r="18" spans="1:6">
      <c r="A18">
        <v>1</v>
      </c>
      <c r="B18">
        <f>1/($C$6*SQRT(2*PI()))*EXP(-0.5*((A18-$C$5)/$C$6)^2)*$C$2</f>
        <v>0.53930833393358235</v>
      </c>
      <c r="C18" s="2">
        <f t="shared" ref="C18:C81" si="0">B18/$C$2</f>
        <v>1.6938075814496932E-2</v>
      </c>
      <c r="D18">
        <f t="shared" ref="D18:D81" si="1">$C$10*C18</f>
        <v>9.4192358466733059E-3</v>
      </c>
      <c r="E18">
        <f t="shared" ref="E18:E81" si="2">B18+D18</f>
        <v>0.54872756978025561</v>
      </c>
      <c r="F18">
        <f t="shared" ref="F18:F81" si="3">-E18</f>
        <v>-0.54872756978025561</v>
      </c>
    </row>
    <row r="19" spans="1:6">
      <c r="A19">
        <v>2</v>
      </c>
      <c r="B19">
        <f t="shared" ref="B19:B82" si="4">1/($C$6*SQRT(2*PI()))*EXP(-0.5*((A19-$C$5)/$C$6)^2)*$C$2</f>
        <v>0.76882093849864352</v>
      </c>
      <c r="C19" s="2">
        <f t="shared" si="0"/>
        <v>2.4146386259379506E-2</v>
      </c>
      <c r="D19">
        <f t="shared" si="1"/>
        <v>1.3427765320740021E-2</v>
      </c>
      <c r="E19">
        <f t="shared" si="2"/>
        <v>0.7822487038193835</v>
      </c>
      <c r="F19">
        <f t="shared" si="3"/>
        <v>-0.7822487038193835</v>
      </c>
    </row>
    <row r="20" spans="1:6">
      <c r="A20">
        <v>3</v>
      </c>
      <c r="B20">
        <f t="shared" si="4"/>
        <v>1.0484911399214376</v>
      </c>
      <c r="C20" s="2">
        <f t="shared" si="0"/>
        <v>3.2929998113110474E-2</v>
      </c>
      <c r="D20">
        <f t="shared" si="1"/>
        <v>1.8312317293586681E-2</v>
      </c>
      <c r="E20">
        <f t="shared" si="2"/>
        <v>1.0668034572150242</v>
      </c>
      <c r="F20">
        <f t="shared" si="3"/>
        <v>-1.0668034572150242</v>
      </c>
    </row>
    <row r="21" spans="1:6">
      <c r="A21">
        <v>4</v>
      </c>
      <c r="B21">
        <f t="shared" si="4"/>
        <v>1.367904625983497</v>
      </c>
      <c r="C21" s="2">
        <f t="shared" si="0"/>
        <v>4.2961828705511844E-2</v>
      </c>
      <c r="D21">
        <f t="shared" si="1"/>
        <v>2.3891001635218161E-2</v>
      </c>
      <c r="E21">
        <f t="shared" si="2"/>
        <v>1.3917956276187151</v>
      </c>
      <c r="F21">
        <f t="shared" si="3"/>
        <v>-1.3917956276187151</v>
      </c>
    </row>
    <row r="22" spans="1:6">
      <c r="A22">
        <v>5</v>
      </c>
      <c r="B22">
        <f t="shared" si="4"/>
        <v>1.7072548797748077</v>
      </c>
      <c r="C22" s="2">
        <f t="shared" si="0"/>
        <v>5.3619814063279141E-2</v>
      </c>
      <c r="D22">
        <f t="shared" si="1"/>
        <v>2.9817889602579792E-2</v>
      </c>
      <c r="E22">
        <f t="shared" si="2"/>
        <v>1.7370727693773875</v>
      </c>
      <c r="F22">
        <f t="shared" si="3"/>
        <v>-1.7370727693773875</v>
      </c>
    </row>
    <row r="23" spans="1:6">
      <c r="A23">
        <v>6</v>
      </c>
      <c r="B23">
        <f t="shared" si="4"/>
        <v>2.0384140227826375</v>
      </c>
      <c r="C23" s="2">
        <f t="shared" si="0"/>
        <v>6.4020540916540122E-2</v>
      </c>
      <c r="D23">
        <f t="shared" si="1"/>
        <v>3.5601716542582373E-2</v>
      </c>
      <c r="E23">
        <f t="shared" si="2"/>
        <v>2.0740157393252199</v>
      </c>
      <c r="F23">
        <f t="shared" si="3"/>
        <v>-2.0740157393252199</v>
      </c>
    </row>
    <row r="24" spans="1:6">
      <c r="A24">
        <v>7</v>
      </c>
      <c r="B24">
        <f t="shared" si="4"/>
        <v>2.3282945682087242</v>
      </c>
      <c r="C24" s="2">
        <f t="shared" si="0"/>
        <v>7.3124829403540328E-2</v>
      </c>
      <c r="D24">
        <f t="shared" si="1"/>
        <v>4.0664596258931922E-2</v>
      </c>
      <c r="E24">
        <f t="shared" si="2"/>
        <v>2.3689591644676562</v>
      </c>
      <c r="F24">
        <f t="shared" si="3"/>
        <v>-2.3689591644676562</v>
      </c>
    </row>
    <row r="25" spans="1:6">
      <c r="A25">
        <v>8</v>
      </c>
      <c r="B25">
        <f t="shared" si="4"/>
        <v>2.544104480160621</v>
      </c>
      <c r="C25" s="2">
        <f t="shared" si="0"/>
        <v>7.9902778899516996E-2</v>
      </c>
      <c r="D25">
        <f t="shared" si="1"/>
        <v>4.4433802723623898E-2</v>
      </c>
      <c r="E25">
        <f t="shared" si="2"/>
        <v>2.5885382828842447</v>
      </c>
      <c r="F25">
        <f t="shared" si="3"/>
        <v>-2.5885382828842447</v>
      </c>
    </row>
    <row r="26" spans="1:6">
      <c r="A26">
        <v>9</v>
      </c>
      <c r="B26">
        <f t="shared" si="4"/>
        <v>2.6593986971057557</v>
      </c>
      <c r="C26" s="2">
        <f t="shared" si="0"/>
        <v>8.3523828426688304E-2</v>
      </c>
      <c r="D26">
        <f t="shared" si="1"/>
        <v>4.6447462355476504E-2</v>
      </c>
      <c r="E26">
        <f t="shared" si="2"/>
        <v>2.7058461594612324</v>
      </c>
      <c r="F26">
        <f t="shared" si="3"/>
        <v>-2.7058461594612324</v>
      </c>
    </row>
    <row r="27" spans="1:6">
      <c r="A27">
        <v>10</v>
      </c>
      <c r="B27">
        <f t="shared" si="4"/>
        <v>2.6593986971057557</v>
      </c>
      <c r="C27" s="2">
        <f t="shared" si="0"/>
        <v>8.3523828426688304E-2</v>
      </c>
      <c r="D27">
        <f t="shared" si="1"/>
        <v>4.6447462355476504E-2</v>
      </c>
      <c r="E27">
        <f t="shared" si="2"/>
        <v>2.7058461594612324</v>
      </c>
      <c r="F27">
        <f t="shared" si="3"/>
        <v>-2.7058461594612324</v>
      </c>
    </row>
    <row r="28" spans="1:6">
      <c r="A28">
        <v>11</v>
      </c>
      <c r="B28">
        <f t="shared" si="4"/>
        <v>2.544104480160621</v>
      </c>
      <c r="C28" s="2">
        <f t="shared" si="0"/>
        <v>7.9902778899516996E-2</v>
      </c>
      <c r="D28">
        <f t="shared" si="1"/>
        <v>4.4433802723623898E-2</v>
      </c>
      <c r="E28">
        <f t="shared" si="2"/>
        <v>2.5885382828842447</v>
      </c>
      <c r="F28">
        <f t="shared" si="3"/>
        <v>-2.5885382828842447</v>
      </c>
    </row>
    <row r="29" spans="1:6">
      <c r="A29">
        <v>12</v>
      </c>
      <c r="B29">
        <f t="shared" si="4"/>
        <v>2.3282945682087242</v>
      </c>
      <c r="C29" s="2">
        <f t="shared" si="0"/>
        <v>7.3124829403540328E-2</v>
      </c>
      <c r="D29">
        <f t="shared" si="1"/>
        <v>4.0664596258931922E-2</v>
      </c>
      <c r="E29">
        <f t="shared" si="2"/>
        <v>2.3689591644676562</v>
      </c>
      <c r="F29">
        <f t="shared" si="3"/>
        <v>-2.3689591644676562</v>
      </c>
    </row>
    <row r="30" spans="1:6">
      <c r="A30">
        <v>13</v>
      </c>
      <c r="B30">
        <f t="shared" si="4"/>
        <v>2.0384140227826375</v>
      </c>
      <c r="C30" s="2">
        <f t="shared" si="0"/>
        <v>6.4020540916540122E-2</v>
      </c>
      <c r="D30">
        <f t="shared" si="1"/>
        <v>3.5601716542582373E-2</v>
      </c>
      <c r="E30">
        <f t="shared" si="2"/>
        <v>2.0740157393252199</v>
      </c>
      <c r="F30">
        <f t="shared" si="3"/>
        <v>-2.0740157393252199</v>
      </c>
    </row>
    <row r="31" spans="1:6">
      <c r="A31">
        <v>14</v>
      </c>
      <c r="B31">
        <f t="shared" si="4"/>
        <v>1.7072548797748077</v>
      </c>
      <c r="C31" s="2">
        <f t="shared" si="0"/>
        <v>5.3619814063279141E-2</v>
      </c>
      <c r="D31">
        <f t="shared" si="1"/>
        <v>2.9817889602579792E-2</v>
      </c>
      <c r="E31">
        <f t="shared" si="2"/>
        <v>1.7370727693773875</v>
      </c>
      <c r="F31">
        <f t="shared" si="3"/>
        <v>-1.7370727693773875</v>
      </c>
    </row>
    <row r="32" spans="1:6">
      <c r="A32">
        <v>15</v>
      </c>
      <c r="B32">
        <f t="shared" si="4"/>
        <v>1.367904625983497</v>
      </c>
      <c r="C32" s="2">
        <f t="shared" si="0"/>
        <v>4.2961828705511844E-2</v>
      </c>
      <c r="D32">
        <f t="shared" si="1"/>
        <v>2.3891001635218161E-2</v>
      </c>
      <c r="E32">
        <f t="shared" si="2"/>
        <v>1.3917956276187151</v>
      </c>
      <c r="F32">
        <f t="shared" si="3"/>
        <v>-1.3917956276187151</v>
      </c>
    </row>
    <row r="33" spans="1:6">
      <c r="A33">
        <v>16</v>
      </c>
      <c r="B33">
        <f t="shared" si="4"/>
        <v>1.0484911399214376</v>
      </c>
      <c r="C33" s="2">
        <f t="shared" si="0"/>
        <v>3.2929998113110474E-2</v>
      </c>
      <c r="D33">
        <f t="shared" si="1"/>
        <v>1.8312317293586681E-2</v>
      </c>
      <c r="E33">
        <f t="shared" si="2"/>
        <v>1.0668034572150242</v>
      </c>
      <c r="F33">
        <f t="shared" si="3"/>
        <v>-1.0668034572150242</v>
      </c>
    </row>
    <row r="34" spans="1:6">
      <c r="A34">
        <v>17</v>
      </c>
      <c r="B34">
        <f t="shared" si="4"/>
        <v>0.76882093849864352</v>
      </c>
      <c r="C34" s="2">
        <f t="shared" si="0"/>
        <v>2.4146386259379506E-2</v>
      </c>
      <c r="D34">
        <f t="shared" si="1"/>
        <v>1.3427765320740021E-2</v>
      </c>
      <c r="E34">
        <f t="shared" si="2"/>
        <v>0.7822487038193835</v>
      </c>
      <c r="F34">
        <f t="shared" si="3"/>
        <v>-0.7822487038193835</v>
      </c>
    </row>
    <row r="35" spans="1:6">
      <c r="A35">
        <v>18</v>
      </c>
      <c r="B35">
        <f t="shared" si="4"/>
        <v>0.53930833393358235</v>
      </c>
      <c r="C35" s="2">
        <f t="shared" si="0"/>
        <v>1.6938075814496932E-2</v>
      </c>
      <c r="D35">
        <f t="shared" si="1"/>
        <v>9.4192358466733059E-3</v>
      </c>
      <c r="E35">
        <f t="shared" si="2"/>
        <v>0.54872756978025561</v>
      </c>
      <c r="F35">
        <f t="shared" si="3"/>
        <v>-0.54872756978025561</v>
      </c>
    </row>
    <row r="36" spans="1:6">
      <c r="A36">
        <v>19</v>
      </c>
      <c r="B36">
        <f t="shared" si="4"/>
        <v>0.36190997342734904</v>
      </c>
      <c r="C36" s="2">
        <f t="shared" si="0"/>
        <v>1.1366519265934329E-2</v>
      </c>
      <c r="D36">
        <f t="shared" si="1"/>
        <v>6.3209024976708201E-3</v>
      </c>
      <c r="E36">
        <f t="shared" si="2"/>
        <v>0.36823087592501985</v>
      </c>
      <c r="F36">
        <f t="shared" si="3"/>
        <v>-0.36823087592501985</v>
      </c>
    </row>
    <row r="37" spans="1:6">
      <c r="A37">
        <v>20</v>
      </c>
      <c r="B37">
        <f t="shared" si="4"/>
        <v>0.2323354406563588</v>
      </c>
      <c r="C37" s="2">
        <f t="shared" si="0"/>
        <v>7.2969673572977015E-3</v>
      </c>
      <c r="D37">
        <f t="shared" si="1"/>
        <v>4.0578314359082856E-3</v>
      </c>
      <c r="E37">
        <f t="shared" si="2"/>
        <v>0.2363932720922671</v>
      </c>
      <c r="F37">
        <f t="shared" si="3"/>
        <v>-0.2363932720922671</v>
      </c>
    </row>
    <row r="38" spans="1:6">
      <c r="A38">
        <v>21</v>
      </c>
      <c r="B38">
        <f t="shared" si="4"/>
        <v>0.14268616473368473</v>
      </c>
      <c r="C38" s="2">
        <f t="shared" si="0"/>
        <v>4.4813493949021586E-3</v>
      </c>
      <c r="D38">
        <f t="shared" si="1"/>
        <v>2.4920709603745402E-3</v>
      </c>
      <c r="E38">
        <f t="shared" si="2"/>
        <v>0.14517823569405927</v>
      </c>
      <c r="F38">
        <f t="shared" si="3"/>
        <v>-0.14517823569405927</v>
      </c>
    </row>
    <row r="39" spans="1:6">
      <c r="A39">
        <v>22</v>
      </c>
      <c r="B39">
        <f t="shared" si="4"/>
        <v>8.3830056328831823E-2</v>
      </c>
      <c r="C39" s="2">
        <f t="shared" si="0"/>
        <v>2.6328535279155725E-3</v>
      </c>
      <c r="D39">
        <f t="shared" si="1"/>
        <v>1.464125476871305E-3</v>
      </c>
      <c r="E39">
        <f t="shared" si="2"/>
        <v>8.5294181805703126E-2</v>
      </c>
      <c r="F39">
        <f t="shared" si="3"/>
        <v>-8.5294181805703126E-2</v>
      </c>
    </row>
    <row r="40" spans="1:6">
      <c r="A40">
        <v>23</v>
      </c>
      <c r="B40">
        <f t="shared" si="4"/>
        <v>4.7116079116106616E-2</v>
      </c>
      <c r="C40" s="2">
        <f t="shared" si="0"/>
        <v>1.4797763541490772E-3</v>
      </c>
      <c r="D40">
        <f t="shared" si="1"/>
        <v>8.2290117441385978E-4</v>
      </c>
      <c r="E40">
        <f t="shared" si="2"/>
        <v>4.7938980290520475E-2</v>
      </c>
      <c r="F40">
        <f t="shared" si="3"/>
        <v>-4.7938980290520475E-2</v>
      </c>
    </row>
    <row r="41" spans="1:6">
      <c r="A41">
        <v>24</v>
      </c>
      <c r="B41">
        <f t="shared" si="4"/>
        <v>2.5333198020647964E-2</v>
      </c>
      <c r="C41" s="2">
        <f t="shared" si="0"/>
        <v>7.9564064135200895E-4</v>
      </c>
      <c r="D41">
        <f t="shared" si="1"/>
        <v>4.4245444005385485E-4</v>
      </c>
      <c r="E41">
        <f t="shared" si="2"/>
        <v>2.577565246070182E-2</v>
      </c>
      <c r="F41">
        <f t="shared" si="3"/>
        <v>-2.577565246070182E-2</v>
      </c>
    </row>
    <row r="42" spans="1:6">
      <c r="A42">
        <v>25</v>
      </c>
      <c r="B42">
        <f t="shared" si="4"/>
        <v>1.3030539121912757E-2</v>
      </c>
      <c r="C42" s="2">
        <f t="shared" si="0"/>
        <v>4.0925060056258659E-4</v>
      </c>
      <c r="D42">
        <f t="shared" si="1"/>
        <v>2.275835796999108E-4</v>
      </c>
      <c r="E42">
        <f t="shared" si="2"/>
        <v>1.3258122701612668E-2</v>
      </c>
      <c r="F42">
        <f t="shared" si="3"/>
        <v>-1.3258122701612668E-2</v>
      </c>
    </row>
    <row r="43" spans="1:6">
      <c r="A43">
        <v>26</v>
      </c>
      <c r="B43">
        <f t="shared" si="4"/>
        <v>6.411892643050701E-3</v>
      </c>
      <c r="C43" s="2">
        <f t="shared" si="0"/>
        <v>2.0137853778425568E-4</v>
      </c>
      <c r="D43">
        <f t="shared" si="1"/>
        <v>1.1198627061431963E-4</v>
      </c>
      <c r="E43">
        <f t="shared" si="2"/>
        <v>6.5238789136650207E-3</v>
      </c>
      <c r="F43">
        <f t="shared" si="3"/>
        <v>-6.5238789136650207E-3</v>
      </c>
    </row>
    <row r="44" spans="1:6">
      <c r="A44">
        <v>27</v>
      </c>
      <c r="B44">
        <f t="shared" si="4"/>
        <v>3.0182943516042005E-3</v>
      </c>
      <c r="C44" s="2">
        <f t="shared" si="0"/>
        <v>9.4795676871991226E-5</v>
      </c>
      <c r="D44">
        <f t="shared" si="1"/>
        <v>5.2715718566928547E-5</v>
      </c>
      <c r="E44">
        <f t="shared" si="2"/>
        <v>3.0710100701711292E-3</v>
      </c>
      <c r="F44">
        <f t="shared" si="3"/>
        <v>-3.0710100701711292E-3</v>
      </c>
    </row>
    <row r="45" spans="1:6">
      <c r="A45">
        <v>28</v>
      </c>
      <c r="B45">
        <f t="shared" si="4"/>
        <v>1.3592158520417163E-3</v>
      </c>
      <c r="C45" s="2">
        <f t="shared" si="0"/>
        <v>4.268894007668707E-5</v>
      </c>
      <c r="D45">
        <f t="shared" si="1"/>
        <v>2.3739248721668445E-5</v>
      </c>
      <c r="E45">
        <f t="shared" si="2"/>
        <v>1.3829551007633848E-3</v>
      </c>
      <c r="F45">
        <f t="shared" si="3"/>
        <v>-1.3829551007633848E-3</v>
      </c>
    </row>
    <row r="46" spans="1:6">
      <c r="A46">
        <v>29</v>
      </c>
      <c r="B46">
        <f t="shared" si="4"/>
        <v>5.8555374367738155E-4</v>
      </c>
      <c r="C46" s="2">
        <f t="shared" si="0"/>
        <v>1.8390507025043392E-5</v>
      </c>
      <c r="D46">
        <f t="shared" si="1"/>
        <v>1.0226930432117138E-5</v>
      </c>
      <c r="E46">
        <f t="shared" si="2"/>
        <v>5.9578067410949865E-4</v>
      </c>
      <c r="F46">
        <f t="shared" si="3"/>
        <v>-5.9578067410949865E-4</v>
      </c>
    </row>
    <row r="47" spans="1:6">
      <c r="A47">
        <v>30</v>
      </c>
      <c r="B47">
        <f t="shared" si="4"/>
        <v>2.4132181558628497E-4</v>
      </c>
      <c r="C47" s="2">
        <f t="shared" si="0"/>
        <v>7.5792027508255329E-6</v>
      </c>
      <c r="D47">
        <f t="shared" si="1"/>
        <v>4.2147820697956358E-6</v>
      </c>
      <c r="E47">
        <f t="shared" si="2"/>
        <v>2.4553659765608058E-4</v>
      </c>
      <c r="F47">
        <f t="shared" si="3"/>
        <v>-2.4553659765608058E-4</v>
      </c>
    </row>
    <row r="48" spans="1:6">
      <c r="A48">
        <v>31</v>
      </c>
      <c r="B48">
        <f t="shared" si="4"/>
        <v>9.5143231358029584E-5</v>
      </c>
      <c r="C48" s="2">
        <f t="shared" si="0"/>
        <v>2.9881668140084667E-6</v>
      </c>
      <c r="D48">
        <f t="shared" si="1"/>
        <v>1.6617146055196158E-6</v>
      </c>
      <c r="E48">
        <f t="shared" si="2"/>
        <v>9.6804945963549195E-5</v>
      </c>
      <c r="F48">
        <f t="shared" si="3"/>
        <v>-9.6804945963549195E-5</v>
      </c>
    </row>
    <row r="49" spans="1:6">
      <c r="A49">
        <v>32</v>
      </c>
      <c r="B49">
        <f t="shared" si="4"/>
        <v>3.5884814177553323E-5</v>
      </c>
      <c r="C49" s="2">
        <f t="shared" si="0"/>
        <v>1.127035621154313E-6</v>
      </c>
      <c r="D49">
        <f t="shared" si="1"/>
        <v>6.2674263827350297E-7</v>
      </c>
      <c r="E49">
        <f t="shared" si="2"/>
        <v>3.6511556815826828E-5</v>
      </c>
      <c r="F49">
        <f t="shared" si="3"/>
        <v>-3.6511556815826828E-5</v>
      </c>
    </row>
    <row r="50" spans="1:6">
      <c r="A50">
        <v>33</v>
      </c>
      <c r="B50">
        <f t="shared" si="4"/>
        <v>1.2947770625762335E-5</v>
      </c>
      <c r="C50" s="2">
        <f t="shared" si="0"/>
        <v>4.0665108749253566E-7</v>
      </c>
      <c r="D50">
        <f t="shared" si="1"/>
        <v>2.2613799479631962E-7</v>
      </c>
      <c r="E50">
        <f t="shared" si="2"/>
        <v>1.3173908620558654E-5</v>
      </c>
      <c r="F50">
        <f t="shared" si="3"/>
        <v>-1.3173908620558654E-5</v>
      </c>
    </row>
    <row r="51" spans="1:6">
      <c r="A51">
        <v>34</v>
      </c>
      <c r="B51">
        <f t="shared" si="4"/>
        <v>4.4692102247656332E-6</v>
      </c>
      <c r="C51" s="2">
        <f t="shared" si="0"/>
        <v>1.403646427376141E-7</v>
      </c>
      <c r="D51">
        <f t="shared" si="1"/>
        <v>7.8056544849565863E-8</v>
      </c>
      <c r="E51">
        <f t="shared" si="2"/>
        <v>4.5472667696151989E-6</v>
      </c>
      <c r="F51">
        <f t="shared" si="3"/>
        <v>-4.5472667696151989E-6</v>
      </c>
    </row>
    <row r="52" spans="1:6">
      <c r="A52">
        <v>35</v>
      </c>
      <c r="B52">
        <f t="shared" si="4"/>
        <v>1.4757679059465236E-6</v>
      </c>
      <c r="C52" s="2">
        <f t="shared" si="0"/>
        <v>4.6349494533496342E-8</v>
      </c>
      <c r="D52">
        <f t="shared" si="1"/>
        <v>2.5774876979322557E-8</v>
      </c>
      <c r="E52">
        <f t="shared" si="2"/>
        <v>1.5015427829258461E-6</v>
      </c>
      <c r="F52">
        <f t="shared" si="3"/>
        <v>-1.5015427829258461E-6</v>
      </c>
    </row>
    <row r="53" spans="1:6">
      <c r="A53">
        <v>36</v>
      </c>
      <c r="B53">
        <f t="shared" si="4"/>
        <v>4.6618342700748491E-7</v>
      </c>
      <c r="C53" s="2">
        <f t="shared" si="0"/>
        <v>1.4641439290436084E-8</v>
      </c>
      <c r="D53">
        <f t="shared" si="1"/>
        <v>8.1420800875936177E-9</v>
      </c>
      <c r="E53">
        <f t="shared" si="2"/>
        <v>4.7432550709507854E-7</v>
      </c>
      <c r="F53">
        <f t="shared" si="3"/>
        <v>-4.7432550709507854E-7</v>
      </c>
    </row>
    <row r="54" spans="1:6">
      <c r="A54">
        <v>37</v>
      </c>
      <c r="B54">
        <f t="shared" si="4"/>
        <v>1.4087926917285224E-7</v>
      </c>
      <c r="C54" s="2">
        <f t="shared" si="0"/>
        <v>4.4246001624639524E-9</v>
      </c>
      <c r="D54">
        <f t="shared" si="1"/>
        <v>2.4605128064078629E-9</v>
      </c>
      <c r="E54">
        <f t="shared" si="2"/>
        <v>1.433397819792601E-7</v>
      </c>
      <c r="F54">
        <f t="shared" si="3"/>
        <v>-1.433397819792601E-7</v>
      </c>
    </row>
    <row r="55" spans="1:6">
      <c r="A55">
        <v>38</v>
      </c>
      <c r="B55">
        <f t="shared" si="4"/>
        <v>4.0727602092289148E-8</v>
      </c>
      <c r="C55" s="2">
        <f t="shared" si="0"/>
        <v>1.2791332315417445E-9</v>
      </c>
      <c r="D55">
        <f t="shared" si="1"/>
        <v>7.1132386695878709E-10</v>
      </c>
      <c r="E55">
        <f t="shared" si="2"/>
        <v>4.1438925959247936E-8</v>
      </c>
      <c r="F55">
        <f t="shared" si="3"/>
        <v>-4.1438925959247936E-8</v>
      </c>
    </row>
    <row r="56" spans="1:6">
      <c r="A56">
        <v>39</v>
      </c>
      <c r="B56">
        <f t="shared" si="4"/>
        <v>1.1263726149569382E-8</v>
      </c>
      <c r="C56" s="2">
        <f t="shared" si="0"/>
        <v>3.5376024339099819E-10</v>
      </c>
      <c r="D56">
        <f t="shared" si="1"/>
        <v>1.9672548417952219E-10</v>
      </c>
      <c r="E56">
        <f t="shared" si="2"/>
        <v>1.1460451633748904E-8</v>
      </c>
      <c r="F56">
        <f t="shared" si="3"/>
        <v>-1.1460451633748904E-8</v>
      </c>
    </row>
    <row r="57" spans="1:6">
      <c r="A57">
        <v>40</v>
      </c>
      <c r="B57">
        <f t="shared" si="4"/>
        <v>2.9800724071334124E-9</v>
      </c>
      <c r="C57" s="2">
        <f t="shared" si="0"/>
        <v>9.3595238917506677E-11</v>
      </c>
      <c r="D57">
        <f t="shared" si="1"/>
        <v>5.2048157012923081E-11</v>
      </c>
      <c r="E57">
        <f t="shared" si="2"/>
        <v>3.0321205641463355E-9</v>
      </c>
      <c r="F57">
        <f t="shared" si="3"/>
        <v>-3.0321205641463355E-9</v>
      </c>
    </row>
    <row r="58" spans="1:6">
      <c r="A58">
        <v>41</v>
      </c>
      <c r="B58">
        <f t="shared" si="4"/>
        <v>7.5426341070255585E-10</v>
      </c>
      <c r="C58" s="2">
        <f t="shared" si="0"/>
        <v>2.3689177471813941E-11</v>
      </c>
      <c r="D58">
        <f t="shared" si="1"/>
        <v>1.3173512272848612E-11</v>
      </c>
      <c r="E58">
        <f t="shared" si="2"/>
        <v>7.6743692297540446E-10</v>
      </c>
      <c r="F58">
        <f t="shared" si="3"/>
        <v>-7.6743692297540446E-10</v>
      </c>
    </row>
    <row r="59" spans="1:6">
      <c r="A59">
        <v>42</v>
      </c>
      <c r="B59">
        <f t="shared" si="4"/>
        <v>1.82629426795291E-10</v>
      </c>
      <c r="C59" s="2">
        <f t="shared" si="0"/>
        <v>5.7358488315103959E-12</v>
      </c>
      <c r="D59">
        <f t="shared" si="1"/>
        <v>3.1896960148579039E-12</v>
      </c>
      <c r="E59">
        <f t="shared" si="2"/>
        <v>1.8581912281014889E-10</v>
      </c>
      <c r="F59">
        <f t="shared" si="3"/>
        <v>-1.8581912281014889E-10</v>
      </c>
    </row>
    <row r="60" spans="1:6">
      <c r="A60">
        <v>43</v>
      </c>
      <c r="B60">
        <f t="shared" si="4"/>
        <v>4.2302882649419074E-11</v>
      </c>
      <c r="C60" s="2">
        <f t="shared" si="0"/>
        <v>1.3286081234114031E-12</v>
      </c>
      <c r="D60">
        <f t="shared" si="1"/>
        <v>7.3883677220922415E-13</v>
      </c>
      <c r="E60">
        <f t="shared" si="2"/>
        <v>4.3041719421628296E-11</v>
      </c>
      <c r="F60">
        <f t="shared" si="3"/>
        <v>-4.3041719421628296E-11</v>
      </c>
    </row>
    <row r="61" spans="1:6">
      <c r="A61">
        <v>44</v>
      </c>
      <c r="B61">
        <f t="shared" si="4"/>
        <v>9.3739074248385416E-12</v>
      </c>
      <c r="C61" s="2">
        <f t="shared" si="0"/>
        <v>2.9440664022734113E-13</v>
      </c>
      <c r="D61">
        <f t="shared" si="1"/>
        <v>1.6371904397514851E-13</v>
      </c>
      <c r="E61">
        <f t="shared" si="2"/>
        <v>9.5376264688136899E-12</v>
      </c>
      <c r="F61">
        <f t="shared" si="3"/>
        <v>-9.5376264688136899E-12</v>
      </c>
    </row>
    <row r="62" spans="1:6">
      <c r="A62">
        <v>45</v>
      </c>
      <c r="B62">
        <f t="shared" si="4"/>
        <v>1.9871143009889837E-12</v>
      </c>
      <c r="C62" s="2">
        <f t="shared" si="0"/>
        <v>6.240936874965401E-14</v>
      </c>
      <c r="D62">
        <f t="shared" si="1"/>
        <v>3.4705746374795831E-14</v>
      </c>
      <c r="E62">
        <f t="shared" si="2"/>
        <v>2.0218200473637794E-12</v>
      </c>
      <c r="F62">
        <f t="shared" si="3"/>
        <v>-2.0218200473637794E-12</v>
      </c>
    </row>
    <row r="63" spans="1:6">
      <c r="A63">
        <v>46</v>
      </c>
      <c r="B63">
        <f t="shared" si="4"/>
        <v>4.0297353840485407E-13</v>
      </c>
      <c r="C63" s="2">
        <f t="shared" si="0"/>
        <v>1.2656204095629838E-14</v>
      </c>
      <c r="D63">
        <f t="shared" si="1"/>
        <v>7.0380940908494044E-15</v>
      </c>
      <c r="E63">
        <f t="shared" si="2"/>
        <v>4.1001163249570348E-13</v>
      </c>
      <c r="F63">
        <f t="shared" si="3"/>
        <v>-4.1001163249570348E-13</v>
      </c>
    </row>
    <row r="64" spans="1:6">
      <c r="A64">
        <v>47</v>
      </c>
      <c r="B64">
        <f t="shared" si="4"/>
        <v>7.8177485867298424E-14</v>
      </c>
      <c r="C64" s="2">
        <f t="shared" si="0"/>
        <v>2.455323048596056E-15</v>
      </c>
      <c r="D64">
        <f t="shared" si="1"/>
        <v>1.3654010719862895E-15</v>
      </c>
      <c r="E64">
        <f t="shared" si="2"/>
        <v>7.9542886939284707E-14</v>
      </c>
      <c r="F64">
        <f t="shared" si="3"/>
        <v>-7.9542886939284707E-14</v>
      </c>
    </row>
    <row r="65" spans="1:6">
      <c r="A65">
        <v>48</v>
      </c>
      <c r="B65">
        <f t="shared" si="4"/>
        <v>1.450902943500719E-14</v>
      </c>
      <c r="C65" s="2">
        <f t="shared" si="0"/>
        <v>4.5568559783314042E-16</v>
      </c>
      <c r="D65">
        <f t="shared" si="1"/>
        <v>2.5340600460939384E-16</v>
      </c>
      <c r="E65">
        <f t="shared" si="2"/>
        <v>1.4762435439616584E-14</v>
      </c>
      <c r="F65">
        <f t="shared" si="3"/>
        <v>-1.4762435439616584E-14</v>
      </c>
    </row>
    <row r="66" spans="1:6">
      <c r="A66">
        <v>49</v>
      </c>
      <c r="B66">
        <f t="shared" si="4"/>
        <v>2.5760038925320902E-15</v>
      </c>
      <c r="C66" s="2">
        <f t="shared" si="0"/>
        <v>8.0904644865957613E-17</v>
      </c>
      <c r="D66">
        <f t="shared" si="1"/>
        <v>4.4990938724667343E-17</v>
      </c>
      <c r="E66">
        <f t="shared" si="2"/>
        <v>2.6209948312567575E-15</v>
      </c>
      <c r="F66">
        <f t="shared" si="3"/>
        <v>-2.6209948312567575E-15</v>
      </c>
    </row>
    <row r="67" spans="1:6">
      <c r="A67">
        <v>50</v>
      </c>
      <c r="B67">
        <f t="shared" si="4"/>
        <v>4.3752831018728696E-16</v>
      </c>
      <c r="C67" s="2">
        <f t="shared" si="0"/>
        <v>1.3741467028495193E-17</v>
      </c>
      <c r="D67">
        <f t="shared" si="1"/>
        <v>7.6416070064996028E-18</v>
      </c>
      <c r="E67">
        <f t="shared" si="2"/>
        <v>4.4516991719378659E-16</v>
      </c>
      <c r="F67">
        <f t="shared" si="3"/>
        <v>-4.4516991719378659E-16</v>
      </c>
    </row>
    <row r="68" spans="1:6">
      <c r="A68">
        <v>51</v>
      </c>
      <c r="B68">
        <f t="shared" si="4"/>
        <v>7.1091437278509995E-17</v>
      </c>
      <c r="C68" s="2">
        <f t="shared" si="0"/>
        <v>2.2327712713099872E-18</v>
      </c>
      <c r="D68">
        <f t="shared" si="1"/>
        <v>1.2416403980282921E-18</v>
      </c>
      <c r="E68">
        <f t="shared" si="2"/>
        <v>7.2333077676538292E-17</v>
      </c>
      <c r="F68">
        <f t="shared" si="3"/>
        <v>-7.2333077676538292E-17</v>
      </c>
    </row>
    <row r="69" spans="1:6">
      <c r="A69">
        <v>52</v>
      </c>
      <c r="B69">
        <f t="shared" si="4"/>
        <v>1.1050448911269813E-17</v>
      </c>
      <c r="C69" s="2">
        <f t="shared" si="0"/>
        <v>3.470618376655092E-19</v>
      </c>
      <c r="D69">
        <f t="shared" si="1"/>
        <v>1.9300051187357189E-19</v>
      </c>
      <c r="E69">
        <f t="shared" si="2"/>
        <v>1.1243449423143385E-17</v>
      </c>
      <c r="F69">
        <f t="shared" si="3"/>
        <v>-1.1243449423143385E-17</v>
      </c>
    </row>
    <row r="70" spans="1:6">
      <c r="A70">
        <v>53</v>
      </c>
      <c r="B70">
        <f t="shared" si="4"/>
        <v>1.6432136680062446E-18</v>
      </c>
      <c r="C70" s="2">
        <f t="shared" si="0"/>
        <v>5.1608469472557936E-20</v>
      </c>
      <c r="D70">
        <f t="shared" si="1"/>
        <v>2.8699384214103566E-20</v>
      </c>
      <c r="E70">
        <f t="shared" si="2"/>
        <v>1.6719130522203482E-18</v>
      </c>
      <c r="F70">
        <f t="shared" si="3"/>
        <v>-1.6719130522203482E-18</v>
      </c>
    </row>
    <row r="71" spans="1:6">
      <c r="A71">
        <v>54</v>
      </c>
      <c r="B71">
        <f t="shared" si="4"/>
        <v>2.3375432084693509E-19</v>
      </c>
      <c r="C71" s="2">
        <f t="shared" si="0"/>
        <v>7.3415301773534889E-21</v>
      </c>
      <c r="D71">
        <f t="shared" si="1"/>
        <v>4.0826127461760708E-21</v>
      </c>
      <c r="E71">
        <f t="shared" si="2"/>
        <v>2.3783693359311116E-19</v>
      </c>
      <c r="F71">
        <f t="shared" si="3"/>
        <v>-2.3783693359311116E-19</v>
      </c>
    </row>
    <row r="72" spans="1:6">
      <c r="A72">
        <v>55</v>
      </c>
      <c r="B72">
        <f t="shared" si="4"/>
        <v>3.1810957920040535E-20</v>
      </c>
      <c r="C72" s="2">
        <f t="shared" si="0"/>
        <v>9.9908787437313233E-22</v>
      </c>
      <c r="D72">
        <f t="shared" si="1"/>
        <v>5.5559110865578235E-22</v>
      </c>
      <c r="E72">
        <f t="shared" si="2"/>
        <v>3.2366549028696319E-20</v>
      </c>
      <c r="F72">
        <f t="shared" si="3"/>
        <v>-3.2366549028696319E-20</v>
      </c>
    </row>
    <row r="73" spans="1:6">
      <c r="A73">
        <v>56</v>
      </c>
      <c r="B73">
        <f t="shared" si="4"/>
        <v>4.1413824436111107E-21</v>
      </c>
      <c r="C73" s="2">
        <f t="shared" si="0"/>
        <v>1.3006854408326352E-22</v>
      </c>
      <c r="D73">
        <f t="shared" si="1"/>
        <v>7.2330901477315773E-23</v>
      </c>
      <c r="E73">
        <f t="shared" si="2"/>
        <v>4.2137133450884267E-21</v>
      </c>
      <c r="F73">
        <f t="shared" si="3"/>
        <v>-4.2137133450884267E-21</v>
      </c>
    </row>
    <row r="74" spans="1:6">
      <c r="A74">
        <v>57</v>
      </c>
      <c r="B74">
        <f t="shared" si="4"/>
        <v>5.1578109531438405E-22</v>
      </c>
      <c r="C74" s="2">
        <f t="shared" si="0"/>
        <v>1.6199155003592464E-23</v>
      </c>
      <c r="D74">
        <f t="shared" si="1"/>
        <v>9.0083232101879198E-24</v>
      </c>
      <c r="E74">
        <f t="shared" si="2"/>
        <v>5.2478941852457201E-22</v>
      </c>
      <c r="F74">
        <f t="shared" si="3"/>
        <v>-5.2478941852457201E-22</v>
      </c>
    </row>
    <row r="75" spans="1:6">
      <c r="A75">
        <v>58</v>
      </c>
      <c r="B75">
        <f t="shared" si="4"/>
        <v>6.1452137443632571E-23</v>
      </c>
      <c r="C75" s="2">
        <f t="shared" si="0"/>
        <v>1.9300294423251436E-24</v>
      </c>
      <c r="D75">
        <f t="shared" si="1"/>
        <v>1.0732861694198183E-24</v>
      </c>
      <c r="E75">
        <f t="shared" si="2"/>
        <v>6.2525423613052392E-23</v>
      </c>
      <c r="F75">
        <f t="shared" si="3"/>
        <v>-6.2525423613052392E-23</v>
      </c>
    </row>
    <row r="76" spans="1:6">
      <c r="A76">
        <v>59</v>
      </c>
      <c r="B76">
        <f t="shared" si="4"/>
        <v>7.0042244964305313E-24</v>
      </c>
      <c r="C76" s="2">
        <f t="shared" si="0"/>
        <v>2.1998192513914986E-25</v>
      </c>
      <c r="D76">
        <f t="shared" si="1"/>
        <v>1.2233158344452865E-25</v>
      </c>
      <c r="E76">
        <f t="shared" si="2"/>
        <v>7.12655607987506E-24</v>
      </c>
      <c r="F76">
        <f t="shared" si="3"/>
        <v>-7.12655607987506E-24</v>
      </c>
    </row>
    <row r="77" spans="1:6">
      <c r="A77">
        <v>60</v>
      </c>
      <c r="B77">
        <f t="shared" si="4"/>
        <v>7.6372078942356671E-25</v>
      </c>
      <c r="C77" s="2">
        <f t="shared" si="0"/>
        <v>2.3986205697976342E-26</v>
      </c>
      <c r="D77">
        <f t="shared" si="1"/>
        <v>1.3338689176410947E-26</v>
      </c>
      <c r="E77">
        <f t="shared" si="2"/>
        <v>7.7705947859997763E-25</v>
      </c>
      <c r="F77">
        <f t="shared" si="3"/>
        <v>-7.7705947859997763E-25</v>
      </c>
    </row>
    <row r="78" spans="1:6">
      <c r="A78">
        <v>61</v>
      </c>
      <c r="B78">
        <f t="shared" si="4"/>
        <v>7.9663734079326911E-26</v>
      </c>
      <c r="C78" s="2">
        <f t="shared" si="0"/>
        <v>2.5020016984713224E-27</v>
      </c>
      <c r="D78">
        <f t="shared" si="1"/>
        <v>1.3913589917048393E-27</v>
      </c>
      <c r="E78">
        <f t="shared" si="2"/>
        <v>8.1055093071031755E-26</v>
      </c>
      <c r="F78">
        <f t="shared" si="3"/>
        <v>-8.1055093071031755E-26</v>
      </c>
    </row>
    <row r="79" spans="1:6">
      <c r="A79">
        <v>62</v>
      </c>
      <c r="B79">
        <f t="shared" si="4"/>
        <v>7.9494704039495261E-27</v>
      </c>
      <c r="C79" s="2">
        <f t="shared" si="0"/>
        <v>2.4966929660645498E-28</v>
      </c>
      <c r="D79">
        <f t="shared" si="1"/>
        <v>1.3884068144248515E-28</v>
      </c>
      <c r="E79">
        <f t="shared" si="2"/>
        <v>8.0883110853920118E-27</v>
      </c>
      <c r="F79">
        <f t="shared" si="3"/>
        <v>-8.0883110853920118E-27</v>
      </c>
    </row>
    <row r="80" spans="1:6">
      <c r="A80">
        <v>63</v>
      </c>
      <c r="B80">
        <f t="shared" si="4"/>
        <v>7.5886972220156247E-28</v>
      </c>
      <c r="C80" s="2">
        <f t="shared" si="0"/>
        <v>2.3833848059094297E-29</v>
      </c>
      <c r="D80">
        <f t="shared" si="1"/>
        <v>1.3253963346311402E-29</v>
      </c>
      <c r="E80">
        <f t="shared" si="2"/>
        <v>7.7212368554787383E-28</v>
      </c>
      <c r="F80">
        <f t="shared" si="3"/>
        <v>-7.7212368554787383E-28</v>
      </c>
    </row>
    <row r="81" spans="1:6">
      <c r="A81">
        <v>64</v>
      </c>
      <c r="B81">
        <f t="shared" si="4"/>
        <v>6.9302315484048072E-29</v>
      </c>
      <c r="C81" s="2">
        <f t="shared" si="0"/>
        <v>2.1765802601773891E-30</v>
      </c>
      <c r="D81">
        <f t="shared" si="1"/>
        <v>1.2103926700031294E-30</v>
      </c>
      <c r="E81">
        <f t="shared" si="2"/>
        <v>7.0512708154051204E-29</v>
      </c>
      <c r="F81">
        <f t="shared" si="3"/>
        <v>-7.0512708154051204E-29</v>
      </c>
    </row>
    <row r="82" spans="1:6">
      <c r="A82">
        <v>65</v>
      </c>
      <c r="B82">
        <f t="shared" si="4"/>
        <v>6.054520529026145E-30</v>
      </c>
      <c r="C82" s="2">
        <f t="shared" ref="C82:C145" si="5">B82/$C$2</f>
        <v>1.9015453922820807E-31</v>
      </c>
      <c r="D82">
        <f t="shared" ref="D82:D145" si="6">$C$10*C82</f>
        <v>1.0574462364686137E-31</v>
      </c>
      <c r="E82">
        <f t="shared" ref="E82:E145" si="7">B82+D82</f>
        <v>6.1602651526730064E-30</v>
      </c>
      <c r="F82">
        <f t="shared" ref="F82" si="8">-E82</f>
        <v>-6.1602651526730064E-30</v>
      </c>
    </row>
    <row r="83" spans="1:6">
      <c r="A83">
        <v>66</v>
      </c>
      <c r="B83">
        <f t="shared" ref="B83:B146" si="9">1/($C$6*SQRT(2*PI()))*EXP(-0.5*((A83-$C$5)/$C$6)^2)*$C$2</f>
        <v>5.0601484513082607E-31</v>
      </c>
      <c r="C83" s="2">
        <f t="shared" si="5"/>
        <v>1.5892426040541021E-32</v>
      </c>
      <c r="D83">
        <f t="shared" si="6"/>
        <v>8.8377517429428429E-33</v>
      </c>
      <c r="E83">
        <f t="shared" si="7"/>
        <v>5.1485259687376891E-31</v>
      </c>
    </row>
    <row r="84" spans="1:6">
      <c r="A84">
        <v>67</v>
      </c>
      <c r="B84">
        <f t="shared" si="9"/>
        <v>4.0457426253235968E-32</v>
      </c>
      <c r="C84" s="2">
        <f t="shared" si="5"/>
        <v>1.2706478094609286E-33</v>
      </c>
      <c r="D84">
        <f t="shared" si="6"/>
        <v>7.0660513782372395E-34</v>
      </c>
      <c r="E84">
        <f t="shared" si="7"/>
        <v>4.1164031391059691E-32</v>
      </c>
    </row>
    <row r="85" spans="1:6">
      <c r="A85">
        <v>68</v>
      </c>
      <c r="B85">
        <f t="shared" si="9"/>
        <v>3.0944590175668072E-33</v>
      </c>
      <c r="C85" s="2">
        <f t="shared" si="5"/>
        <v>9.718778321503791E-35</v>
      </c>
      <c r="D85">
        <f t="shared" si="6"/>
        <v>5.4045964933885733E-35</v>
      </c>
      <c r="E85">
        <f t="shared" si="7"/>
        <v>3.1485049825006932E-33</v>
      </c>
    </row>
    <row r="86" spans="1:6">
      <c r="A86">
        <v>69</v>
      </c>
      <c r="B86">
        <f t="shared" si="9"/>
        <v>2.2642413153515615E-34</v>
      </c>
      <c r="C86" s="2">
        <f t="shared" si="5"/>
        <v>7.1113106637925925E-36</v>
      </c>
      <c r="D86">
        <f t="shared" si="6"/>
        <v>3.9545880568025284E-36</v>
      </c>
      <c r="E86">
        <f t="shared" si="7"/>
        <v>2.3037871959195867E-34</v>
      </c>
    </row>
    <row r="87" spans="1:6">
      <c r="A87">
        <v>70</v>
      </c>
      <c r="B87">
        <f t="shared" si="9"/>
        <v>1.5849376314535003E-35</v>
      </c>
      <c r="C87" s="2">
        <f t="shared" si="5"/>
        <v>4.9778191942635064E-37</v>
      </c>
      <c r="D87">
        <f t="shared" si="6"/>
        <v>2.7681569917602723E-37</v>
      </c>
      <c r="E87">
        <f t="shared" si="7"/>
        <v>1.6126192013711032E-35</v>
      </c>
    </row>
    <row r="88" spans="1:6">
      <c r="A88">
        <v>71</v>
      </c>
      <c r="B88">
        <f t="shared" si="9"/>
        <v>1.0613365841610398E-36</v>
      </c>
      <c r="C88" s="2">
        <f t="shared" si="5"/>
        <v>3.3333435432193462E-38</v>
      </c>
      <c r="D88">
        <f t="shared" si="6"/>
        <v>1.8536668117104655E-38</v>
      </c>
      <c r="E88">
        <f t="shared" si="7"/>
        <v>1.0798732522781446E-36</v>
      </c>
    </row>
    <row r="89" spans="1:6">
      <c r="A89">
        <v>72</v>
      </c>
      <c r="B89">
        <f t="shared" si="9"/>
        <v>6.7990084854686728E-38</v>
      </c>
      <c r="C89" s="2">
        <f t="shared" si="5"/>
        <v>2.1353669866421713E-39</v>
      </c>
      <c r="D89">
        <f t="shared" si="6"/>
        <v>1.1874740369958651E-39</v>
      </c>
      <c r="E89">
        <f t="shared" si="7"/>
        <v>6.9177558891682591E-38</v>
      </c>
    </row>
    <row r="90" spans="1:6">
      <c r="A90">
        <v>73</v>
      </c>
      <c r="B90">
        <f t="shared" si="9"/>
        <v>4.1666740026356053E-39</v>
      </c>
      <c r="C90" s="2">
        <f t="shared" si="5"/>
        <v>1.3086287696719866E-40</v>
      </c>
      <c r="D90">
        <f t="shared" si="6"/>
        <v>7.2772628675640718E-41</v>
      </c>
      <c r="E90">
        <f t="shared" si="7"/>
        <v>4.2394466313112464E-39</v>
      </c>
    </row>
    <row r="91" spans="1:6">
      <c r="A91">
        <v>74</v>
      </c>
      <c r="B91">
        <f t="shared" si="9"/>
        <v>2.4427833644553171E-40</v>
      </c>
      <c r="C91" s="2">
        <f t="shared" si="5"/>
        <v>7.6720583054501159E-42</v>
      </c>
      <c r="D91">
        <f t="shared" si="6"/>
        <v>4.2664188896009903E-42</v>
      </c>
      <c r="E91">
        <f t="shared" si="7"/>
        <v>2.4854475533513269E-40</v>
      </c>
    </row>
    <row r="92" spans="1:6">
      <c r="A92">
        <v>75</v>
      </c>
      <c r="B92">
        <f t="shared" si="9"/>
        <v>1.3700356737211363E-41</v>
      </c>
      <c r="C92" s="2">
        <f t="shared" si="5"/>
        <v>4.3028758596769359E-43</v>
      </c>
      <c r="D92">
        <f t="shared" si="6"/>
        <v>2.3928221236656425E-43</v>
      </c>
      <c r="E92">
        <f t="shared" si="7"/>
        <v>1.3939638949577927E-41</v>
      </c>
    </row>
    <row r="93" spans="1:6">
      <c r="A93">
        <v>76</v>
      </c>
      <c r="B93">
        <f t="shared" si="9"/>
        <v>7.3507269159883889E-43</v>
      </c>
      <c r="C93" s="2">
        <f t="shared" si="5"/>
        <v>2.3086453881873082E-44</v>
      </c>
      <c r="D93">
        <f t="shared" si="6"/>
        <v>1.2838338684881341E-44</v>
      </c>
      <c r="E93">
        <f t="shared" si="7"/>
        <v>7.4791103028372029E-43</v>
      </c>
    </row>
    <row r="94" spans="1:6">
      <c r="A94">
        <v>77</v>
      </c>
      <c r="B94">
        <f t="shared" si="9"/>
        <v>3.7729425550341139E-44</v>
      </c>
      <c r="C94" s="2">
        <f t="shared" si="5"/>
        <v>1.184969395425287E-45</v>
      </c>
      <c r="D94">
        <f t="shared" si="6"/>
        <v>6.5895951398728336E-46</v>
      </c>
      <c r="E94">
        <f t="shared" si="7"/>
        <v>3.838838506432842E-44</v>
      </c>
    </row>
    <row r="95" spans="1:6">
      <c r="A95">
        <v>78</v>
      </c>
      <c r="B95">
        <f t="shared" si="9"/>
        <v>1.8525996947548948E-45</v>
      </c>
      <c r="C95" s="2">
        <f t="shared" si="5"/>
        <v>5.8184663779990413E-47</v>
      </c>
      <c r="D95">
        <f t="shared" si="6"/>
        <v>3.2356394953318792E-47</v>
      </c>
      <c r="E95">
        <f t="shared" si="7"/>
        <v>1.8849560897082135E-45</v>
      </c>
    </row>
    <row r="96" spans="1:6">
      <c r="A96">
        <v>79</v>
      </c>
      <c r="B96">
        <f t="shared" si="9"/>
        <v>8.7023084879673207E-47</v>
      </c>
      <c r="C96" s="2">
        <f t="shared" si="5"/>
        <v>2.7331370879294349E-48</v>
      </c>
      <c r="D96">
        <f t="shared" si="6"/>
        <v>1.5198929981446558E-48</v>
      </c>
      <c r="E96">
        <f t="shared" si="7"/>
        <v>8.8542977877817869E-47</v>
      </c>
    </row>
    <row r="97" spans="1:5">
      <c r="A97">
        <v>80</v>
      </c>
      <c r="B97">
        <f t="shared" si="9"/>
        <v>3.9105590843862396E-48</v>
      </c>
      <c r="C97" s="2">
        <f t="shared" si="5"/>
        <v>1.2281906672067336E-49</v>
      </c>
      <c r="D97">
        <f t="shared" si="6"/>
        <v>6.8299479148640602E-50</v>
      </c>
      <c r="E97">
        <f t="shared" si="7"/>
        <v>3.9788585635348803E-48</v>
      </c>
    </row>
    <row r="98" spans="1:5">
      <c r="A98">
        <v>81</v>
      </c>
      <c r="B98">
        <f t="shared" si="9"/>
        <v>1.6811045383281577E-49</v>
      </c>
      <c r="C98" s="2">
        <f t="shared" si="5"/>
        <v>5.2798509369602941E-51</v>
      </c>
      <c r="D98">
        <f t="shared" si="6"/>
        <v>2.936116342562557E-51</v>
      </c>
      <c r="E98">
        <f t="shared" si="7"/>
        <v>1.7104657017537833E-49</v>
      </c>
    </row>
    <row r="99" spans="1:5">
      <c r="A99">
        <v>82</v>
      </c>
      <c r="B99">
        <f t="shared" si="9"/>
        <v>6.9135654762776418E-51</v>
      </c>
      <c r="C99" s="2">
        <f t="shared" si="5"/>
        <v>2.171345941041973E-52</v>
      </c>
      <c r="D99">
        <f t="shared" si="6"/>
        <v>1.207481873819832E-52</v>
      </c>
      <c r="E99">
        <f t="shared" si="7"/>
        <v>7.0343136636596249E-51</v>
      </c>
    </row>
    <row r="100" spans="1:5">
      <c r="A100">
        <v>83</v>
      </c>
      <c r="B100">
        <f t="shared" si="9"/>
        <v>2.7199500655062897E-52</v>
      </c>
      <c r="C100" s="2">
        <f t="shared" si="5"/>
        <v>8.5425567383991512E-54</v>
      </c>
      <c r="D100">
        <f t="shared" si="6"/>
        <v>4.7505016233132091E-54</v>
      </c>
      <c r="E100">
        <f t="shared" si="7"/>
        <v>2.7674550817394219E-52</v>
      </c>
    </row>
    <row r="101" spans="1:5">
      <c r="A101">
        <v>84</v>
      </c>
      <c r="B101">
        <f t="shared" si="9"/>
        <v>1.0236966285195034E-53</v>
      </c>
      <c r="C101" s="2">
        <f t="shared" si="5"/>
        <v>3.2151276021341185E-55</v>
      </c>
      <c r="D101">
        <f t="shared" si="6"/>
        <v>1.7879271230874419E-55</v>
      </c>
      <c r="E101">
        <f t="shared" si="7"/>
        <v>1.0415758997503777E-53</v>
      </c>
    </row>
    <row r="102" spans="1:5">
      <c r="A102">
        <v>85</v>
      </c>
      <c r="B102">
        <f t="shared" si="9"/>
        <v>3.685811374737189E-55</v>
      </c>
      <c r="C102" s="2">
        <f t="shared" si="5"/>
        <v>1.157604074980273E-56</v>
      </c>
      <c r="D102">
        <f t="shared" si="6"/>
        <v>6.4374170470868957E-57</v>
      </c>
      <c r="E102">
        <f t="shared" si="7"/>
        <v>3.7501855452080583E-55</v>
      </c>
    </row>
    <row r="103" spans="1:5">
      <c r="A103">
        <v>86</v>
      </c>
      <c r="B103">
        <f t="shared" si="9"/>
        <v>1.2695401202719621E-56</v>
      </c>
      <c r="C103" s="2">
        <f t="shared" si="5"/>
        <v>3.9872491214571672E-58</v>
      </c>
      <c r="D103">
        <f t="shared" si="6"/>
        <v>2.2173026184179615E-58</v>
      </c>
      <c r="E103">
        <f t="shared" si="7"/>
        <v>1.2917131464561417E-56</v>
      </c>
    </row>
    <row r="104" spans="1:5">
      <c r="A104">
        <v>87</v>
      </c>
      <c r="B104">
        <f t="shared" si="9"/>
        <v>4.1832252025825716E-58</v>
      </c>
      <c r="C104" s="2">
        <f t="shared" si="5"/>
        <v>1.3138270108613604E-59</v>
      </c>
      <c r="D104">
        <f t="shared" si="6"/>
        <v>7.3061702005379261E-60</v>
      </c>
      <c r="E104">
        <f t="shared" si="7"/>
        <v>4.2562869045879509E-58</v>
      </c>
    </row>
    <row r="105" spans="1:5">
      <c r="A105">
        <v>88</v>
      </c>
      <c r="B105">
        <f t="shared" si="9"/>
        <v>1.3186439654585195E-59</v>
      </c>
      <c r="C105" s="2">
        <f t="shared" si="5"/>
        <v>4.1414697407616819E-61</v>
      </c>
      <c r="D105">
        <f t="shared" si="6"/>
        <v>2.3030644488382717E-61</v>
      </c>
      <c r="E105">
        <f t="shared" si="7"/>
        <v>1.3416746099469023E-59</v>
      </c>
    </row>
    <row r="106" spans="1:5">
      <c r="A106">
        <v>89</v>
      </c>
      <c r="B106">
        <f t="shared" si="9"/>
        <v>3.9764483801632023E-61</v>
      </c>
      <c r="C106" s="2">
        <f t="shared" si="5"/>
        <v>1.2488845415085434E-62</v>
      </c>
      <c r="D106">
        <f t="shared" si="6"/>
        <v>6.9450262063801067E-63</v>
      </c>
      <c r="E106">
        <f t="shared" si="7"/>
        <v>4.0458986422270033E-61</v>
      </c>
    </row>
    <row r="107" spans="1:5">
      <c r="A107">
        <v>90</v>
      </c>
      <c r="B107">
        <f t="shared" si="9"/>
        <v>1.1471352825909946E-62</v>
      </c>
      <c r="C107" s="2">
        <f t="shared" si="5"/>
        <v>3.6028118171827719E-64</v>
      </c>
      <c r="D107">
        <f t="shared" si="6"/>
        <v>2.0035176715988775E-64</v>
      </c>
      <c r="E107">
        <f t="shared" si="7"/>
        <v>1.1671704593069834E-62</v>
      </c>
    </row>
    <row r="108" spans="1:5">
      <c r="A108">
        <v>91</v>
      </c>
      <c r="B108">
        <f t="shared" si="9"/>
        <v>3.1658141600135298E-64</v>
      </c>
      <c r="C108" s="2">
        <f t="shared" si="5"/>
        <v>9.9428836683842023E-66</v>
      </c>
      <c r="D108">
        <f t="shared" si="6"/>
        <v>5.5292211048193744E-66</v>
      </c>
      <c r="E108">
        <f t="shared" si="7"/>
        <v>3.2211063710617233E-64</v>
      </c>
    </row>
    <row r="109" spans="1:5">
      <c r="A109">
        <v>92</v>
      </c>
      <c r="B109">
        <f t="shared" si="9"/>
        <v>8.3581024075098283E-66</v>
      </c>
      <c r="C109" s="2">
        <f t="shared" si="5"/>
        <v>2.6250321631626346E-67</v>
      </c>
      <c r="D109">
        <f t="shared" si="6"/>
        <v>1.4597760289140743E-67</v>
      </c>
      <c r="E109">
        <f t="shared" si="7"/>
        <v>8.5040800104012358E-66</v>
      </c>
    </row>
    <row r="110" spans="1:5">
      <c r="A110">
        <v>93</v>
      </c>
      <c r="B110">
        <f t="shared" si="9"/>
        <v>2.110967027706502E-67</v>
      </c>
      <c r="C110" s="2">
        <f t="shared" si="5"/>
        <v>6.6299215694299685E-69</v>
      </c>
      <c r="D110">
        <f t="shared" si="6"/>
        <v>3.6868883804356765E-69</v>
      </c>
      <c r="E110">
        <f t="shared" si="7"/>
        <v>2.1478359115108586E-67</v>
      </c>
    </row>
    <row r="111" spans="1:5">
      <c r="A111">
        <v>94</v>
      </c>
      <c r="B111">
        <f t="shared" si="9"/>
        <v>5.1004289585081866E-69</v>
      </c>
      <c r="C111" s="2">
        <f t="shared" si="5"/>
        <v>1.6018935171194052E-70</v>
      </c>
      <c r="D111">
        <f t="shared" si="6"/>
        <v>8.9081032605195111E-71</v>
      </c>
      <c r="E111">
        <f t="shared" si="7"/>
        <v>5.1895099911133815E-69</v>
      </c>
    </row>
    <row r="112" spans="1:5">
      <c r="A112">
        <v>95</v>
      </c>
      <c r="B112">
        <f t="shared" si="9"/>
        <v>1.1789175881311182E-70</v>
      </c>
      <c r="C112" s="2">
        <f t="shared" si="5"/>
        <v>3.7026306159896929E-72</v>
      </c>
      <c r="D112">
        <f t="shared" si="6"/>
        <v>2.0590267399364577E-72</v>
      </c>
      <c r="E112">
        <f t="shared" si="7"/>
        <v>1.1995078555304828E-70</v>
      </c>
    </row>
    <row r="113" spans="1:5">
      <c r="A113">
        <v>96</v>
      </c>
      <c r="B113">
        <f t="shared" si="9"/>
        <v>2.6068238283195447E-72</v>
      </c>
      <c r="C113" s="2">
        <f t="shared" si="5"/>
        <v>8.1872607673352534E-74</v>
      </c>
      <c r="D113">
        <f t="shared" si="6"/>
        <v>4.5529221235237835E-74</v>
      </c>
      <c r="E113">
        <f t="shared" si="7"/>
        <v>2.6523530495547827E-72</v>
      </c>
    </row>
    <row r="114" spans="1:5">
      <c r="A114">
        <v>97</v>
      </c>
      <c r="B114">
        <f t="shared" si="9"/>
        <v>5.5143129337935839E-74</v>
      </c>
      <c r="C114" s="2">
        <f t="shared" si="5"/>
        <v>1.7318822028246182E-75</v>
      </c>
      <c r="D114">
        <f t="shared" si="6"/>
        <v>9.6309681841778172E-76</v>
      </c>
      <c r="E114">
        <f t="shared" si="7"/>
        <v>5.6106226156353622E-74</v>
      </c>
    </row>
    <row r="115" spans="1:5">
      <c r="A115">
        <v>98</v>
      </c>
      <c r="B115">
        <f t="shared" si="9"/>
        <v>1.1158931863998873E-75</v>
      </c>
      <c r="C115" s="2">
        <f t="shared" si="5"/>
        <v>3.5046896557785401E-77</v>
      </c>
      <c r="D115">
        <f t="shared" si="6"/>
        <v>1.9489521005048596E-77</v>
      </c>
      <c r="E115">
        <f t="shared" si="7"/>
        <v>1.1353827074049358E-75</v>
      </c>
    </row>
    <row r="116" spans="1:5">
      <c r="A116">
        <v>99</v>
      </c>
      <c r="B116">
        <f t="shared" si="9"/>
        <v>2.1602565683925025E-77</v>
      </c>
      <c r="C116" s="2">
        <f t="shared" si="5"/>
        <v>6.7847254032427842E-79</v>
      </c>
      <c r="D116">
        <f t="shared" si="6"/>
        <v>3.772974535476035E-79</v>
      </c>
      <c r="E116">
        <f t="shared" si="7"/>
        <v>2.1979863137472629E-77</v>
      </c>
    </row>
    <row r="117" spans="1:5">
      <c r="A117">
        <v>100</v>
      </c>
      <c r="B117">
        <f t="shared" si="9"/>
        <v>4.0007326814281291E-79</v>
      </c>
      <c r="C117" s="2">
        <f t="shared" si="5"/>
        <v>1.2565115205490355E-80</v>
      </c>
      <c r="D117">
        <f t="shared" si="6"/>
        <v>6.9874397102319099E-81</v>
      </c>
      <c r="E117">
        <f t="shared" si="7"/>
        <v>4.0706070785304479E-79</v>
      </c>
    </row>
    <row r="118" spans="1:5">
      <c r="A118">
        <v>101</v>
      </c>
      <c r="B118">
        <f t="shared" si="9"/>
        <v>7.0880247382881126E-81</v>
      </c>
      <c r="C118" s="2">
        <f t="shared" si="5"/>
        <v>2.226138422829181E-82</v>
      </c>
      <c r="D118">
        <f t="shared" si="6"/>
        <v>1.2379518819972982E-82</v>
      </c>
      <c r="E118">
        <f t="shared" si="7"/>
        <v>7.2118199264878423E-81</v>
      </c>
    </row>
    <row r="119" spans="1:5">
      <c r="A119">
        <v>102</v>
      </c>
      <c r="B119">
        <f t="shared" si="9"/>
        <v>1.2013302321046743E-82</v>
      </c>
      <c r="C119" s="2">
        <f t="shared" si="5"/>
        <v>3.7730220857558864E-84</v>
      </c>
      <c r="D119">
        <f t="shared" si="6"/>
        <v>2.0981713194378834E-84</v>
      </c>
      <c r="E119">
        <f t="shared" si="7"/>
        <v>1.2223119452990531E-82</v>
      </c>
    </row>
    <row r="120" spans="1:5">
      <c r="A120">
        <v>103</v>
      </c>
      <c r="B120">
        <f t="shared" si="9"/>
        <v>1.9478301298146251E-84</v>
      </c>
      <c r="C120" s="2">
        <f t="shared" si="5"/>
        <v>6.1175569403725664E-86</v>
      </c>
      <c r="D120">
        <f t="shared" si="6"/>
        <v>3.4019632606381606E-86</v>
      </c>
      <c r="E120">
        <f t="shared" si="7"/>
        <v>1.9818497624210067E-84</v>
      </c>
    </row>
    <row r="121" spans="1:5">
      <c r="A121">
        <v>104</v>
      </c>
      <c r="B121">
        <f t="shared" si="9"/>
        <v>3.0212818618688723E-86</v>
      </c>
      <c r="C121" s="2">
        <f t="shared" si="5"/>
        <v>9.4889505711962074E-88</v>
      </c>
      <c r="D121">
        <f t="shared" si="6"/>
        <v>5.2767896629099507E-88</v>
      </c>
      <c r="E121">
        <f t="shared" si="7"/>
        <v>3.0740497584979716E-86</v>
      </c>
    </row>
    <row r="122" spans="1:5">
      <c r="A122">
        <v>105</v>
      </c>
      <c r="B122">
        <f t="shared" si="9"/>
        <v>4.4831461657918093E-88</v>
      </c>
      <c r="C122" s="2">
        <f t="shared" si="5"/>
        <v>1.4080232932763221E-89</v>
      </c>
      <c r="D122">
        <f t="shared" si="6"/>
        <v>7.8299941635804013E-90</v>
      </c>
      <c r="E122">
        <f t="shared" si="7"/>
        <v>4.5614461074276135E-88</v>
      </c>
    </row>
    <row r="123" spans="1:5">
      <c r="A123">
        <v>106</v>
      </c>
      <c r="B123">
        <f t="shared" si="9"/>
        <v>6.3639395370973088E-90</v>
      </c>
      <c r="C123" s="2">
        <f t="shared" si="5"/>
        <v>1.9987247289878482E-91</v>
      </c>
      <c r="D123">
        <f t="shared" si="6"/>
        <v>1.1114875043127136E-91</v>
      </c>
      <c r="E123">
        <f t="shared" si="7"/>
        <v>6.4750882875285798E-90</v>
      </c>
    </row>
    <row r="124" spans="1:5">
      <c r="A124">
        <v>107</v>
      </c>
      <c r="B124">
        <f t="shared" si="9"/>
        <v>8.6421277562272328E-92</v>
      </c>
      <c r="C124" s="2">
        <f t="shared" si="5"/>
        <v>2.7142361043427238E-93</v>
      </c>
      <c r="D124">
        <f t="shared" si="6"/>
        <v>1.5093821925438827E-93</v>
      </c>
      <c r="E124">
        <f t="shared" si="7"/>
        <v>8.7930659754816217E-92</v>
      </c>
    </row>
    <row r="125" spans="1:5">
      <c r="A125">
        <v>108</v>
      </c>
      <c r="B125">
        <f t="shared" si="9"/>
        <v>1.122707982853288E-93</v>
      </c>
      <c r="C125" s="2">
        <f t="shared" si="5"/>
        <v>3.5260929109713817E-95</v>
      </c>
      <c r="D125">
        <f t="shared" si="6"/>
        <v>1.9608544151925385E-95</v>
      </c>
      <c r="E125">
        <f t="shared" si="7"/>
        <v>1.1423165270052134E-93</v>
      </c>
    </row>
    <row r="126" spans="1:5">
      <c r="A126">
        <v>109</v>
      </c>
      <c r="B126">
        <f t="shared" si="9"/>
        <v>1.3952898346999701E-95</v>
      </c>
      <c r="C126" s="2">
        <f t="shared" si="5"/>
        <v>4.3821916918968911E-97</v>
      </c>
      <c r="D126">
        <f t="shared" si="6"/>
        <v>2.4369295263149748E-97</v>
      </c>
      <c r="E126">
        <f t="shared" si="7"/>
        <v>1.4196591299631198E-95</v>
      </c>
    </row>
    <row r="127" spans="1:5">
      <c r="A127">
        <v>110</v>
      </c>
      <c r="B127">
        <f t="shared" si="9"/>
        <v>1.6588745367205285E-97</v>
      </c>
      <c r="C127" s="2">
        <f t="shared" si="5"/>
        <v>5.2100330927152277E-99</v>
      </c>
      <c r="D127">
        <f t="shared" si="6"/>
        <v>2.8972907552613286E-99</v>
      </c>
      <c r="E127">
        <f t="shared" si="7"/>
        <v>1.6878474442731419E-97</v>
      </c>
    </row>
    <row r="128" spans="1:5">
      <c r="A128">
        <v>111</v>
      </c>
      <c r="B128">
        <f t="shared" si="9"/>
        <v>1.8867490616787258E-99</v>
      </c>
      <c r="C128" s="2">
        <f t="shared" si="5"/>
        <v>5.9257194148201191E-101</v>
      </c>
      <c r="D128">
        <f t="shared" si="6"/>
        <v>3.2952827310898052E-101</v>
      </c>
      <c r="E128">
        <f t="shared" si="7"/>
        <v>1.9197018889896238E-99</v>
      </c>
    </row>
    <row r="129" spans="1:5">
      <c r="A129">
        <v>112</v>
      </c>
      <c r="B129">
        <f t="shared" si="9"/>
        <v>2.0528926299713125E-101</v>
      </c>
      <c r="C129" s="2">
        <f t="shared" si="5"/>
        <v>6.4475271041812582E-103</v>
      </c>
      <c r="D129">
        <f t="shared" si="6"/>
        <v>3.5854591210486663E-103</v>
      </c>
      <c r="E129">
        <f t="shared" si="7"/>
        <v>2.0887472211817992E-101</v>
      </c>
    </row>
    <row r="130" spans="1:5">
      <c r="A130">
        <v>113</v>
      </c>
      <c r="B130">
        <f t="shared" si="9"/>
        <v>2.1368292483906002E-103</v>
      </c>
      <c r="C130" s="2">
        <f t="shared" si="5"/>
        <v>6.7111471369051519E-105</v>
      </c>
      <c r="D130">
        <f t="shared" si="6"/>
        <v>3.7320577836906681E-105</v>
      </c>
      <c r="E130">
        <f t="shared" si="7"/>
        <v>2.174149826227507E-103</v>
      </c>
    </row>
    <row r="131" spans="1:5">
      <c r="A131">
        <v>114</v>
      </c>
      <c r="B131">
        <f t="shared" si="9"/>
        <v>2.1277710450938182E-105</v>
      </c>
      <c r="C131" s="2">
        <f t="shared" si="5"/>
        <v>6.6826980059479213E-107</v>
      </c>
      <c r="D131">
        <f t="shared" si="6"/>
        <v>3.7162372691851361E-107</v>
      </c>
      <c r="E131">
        <f t="shared" si="7"/>
        <v>2.1649334177856693E-105</v>
      </c>
    </row>
    <row r="132" spans="1:5">
      <c r="A132">
        <v>115</v>
      </c>
      <c r="B132">
        <f t="shared" si="9"/>
        <v>2.0268959779001146E-107</v>
      </c>
      <c r="C132" s="2">
        <f t="shared" si="5"/>
        <v>6.3658793275757368E-109</v>
      </c>
      <c r="D132">
        <f t="shared" si="6"/>
        <v>3.5400549279970752E-109</v>
      </c>
      <c r="E132">
        <f t="shared" si="7"/>
        <v>2.0622965271800854E-107</v>
      </c>
    </row>
    <row r="133" spans="1:5">
      <c r="A133">
        <v>116</v>
      </c>
      <c r="B133">
        <f t="shared" si="9"/>
        <v>1.8470962142914413E-109</v>
      </c>
      <c r="C133" s="2">
        <f t="shared" si="5"/>
        <v>5.801181577548497E-111</v>
      </c>
      <c r="D133">
        <f t="shared" si="6"/>
        <v>3.2260274464905925E-111</v>
      </c>
      <c r="E133">
        <f t="shared" si="7"/>
        <v>1.8793564887563472E-109</v>
      </c>
    </row>
    <row r="134" spans="1:5">
      <c r="A134">
        <v>117</v>
      </c>
      <c r="B134">
        <f t="shared" si="9"/>
        <v>1.6102713522729659E-111</v>
      </c>
      <c r="C134" s="2">
        <f t="shared" si="5"/>
        <v>5.0573849003547926E-113</v>
      </c>
      <c r="D134">
        <f t="shared" si="6"/>
        <v>2.8124033488547111E-113</v>
      </c>
      <c r="E134">
        <f t="shared" si="7"/>
        <v>1.638395385761513E-111</v>
      </c>
    </row>
    <row r="135" spans="1:5">
      <c r="A135">
        <v>118</v>
      </c>
      <c r="B135">
        <f t="shared" si="9"/>
        <v>1.3429508120729833E-113</v>
      </c>
      <c r="C135" s="2">
        <f t="shared" si="5"/>
        <v>4.2178103394251983E-115</v>
      </c>
      <c r="D135">
        <f t="shared" si="6"/>
        <v>2.3455173290451521E-115</v>
      </c>
      <c r="E135">
        <f t="shared" si="7"/>
        <v>1.3664059853634349E-113</v>
      </c>
    </row>
    <row r="136" spans="1:5">
      <c r="A136">
        <v>119</v>
      </c>
      <c r="B136">
        <f t="shared" si="9"/>
        <v>1.0714517951222489E-115</v>
      </c>
      <c r="C136" s="2">
        <f t="shared" si="5"/>
        <v>3.3651124218663595E-117</v>
      </c>
      <c r="D136">
        <f t="shared" si="6"/>
        <v>1.8713334323961781E-117</v>
      </c>
      <c r="E136">
        <f t="shared" si="7"/>
        <v>1.0901651294462105E-115</v>
      </c>
    </row>
    <row r="137" spans="1:5">
      <c r="A137">
        <v>120</v>
      </c>
      <c r="B137">
        <f t="shared" si="9"/>
        <v>8.1778032670938025E-118</v>
      </c>
      <c r="C137" s="2">
        <f t="shared" si="5"/>
        <v>2.5684055487103651E-119</v>
      </c>
      <c r="D137">
        <f t="shared" si="6"/>
        <v>1.4282860626058553E-119</v>
      </c>
      <c r="E137">
        <f t="shared" si="7"/>
        <v>8.3206318733543885E-118</v>
      </c>
    </row>
    <row r="138" spans="1:5">
      <c r="A138">
        <v>121</v>
      </c>
      <c r="B138">
        <f t="shared" si="9"/>
        <v>5.9710701219808351E-120</v>
      </c>
      <c r="C138" s="2">
        <f t="shared" si="5"/>
        <v>1.8753360935869457E-121</v>
      </c>
      <c r="D138">
        <f t="shared" si="6"/>
        <v>1.0428712889663659E-121</v>
      </c>
      <c r="E138">
        <f t="shared" si="7"/>
        <v>6.0753572508774719E-120</v>
      </c>
    </row>
    <row r="139" spans="1:5">
      <c r="A139">
        <v>122</v>
      </c>
      <c r="B139">
        <f t="shared" si="9"/>
        <v>4.1707981800359198E-122</v>
      </c>
      <c r="C139" s="2">
        <f t="shared" si="5"/>
        <v>1.3099240515188191E-123</v>
      </c>
      <c r="D139">
        <f t="shared" si="6"/>
        <v>7.2844659084152579E-124</v>
      </c>
      <c r="E139">
        <f t="shared" si="7"/>
        <v>4.2436428391200723E-122</v>
      </c>
    </row>
    <row r="140" spans="1:5">
      <c r="A140">
        <v>123</v>
      </c>
      <c r="B140">
        <f t="shared" si="9"/>
        <v>2.7870045031141483E-124</v>
      </c>
      <c r="C140" s="2">
        <f t="shared" si="5"/>
        <v>8.7531548464640333E-126</v>
      </c>
      <c r="D140">
        <f t="shared" si="6"/>
        <v>4.8676148816579694E-126</v>
      </c>
      <c r="E140">
        <f t="shared" si="7"/>
        <v>2.835680651930728E-124</v>
      </c>
    </row>
    <row r="141" spans="1:5">
      <c r="A141">
        <v>124</v>
      </c>
      <c r="B141">
        <f t="shared" si="9"/>
        <v>1.781589549761913E-126</v>
      </c>
      <c r="C141" s="2">
        <f t="shared" si="5"/>
        <v>5.5954445658351541E-128</v>
      </c>
      <c r="D141">
        <f t="shared" si="6"/>
        <v>3.1116174357584897E-128</v>
      </c>
      <c r="E141">
        <f t="shared" si="7"/>
        <v>1.8127057241194977E-126</v>
      </c>
    </row>
    <row r="142" spans="1:5">
      <c r="A142">
        <v>125</v>
      </c>
      <c r="B142">
        <f t="shared" si="9"/>
        <v>1.0895047647146745E-128</v>
      </c>
      <c r="C142" s="2">
        <f t="shared" si="5"/>
        <v>3.4218114469681989E-130</v>
      </c>
      <c r="D142">
        <f t="shared" si="6"/>
        <v>1.9028636661464357E-130</v>
      </c>
      <c r="E142">
        <f t="shared" si="7"/>
        <v>1.1085334013761388E-128</v>
      </c>
    </row>
    <row r="143" spans="1:5">
      <c r="A143">
        <v>126</v>
      </c>
      <c r="B143">
        <f t="shared" si="9"/>
        <v>6.373853867888051E-131</v>
      </c>
      <c r="C143" s="2">
        <f t="shared" si="5"/>
        <v>2.0018385263467497E-132</v>
      </c>
      <c r="D143">
        <f t="shared" si="6"/>
        <v>1.1132190818557269E-132</v>
      </c>
      <c r="E143">
        <f t="shared" si="7"/>
        <v>6.4851757760736238E-131</v>
      </c>
    </row>
    <row r="144" spans="1:5">
      <c r="A144">
        <v>127</v>
      </c>
      <c r="B144">
        <f t="shared" si="9"/>
        <v>3.5671926274677869E-133</v>
      </c>
      <c r="C144" s="2">
        <f t="shared" si="5"/>
        <v>1.1203494433001843E-134</v>
      </c>
      <c r="D144">
        <f t="shared" si="6"/>
        <v>6.2302446586652031E-135</v>
      </c>
      <c r="E144">
        <f t="shared" si="7"/>
        <v>3.6294950740544387E-133</v>
      </c>
    </row>
    <row r="145" spans="1:5">
      <c r="A145">
        <v>128</v>
      </c>
      <c r="B145">
        <f t="shared" si="9"/>
        <v>1.9098643069518885E-135</v>
      </c>
      <c r="C145" s="2">
        <f t="shared" si="5"/>
        <v>5.9983175469594487E-137</v>
      </c>
      <c r="D145">
        <f t="shared" si="6"/>
        <v>3.3356544318743202E-137</v>
      </c>
      <c r="E145">
        <f t="shared" si="7"/>
        <v>1.9432208512706316E-135</v>
      </c>
    </row>
    <row r="146" spans="1:5">
      <c r="A146">
        <v>129</v>
      </c>
      <c r="B146">
        <f t="shared" si="9"/>
        <v>9.7820517055605117E-138</v>
      </c>
      <c r="C146" s="2">
        <f t="shared" ref="C146:C209" si="10">B146/$C$2</f>
        <v>3.0722524200881006E-139</v>
      </c>
      <c r="D146">
        <f t="shared" ref="D146:D209" si="11">$C$10*C146</f>
        <v>1.7084744714954584E-139</v>
      </c>
      <c r="E146">
        <f t="shared" ref="E146:E209" si="12">B146+D146</f>
        <v>9.9528991527100575E-138</v>
      </c>
    </row>
    <row r="147" spans="1:5">
      <c r="A147">
        <v>130</v>
      </c>
      <c r="B147">
        <f t="shared" ref="B147:B210" si="13">1/($C$6*SQRT(2*PI()))*EXP(-0.5*((A147-$C$5)/$C$6)^2)*$C$2</f>
        <v>4.7930160897124606E-140</v>
      </c>
      <c r="C147" s="2">
        <f t="shared" si="10"/>
        <v>1.5053442492815518E-141</v>
      </c>
      <c r="D147">
        <f t="shared" si="11"/>
        <v>8.3711943845951172E-142</v>
      </c>
      <c r="E147">
        <f t="shared" si="12"/>
        <v>4.8767280335584115E-140</v>
      </c>
    </row>
    <row r="148" spans="1:5">
      <c r="A148">
        <v>131</v>
      </c>
      <c r="B148">
        <f t="shared" si="13"/>
        <v>2.2466701274261299E-142</v>
      </c>
      <c r="C148" s="2">
        <f t="shared" si="10"/>
        <v>7.0561247720669907E-144</v>
      </c>
      <c r="D148">
        <f t="shared" si="11"/>
        <v>3.923899274011302E-144</v>
      </c>
      <c r="E148">
        <f t="shared" si="12"/>
        <v>2.2859091201662429E-142</v>
      </c>
    </row>
    <row r="149" spans="1:5">
      <c r="A149">
        <v>132</v>
      </c>
      <c r="B149">
        <f t="shared" si="13"/>
        <v>1.0074447217396988E-144</v>
      </c>
      <c r="C149" s="2">
        <f t="shared" si="10"/>
        <v>3.1640851813432748E-146</v>
      </c>
      <c r="D149">
        <f t="shared" si="11"/>
        <v>1.7595425176057136E-146</v>
      </c>
      <c r="E149">
        <f t="shared" si="12"/>
        <v>1.0250401469157559E-144</v>
      </c>
    </row>
    <row r="150" spans="1:5">
      <c r="A150">
        <v>133</v>
      </c>
      <c r="B150">
        <f t="shared" si="13"/>
        <v>4.3217001576696344E-147</v>
      </c>
      <c r="C150" s="2">
        <f t="shared" si="10"/>
        <v>1.3573178887153375E-148</v>
      </c>
      <c r="D150">
        <f t="shared" si="11"/>
        <v>7.54802225042358E-149</v>
      </c>
      <c r="E150">
        <f t="shared" si="12"/>
        <v>4.3971803801738699E-147</v>
      </c>
    </row>
    <row r="151" spans="1:5">
      <c r="A151">
        <v>134</v>
      </c>
      <c r="B151">
        <f t="shared" si="13"/>
        <v>1.7735340431203514E-149</v>
      </c>
      <c r="C151" s="2">
        <f t="shared" si="10"/>
        <v>5.5701446077900485E-151</v>
      </c>
      <c r="D151">
        <f t="shared" si="11"/>
        <v>3.0975481710824023E-151</v>
      </c>
      <c r="E151">
        <f t="shared" si="12"/>
        <v>1.8045095248311754E-149</v>
      </c>
    </row>
    <row r="152" spans="1:5">
      <c r="A152">
        <v>135</v>
      </c>
      <c r="B152">
        <f t="shared" si="13"/>
        <v>6.9626716920339208E-152</v>
      </c>
      <c r="C152" s="2">
        <f t="shared" si="10"/>
        <v>2.1867687474980906E-153</v>
      </c>
      <c r="D152">
        <f t="shared" si="11"/>
        <v>1.2160584708913503E-153</v>
      </c>
      <c r="E152">
        <f t="shared" si="12"/>
        <v>7.0842775391230556E-152</v>
      </c>
    </row>
    <row r="153" spans="1:5">
      <c r="A153">
        <v>136</v>
      </c>
      <c r="B153">
        <f t="shared" si="13"/>
        <v>2.6149524553720509E-154</v>
      </c>
      <c r="C153" s="2">
        <f t="shared" si="10"/>
        <v>8.2127903749122202E-156</v>
      </c>
      <c r="D153">
        <f t="shared" si="11"/>
        <v>4.5671190959233673E-156</v>
      </c>
      <c r="E153">
        <f t="shared" si="12"/>
        <v>2.6606236463312847E-154</v>
      </c>
    </row>
    <row r="154" spans="1:5">
      <c r="A154">
        <v>137</v>
      </c>
      <c r="B154">
        <f t="shared" si="13"/>
        <v>9.3951380859096682E-157</v>
      </c>
      <c r="C154" s="2">
        <f t="shared" si="10"/>
        <v>2.9507343234640917E-158</v>
      </c>
      <c r="D154">
        <f t="shared" si="11"/>
        <v>1.6408984596582266E-158</v>
      </c>
      <c r="E154">
        <f t="shared" si="12"/>
        <v>9.5592279318754912E-157</v>
      </c>
    </row>
    <row r="155" spans="1:5">
      <c r="A155">
        <v>138</v>
      </c>
      <c r="B155">
        <f t="shared" si="13"/>
        <v>3.2291931996648526E-159</v>
      </c>
      <c r="C155" s="2">
        <f t="shared" si="10"/>
        <v>1.0141938441158457E-160</v>
      </c>
      <c r="D155">
        <f t="shared" si="11"/>
        <v>5.6399151335686108E-161</v>
      </c>
      <c r="E155">
        <f t="shared" si="12"/>
        <v>3.2855923510005387E-159</v>
      </c>
    </row>
    <row r="156" spans="1:5">
      <c r="A156">
        <v>139</v>
      </c>
      <c r="B156">
        <f t="shared" si="13"/>
        <v>1.0617845019984862E-161</v>
      </c>
      <c r="C156" s="2">
        <f t="shared" si="10"/>
        <v>3.3347503203470042E-163</v>
      </c>
      <c r="D156">
        <f t="shared" si="11"/>
        <v>1.8544491181361915E-163</v>
      </c>
      <c r="E156">
        <f t="shared" si="12"/>
        <v>1.0803289931798481E-161</v>
      </c>
    </row>
    <row r="157" spans="1:5">
      <c r="A157">
        <v>140</v>
      </c>
      <c r="B157">
        <f t="shared" si="13"/>
        <v>3.3398750993558793E-164</v>
      </c>
      <c r="C157" s="2">
        <f t="shared" si="10"/>
        <v>1.048955747285138E-165</v>
      </c>
      <c r="D157">
        <f t="shared" si="11"/>
        <v>5.833225500115998E-166</v>
      </c>
      <c r="E157">
        <f t="shared" si="12"/>
        <v>3.3982073543570393E-164</v>
      </c>
    </row>
    <row r="158" spans="1:5">
      <c r="A158">
        <v>141</v>
      </c>
      <c r="B158">
        <f t="shared" si="13"/>
        <v>1.0050219821415805E-166</v>
      </c>
      <c r="C158" s="2">
        <f t="shared" si="10"/>
        <v>3.1564760745652656E-168</v>
      </c>
      <c r="D158">
        <f t="shared" si="11"/>
        <v>1.7553111059560357E-168</v>
      </c>
      <c r="E158">
        <f t="shared" si="12"/>
        <v>1.022575093201141E-166</v>
      </c>
    </row>
    <row r="159" spans="1:5">
      <c r="A159">
        <v>142</v>
      </c>
      <c r="B159">
        <f t="shared" si="13"/>
        <v>2.8931595665780478E-169</v>
      </c>
      <c r="C159" s="2">
        <f t="shared" si="10"/>
        <v>9.0865564276948731E-171</v>
      </c>
      <c r="D159">
        <f t="shared" si="11"/>
        <v>5.0530189476014747E-171</v>
      </c>
      <c r="E159">
        <f t="shared" si="12"/>
        <v>2.9436897560540623E-169</v>
      </c>
    </row>
    <row r="160" spans="1:5">
      <c r="A160">
        <v>143</v>
      </c>
      <c r="B160">
        <f t="shared" si="13"/>
        <v>7.9674749034812234E-172</v>
      </c>
      <c r="C160" s="2">
        <f t="shared" si="10"/>
        <v>2.5023476455657107E-173</v>
      </c>
      <c r="D160">
        <f t="shared" si="11"/>
        <v>1.3915513723098266E-173</v>
      </c>
      <c r="E160">
        <f t="shared" si="12"/>
        <v>8.1066300407122058E-172</v>
      </c>
    </row>
    <row r="161" spans="1:5">
      <c r="A161">
        <v>144</v>
      </c>
      <c r="B161">
        <f t="shared" si="13"/>
        <v>2.0990390225519922E-174</v>
      </c>
      <c r="C161" s="2">
        <f t="shared" si="10"/>
        <v>6.5924592416833919E-176</v>
      </c>
      <c r="D161">
        <f t="shared" si="11"/>
        <v>3.6660556421556671E-176</v>
      </c>
      <c r="E161">
        <f t="shared" si="12"/>
        <v>2.135699578973549E-174</v>
      </c>
    </row>
    <row r="162" spans="1:5">
      <c r="A162">
        <v>145</v>
      </c>
      <c r="B162">
        <f t="shared" si="13"/>
        <v>5.2901965981077721E-177</v>
      </c>
      <c r="C162" s="2">
        <f t="shared" si="10"/>
        <v>1.6614939064408833E-178</v>
      </c>
      <c r="D162">
        <f t="shared" si="11"/>
        <v>9.2395400362907416E-179</v>
      </c>
      <c r="E162">
        <f t="shared" si="12"/>
        <v>5.3825919984706793E-177</v>
      </c>
    </row>
    <row r="163" spans="1:5">
      <c r="A163">
        <v>146</v>
      </c>
      <c r="B163">
        <f t="shared" si="13"/>
        <v>1.2754827880684334E-179</v>
      </c>
      <c r="C163" s="2">
        <f t="shared" si="10"/>
        <v>4.0059132791094012E-181</v>
      </c>
      <c r="D163">
        <f t="shared" si="11"/>
        <v>2.2276817255096549E-181</v>
      </c>
      <c r="E163">
        <f t="shared" si="12"/>
        <v>1.2977596053235299E-179</v>
      </c>
    </row>
    <row r="164" spans="1:5">
      <c r="A164">
        <v>147</v>
      </c>
      <c r="B164">
        <f t="shared" si="13"/>
        <v>2.9419066235331476E-182</v>
      </c>
      <c r="C164" s="2">
        <f t="shared" si="10"/>
        <v>9.2396564809458155E-184</v>
      </c>
      <c r="D164">
        <f t="shared" si="11"/>
        <v>5.1381576330993055E-184</v>
      </c>
      <c r="E164">
        <f t="shared" si="12"/>
        <v>2.9932881998641408E-182</v>
      </c>
    </row>
    <row r="165" spans="1:5">
      <c r="A165">
        <v>148</v>
      </c>
      <c r="B165">
        <f t="shared" si="13"/>
        <v>6.491344481251338E-185</v>
      </c>
      <c r="C165" s="2">
        <f t="shared" si="10"/>
        <v>2.0387388446141136E-186</v>
      </c>
      <c r="D165">
        <f t="shared" si="11"/>
        <v>1.1337392875971682E-186</v>
      </c>
      <c r="E165">
        <f t="shared" si="12"/>
        <v>6.6047184100110553E-185</v>
      </c>
    </row>
    <row r="166" spans="1:5">
      <c r="A166">
        <v>149</v>
      </c>
      <c r="B166">
        <f t="shared" si="13"/>
        <v>1.3702251059907771E-187</v>
      </c>
      <c r="C166" s="2">
        <f t="shared" si="10"/>
        <v>4.3034708102725414E-189</v>
      </c>
      <c r="D166">
        <f t="shared" si="11"/>
        <v>2.3931529747043615E-189</v>
      </c>
      <c r="E166">
        <f t="shared" si="12"/>
        <v>1.3941566357378207E-187</v>
      </c>
    </row>
    <row r="167" spans="1:5">
      <c r="A167">
        <v>150</v>
      </c>
      <c r="B167">
        <f t="shared" si="13"/>
        <v>2.76694594961109E-190</v>
      </c>
      <c r="C167" s="2">
        <f t="shared" si="10"/>
        <v>8.6901568769192531E-192</v>
      </c>
      <c r="D167">
        <f t="shared" si="11"/>
        <v>4.8325818153579614E-192</v>
      </c>
      <c r="E167">
        <f t="shared" si="12"/>
        <v>2.8152717677646697E-190</v>
      </c>
    </row>
    <row r="168" spans="1:5">
      <c r="A168">
        <v>151</v>
      </c>
      <c r="B168">
        <f t="shared" si="13"/>
        <v>5.3451626078656986E-193</v>
      </c>
      <c r="C168" s="2">
        <f t="shared" si="10"/>
        <v>1.6787571004603326E-194</v>
      </c>
      <c r="D168">
        <f t="shared" si="11"/>
        <v>9.3355403716989123E-195</v>
      </c>
      <c r="E168">
        <f t="shared" si="12"/>
        <v>5.4385180115826875E-193</v>
      </c>
    </row>
    <row r="169" spans="1:5">
      <c r="A169">
        <v>152</v>
      </c>
      <c r="B169">
        <f t="shared" si="13"/>
        <v>9.8780827230595693E-196</v>
      </c>
      <c r="C169" s="2">
        <f t="shared" si="10"/>
        <v>3.1024129155337846E-197</v>
      </c>
      <c r="D169">
        <f t="shared" si="11"/>
        <v>1.7252466729525016E-197</v>
      </c>
      <c r="E169">
        <f t="shared" si="12"/>
        <v>1.0050607390354819E-195</v>
      </c>
    </row>
    <row r="170" spans="1:5">
      <c r="A170">
        <v>153</v>
      </c>
      <c r="B170">
        <f t="shared" si="13"/>
        <v>1.7463684913656737E-198</v>
      </c>
      <c r="C170" s="2">
        <f t="shared" si="10"/>
        <v>5.4848256638369148E-200</v>
      </c>
      <c r="D170">
        <f t="shared" si="11"/>
        <v>3.050102447962197E-200</v>
      </c>
      <c r="E170">
        <f t="shared" si="12"/>
        <v>1.7768695158452958E-198</v>
      </c>
    </row>
    <row r="171" spans="1:5">
      <c r="A171">
        <v>154</v>
      </c>
      <c r="B171">
        <f t="shared" si="13"/>
        <v>2.9535927032982556E-201</v>
      </c>
      <c r="C171" s="2">
        <f t="shared" si="10"/>
        <v>9.2763589927709037E-203</v>
      </c>
      <c r="D171">
        <f t="shared" si="11"/>
        <v>5.1585678390065161E-203</v>
      </c>
      <c r="E171">
        <f t="shared" si="12"/>
        <v>3.0051783816883207E-201</v>
      </c>
    </row>
    <row r="172" spans="1:5">
      <c r="A172">
        <v>155</v>
      </c>
      <c r="B172">
        <f t="shared" si="13"/>
        <v>4.7787775737044272E-204</v>
      </c>
      <c r="C172" s="2">
        <f t="shared" si="10"/>
        <v>1.5008723535503853E-205</v>
      </c>
      <c r="D172">
        <f t="shared" si="11"/>
        <v>8.3463262466584943E-206</v>
      </c>
      <c r="E172">
        <f t="shared" si="12"/>
        <v>4.8622408361710123E-204</v>
      </c>
    </row>
    <row r="173" spans="1:5">
      <c r="A173">
        <v>156</v>
      </c>
      <c r="B173">
        <f t="shared" si="13"/>
        <v>7.3966406257128661E-207</v>
      </c>
      <c r="C173" s="2">
        <f t="shared" si="10"/>
        <v>2.3230655231510258E-208</v>
      </c>
      <c r="D173">
        <f t="shared" si="11"/>
        <v>1.2918528816069601E-208</v>
      </c>
      <c r="E173">
        <f t="shared" si="12"/>
        <v>7.5258259138735628E-207</v>
      </c>
    </row>
    <row r="174" spans="1:5">
      <c r="A174">
        <v>157</v>
      </c>
      <c r="B174">
        <f t="shared" si="13"/>
        <v>1.0952259144566356E-209</v>
      </c>
      <c r="C174" s="2">
        <f t="shared" si="10"/>
        <v>3.4397798820874235E-211</v>
      </c>
      <c r="D174">
        <f t="shared" si="11"/>
        <v>1.9128558830922809E-211</v>
      </c>
      <c r="E174">
        <f t="shared" si="12"/>
        <v>1.1143544732875584E-209</v>
      </c>
    </row>
    <row r="175" spans="1:5">
      <c r="A175">
        <v>158</v>
      </c>
      <c r="B175">
        <f t="shared" si="13"/>
        <v>1.551402171596524E-212</v>
      </c>
      <c r="C175" s="2">
        <f t="shared" si="10"/>
        <v>4.872494257526771E-214</v>
      </c>
      <c r="D175">
        <f t="shared" si="11"/>
        <v>2.7095859692589938E-214</v>
      </c>
      <c r="E175">
        <f t="shared" si="12"/>
        <v>1.578498031289114E-212</v>
      </c>
    </row>
    <row r="176" spans="1:5">
      <c r="A176">
        <v>159</v>
      </c>
      <c r="B176">
        <f t="shared" si="13"/>
        <v>2.1023090987511303E-215</v>
      </c>
      <c r="C176" s="2">
        <f t="shared" si="10"/>
        <v>6.6027295815048062E-217</v>
      </c>
      <c r="D176">
        <f t="shared" si="11"/>
        <v>3.6717669610836752E-217</v>
      </c>
      <c r="E176">
        <f t="shared" si="12"/>
        <v>2.1390267683619671E-215</v>
      </c>
    </row>
    <row r="177" spans="1:5">
      <c r="A177">
        <v>160</v>
      </c>
      <c r="B177">
        <f t="shared" si="13"/>
        <v>2.7253371479400566E-218</v>
      </c>
      <c r="C177" s="2">
        <f t="shared" si="10"/>
        <v>8.5594759671484182E-220</v>
      </c>
      <c r="D177">
        <f t="shared" si="11"/>
        <v>4.75991037833819E-220</v>
      </c>
      <c r="E177">
        <f t="shared" si="12"/>
        <v>2.7729362517234383E-218</v>
      </c>
    </row>
    <row r="178" spans="1:5">
      <c r="A178">
        <v>161</v>
      </c>
      <c r="B178">
        <f t="shared" si="13"/>
        <v>3.3798341756594394E-221</v>
      </c>
      <c r="C178" s="2">
        <f t="shared" si="10"/>
        <v>1.0615057084357535E-222</v>
      </c>
      <c r="D178">
        <f t="shared" si="11"/>
        <v>5.9030156257706854E-223</v>
      </c>
      <c r="E178">
        <f t="shared" si="12"/>
        <v>3.4388643319171462E-221</v>
      </c>
    </row>
    <row r="179" spans="1:5">
      <c r="A179">
        <v>162</v>
      </c>
      <c r="B179">
        <f t="shared" si="13"/>
        <v>4.009793812047487E-224</v>
      </c>
      <c r="C179" s="2">
        <f t="shared" si="10"/>
        <v>1.2593573530299897E-225</v>
      </c>
      <c r="D179">
        <f t="shared" si="11"/>
        <v>7.0032653374234519E-226</v>
      </c>
      <c r="E179">
        <f t="shared" si="12"/>
        <v>4.0798264654217216E-224</v>
      </c>
    </row>
    <row r="180" spans="1:5">
      <c r="A180">
        <v>163</v>
      </c>
      <c r="B180">
        <f t="shared" si="13"/>
        <v>4.5509302637370262E-227</v>
      </c>
      <c r="C180" s="2">
        <f t="shared" si="10"/>
        <v>1.4293122687616289E-228</v>
      </c>
      <c r="D180">
        <f t="shared" si="11"/>
        <v>7.9483818029004042E-229</v>
      </c>
      <c r="E180">
        <f t="shared" si="12"/>
        <v>4.6304140817660301E-227</v>
      </c>
    </row>
    <row r="181" spans="1:5">
      <c r="A181">
        <v>164</v>
      </c>
      <c r="B181">
        <f t="shared" si="13"/>
        <v>4.9411701720043012E-230</v>
      </c>
      <c r="C181" s="2">
        <f t="shared" si="10"/>
        <v>1.5518750540214514E-231</v>
      </c>
      <c r="D181">
        <f t="shared" si="11"/>
        <v>8.6299514174367699E-232</v>
      </c>
      <c r="E181">
        <f t="shared" si="12"/>
        <v>5.0274696861786689E-230</v>
      </c>
    </row>
    <row r="182" spans="1:5">
      <c r="A182">
        <v>165</v>
      </c>
      <c r="B182">
        <f t="shared" si="13"/>
        <v>5.1322869798095675E-233</v>
      </c>
      <c r="C182" s="2">
        <f t="shared" si="10"/>
        <v>1.6118991770758691E-234</v>
      </c>
      <c r="D182">
        <f t="shared" si="11"/>
        <v>8.9637445694637568E-235</v>
      </c>
      <c r="E182">
        <f t="shared" si="12"/>
        <v>5.221924425504205E-233</v>
      </c>
    </row>
    <row r="183" spans="1:5">
      <c r="A183">
        <v>166</v>
      </c>
      <c r="B183">
        <f t="shared" si="13"/>
        <v>5.0996872791251143E-236</v>
      </c>
      <c r="C183" s="2">
        <f t="shared" si="10"/>
        <v>1.6016605776146716E-237</v>
      </c>
      <c r="D183">
        <f t="shared" si="11"/>
        <v>8.9068078878000105E-238</v>
      </c>
      <c r="E183">
        <f t="shared" si="12"/>
        <v>5.1887553580031146E-236</v>
      </c>
    </row>
    <row r="184" spans="1:5">
      <c r="A184">
        <v>167</v>
      </c>
      <c r="B184">
        <f t="shared" si="13"/>
        <v>4.8476097361188697E-239</v>
      </c>
      <c r="C184" s="2">
        <f t="shared" si="10"/>
        <v>1.5224904950122077E-240</v>
      </c>
      <c r="D184">
        <f t="shared" si="11"/>
        <v>8.4665443725104121E-241</v>
      </c>
      <c r="E184">
        <f t="shared" si="12"/>
        <v>4.9322751798439737E-239</v>
      </c>
    </row>
    <row r="185" spans="1:5">
      <c r="A185">
        <v>168</v>
      </c>
      <c r="B185">
        <f t="shared" si="13"/>
        <v>4.4082198305905838E-242</v>
      </c>
      <c r="C185" s="2">
        <f t="shared" si="10"/>
        <v>1.3844911528236759E-243</v>
      </c>
      <c r="D185">
        <f t="shared" si="11"/>
        <v>7.6991323211090116E-244</v>
      </c>
      <c r="E185">
        <f t="shared" si="12"/>
        <v>4.4852111538016738E-242</v>
      </c>
    </row>
    <row r="186" spans="1:5">
      <c r="A186">
        <v>169</v>
      </c>
      <c r="B186">
        <f t="shared" si="13"/>
        <v>3.8348672071838545E-245</v>
      </c>
      <c r="C186" s="2">
        <f t="shared" si="10"/>
        <v>1.2044180927084971E-246</v>
      </c>
      <c r="D186">
        <f t="shared" si="11"/>
        <v>6.6977490226558595E-247</v>
      </c>
      <c r="E186">
        <f t="shared" si="12"/>
        <v>3.9018446974104129E-245</v>
      </c>
    </row>
    <row r="187" spans="1:5">
      <c r="A187">
        <v>170</v>
      </c>
      <c r="B187">
        <f t="shared" si="13"/>
        <v>3.1914563359716823E-248</v>
      </c>
      <c r="C187" s="2">
        <f t="shared" si="10"/>
        <v>1.002341814061458E-249</v>
      </c>
      <c r="D187">
        <f t="shared" si="11"/>
        <v>5.5740061911558077E-250</v>
      </c>
      <c r="E187">
        <f t="shared" si="12"/>
        <v>3.2471963978832402E-248</v>
      </c>
    </row>
    <row r="188" spans="1:5">
      <c r="A188">
        <v>171</v>
      </c>
      <c r="B188">
        <f t="shared" si="13"/>
        <v>2.5408496963990932E-251</v>
      </c>
      <c r="C188" s="2">
        <f t="shared" si="10"/>
        <v>7.9800555791428813E-253</v>
      </c>
      <c r="D188">
        <f t="shared" si="11"/>
        <v>4.4376956622885675E-253</v>
      </c>
      <c r="E188">
        <f t="shared" si="12"/>
        <v>2.5852266530219789E-251</v>
      </c>
    </row>
    <row r="189" spans="1:5">
      <c r="A189">
        <v>172</v>
      </c>
      <c r="B189">
        <f t="shared" si="13"/>
        <v>1.935176290533253E-254</v>
      </c>
      <c r="C189" s="2">
        <f t="shared" si="10"/>
        <v>6.077814982830568E-256</v>
      </c>
      <c r="D189">
        <f t="shared" si="11"/>
        <v>3.3798628240126394E-256</v>
      </c>
      <c r="E189">
        <f t="shared" si="12"/>
        <v>1.9689749187733793E-254</v>
      </c>
    </row>
    <row r="190" spans="1:5">
      <c r="A190">
        <v>173</v>
      </c>
      <c r="B190">
        <f t="shared" si="13"/>
        <v>1.4099820534095475E-257</v>
      </c>
      <c r="C190" s="2">
        <f t="shared" si="10"/>
        <v>4.4283355948792322E-259</v>
      </c>
      <c r="D190">
        <f t="shared" si="11"/>
        <v>2.4625900741739399E-259</v>
      </c>
      <c r="E190">
        <f t="shared" si="12"/>
        <v>1.434607954151287E-257</v>
      </c>
    </row>
    <row r="191" spans="1:5">
      <c r="A191">
        <v>174</v>
      </c>
      <c r="B191">
        <f t="shared" si="13"/>
        <v>9.8278411081391681E-261</v>
      </c>
      <c r="C191" s="2">
        <f t="shared" si="10"/>
        <v>3.0866335138628038E-262</v>
      </c>
      <c r="D191">
        <f t="shared" si="11"/>
        <v>1.7164717738738737E-262</v>
      </c>
      <c r="E191">
        <f t="shared" si="12"/>
        <v>9.999488285526555E-261</v>
      </c>
    </row>
    <row r="192" spans="1:5">
      <c r="A192">
        <v>175</v>
      </c>
      <c r="B192">
        <f t="shared" si="13"/>
        <v>6.553211112279932E-264</v>
      </c>
      <c r="C192" s="2">
        <f t="shared" si="10"/>
        <v>2.0581693191833957E-265</v>
      </c>
      <c r="D192">
        <f t="shared" si="11"/>
        <v>1.1445445422545014E-265</v>
      </c>
      <c r="E192">
        <f t="shared" si="12"/>
        <v>6.6676655665053818E-264</v>
      </c>
    </row>
    <row r="193" spans="1:5">
      <c r="A193">
        <v>176</v>
      </c>
      <c r="B193">
        <f t="shared" si="13"/>
        <v>4.1802444865267779E-267</v>
      </c>
      <c r="C193" s="2">
        <f t="shared" si="10"/>
        <v>1.3128908563212241E-268</v>
      </c>
      <c r="D193">
        <f t="shared" si="11"/>
        <v>7.3009642606784932E-269</v>
      </c>
      <c r="E193">
        <f t="shared" si="12"/>
        <v>4.2532541291335629E-267</v>
      </c>
    </row>
    <row r="194" spans="1:5">
      <c r="A194">
        <v>177</v>
      </c>
      <c r="B194">
        <f t="shared" si="13"/>
        <v>2.5509426653554078E-270</v>
      </c>
      <c r="C194" s="2">
        <f t="shared" si="10"/>
        <v>8.0117546022468844E-272</v>
      </c>
      <c r="D194">
        <f t="shared" si="11"/>
        <v>4.4553234364227581E-272</v>
      </c>
      <c r="E194">
        <f t="shared" si="12"/>
        <v>2.5954958997196355E-270</v>
      </c>
    </row>
    <row r="195" spans="1:5">
      <c r="A195">
        <v>178</v>
      </c>
      <c r="B195">
        <f t="shared" si="13"/>
        <v>1.4891937453895805E-273</v>
      </c>
      <c r="C195" s="2">
        <f t="shared" si="10"/>
        <v>4.6771160345150141E-275</v>
      </c>
      <c r="D195">
        <f t="shared" si="11"/>
        <v>2.6009364637303562E-275</v>
      </c>
      <c r="E195">
        <f t="shared" si="12"/>
        <v>1.5152031100268841E-273</v>
      </c>
    </row>
    <row r="196" spans="1:5">
      <c r="A196">
        <v>179</v>
      </c>
      <c r="B196">
        <f t="shared" si="13"/>
        <v>8.3167414532389643E-277</v>
      </c>
      <c r="C196" s="2">
        <f t="shared" si="10"/>
        <v>2.6120419137057047E-278</v>
      </c>
      <c r="D196">
        <f t="shared" si="11"/>
        <v>1.4525521727522535E-278</v>
      </c>
      <c r="E196">
        <f t="shared" si="12"/>
        <v>8.4619966705141893E-277</v>
      </c>
    </row>
    <row r="197" spans="1:5">
      <c r="A197">
        <v>180</v>
      </c>
      <c r="B197">
        <f t="shared" si="13"/>
        <v>4.4433107636604562E-280</v>
      </c>
      <c r="C197" s="2">
        <f t="shared" si="10"/>
        <v>1.3955121745164749E-281</v>
      </c>
      <c r="D197">
        <f t="shared" si="11"/>
        <v>7.7604200398160725E-282</v>
      </c>
      <c r="E197">
        <f t="shared" si="12"/>
        <v>4.5209149640586168E-280</v>
      </c>
    </row>
    <row r="198" spans="1:5">
      <c r="A198">
        <v>181</v>
      </c>
      <c r="B198">
        <f t="shared" si="13"/>
        <v>2.2709714162401927E-283</v>
      </c>
      <c r="C198" s="2">
        <f t="shared" si="10"/>
        <v>7.1324479153272381E-285</v>
      </c>
      <c r="D198">
        <f t="shared" si="11"/>
        <v>3.966342447297397E-285</v>
      </c>
      <c r="E198">
        <f t="shared" si="12"/>
        <v>2.3106348407131665E-283</v>
      </c>
    </row>
    <row r="199" spans="1:5">
      <c r="A199">
        <v>182</v>
      </c>
      <c r="B199">
        <f t="shared" si="13"/>
        <v>1.1103710708758858E-286</v>
      </c>
      <c r="C199" s="2">
        <f t="shared" si="10"/>
        <v>3.4873463281277817E-288</v>
      </c>
      <c r="D199">
        <f t="shared" si="11"/>
        <v>1.939307504784677E-288</v>
      </c>
      <c r="E199">
        <f t="shared" si="12"/>
        <v>1.1297641459237325E-286</v>
      </c>
    </row>
    <row r="200" spans="1:5">
      <c r="A200">
        <v>183</v>
      </c>
      <c r="B200">
        <f t="shared" si="13"/>
        <v>5.1936909068838242E-290</v>
      </c>
      <c r="C200" s="2">
        <f t="shared" si="10"/>
        <v>1.6311843300514523E-291</v>
      </c>
      <c r="D200">
        <f t="shared" si="11"/>
        <v>9.0709889850665734E-292</v>
      </c>
      <c r="E200">
        <f t="shared" si="12"/>
        <v>5.2844007967344901E-290</v>
      </c>
    </row>
    <row r="201" spans="1:5">
      <c r="A201">
        <v>184</v>
      </c>
      <c r="B201">
        <f t="shared" si="13"/>
        <v>2.323996942716608E-293</v>
      </c>
      <c r="C201" s="2">
        <f t="shared" si="10"/>
        <v>7.2989853728536679E-295</v>
      </c>
      <c r="D201">
        <f t="shared" si="11"/>
        <v>4.0589536510094619E-295</v>
      </c>
      <c r="E201">
        <f t="shared" si="12"/>
        <v>2.3645864792267026E-293</v>
      </c>
    </row>
    <row r="202" spans="1:5">
      <c r="A202">
        <v>185</v>
      </c>
      <c r="B202">
        <f t="shared" si="13"/>
        <v>9.9482455447071359E-297</v>
      </c>
      <c r="C202" s="2">
        <f t="shared" si="10"/>
        <v>3.1244489776090253E-298</v>
      </c>
      <c r="D202">
        <f t="shared" si="11"/>
        <v>1.7375008904971519E-298</v>
      </c>
      <c r="E202">
        <f t="shared" si="12"/>
        <v>1.0121995633756851E-296</v>
      </c>
    </row>
    <row r="203" spans="1:5">
      <c r="A203">
        <v>186</v>
      </c>
      <c r="B203">
        <f t="shared" si="13"/>
        <v>4.0738865529630339E-300</v>
      </c>
      <c r="C203" s="2">
        <f t="shared" si="10"/>
        <v>1.2794869827145208E-301</v>
      </c>
      <c r="D203">
        <f t="shared" si="11"/>
        <v>7.1152058739881276E-302</v>
      </c>
      <c r="E203">
        <f t="shared" si="12"/>
        <v>4.1450386117029151E-300</v>
      </c>
    </row>
    <row r="204" spans="1:5">
      <c r="A204">
        <v>187</v>
      </c>
      <c r="B204">
        <f t="shared" si="13"/>
        <v>1.5959631400292807E-303</v>
      </c>
      <c r="C204" s="2">
        <f t="shared" si="10"/>
        <v>5.0124470478306556E-305</v>
      </c>
      <c r="D204">
        <f t="shared" si="11"/>
        <v>2.7874134836537545E-305</v>
      </c>
      <c r="E204">
        <f t="shared" si="12"/>
        <v>1.6238372748658182E-303</v>
      </c>
    </row>
    <row r="205" spans="1:5">
      <c r="A205">
        <v>188</v>
      </c>
      <c r="B205">
        <f t="shared" si="13"/>
        <v>0</v>
      </c>
      <c r="C205" s="2">
        <f t="shared" si="10"/>
        <v>0</v>
      </c>
      <c r="D205">
        <f t="shared" si="11"/>
        <v>0</v>
      </c>
      <c r="E205">
        <f t="shared" si="12"/>
        <v>0</v>
      </c>
    </row>
    <row r="206" spans="1:5">
      <c r="A206">
        <v>189</v>
      </c>
      <c r="B206">
        <f t="shared" si="13"/>
        <v>0</v>
      </c>
      <c r="C206" s="2">
        <f t="shared" si="10"/>
        <v>0</v>
      </c>
      <c r="D206">
        <f t="shared" si="11"/>
        <v>0</v>
      </c>
      <c r="E206">
        <f t="shared" si="12"/>
        <v>0</v>
      </c>
    </row>
    <row r="207" spans="1:5">
      <c r="A207">
        <v>190</v>
      </c>
      <c r="B207">
        <f t="shared" si="13"/>
        <v>0</v>
      </c>
      <c r="C207" s="2">
        <f t="shared" si="10"/>
        <v>0</v>
      </c>
      <c r="D207">
        <f t="shared" si="11"/>
        <v>0</v>
      </c>
      <c r="E207">
        <f t="shared" si="12"/>
        <v>0</v>
      </c>
    </row>
    <row r="208" spans="1:5">
      <c r="A208">
        <v>191</v>
      </c>
      <c r="B208">
        <f t="shared" si="13"/>
        <v>0</v>
      </c>
      <c r="C208" s="2">
        <f t="shared" si="10"/>
        <v>0</v>
      </c>
      <c r="D208">
        <f t="shared" si="11"/>
        <v>0</v>
      </c>
      <c r="E208">
        <f t="shared" si="12"/>
        <v>0</v>
      </c>
    </row>
    <row r="209" spans="1:5">
      <c r="A209">
        <v>192</v>
      </c>
      <c r="B209">
        <f t="shared" si="13"/>
        <v>0</v>
      </c>
      <c r="C209" s="2">
        <f t="shared" si="10"/>
        <v>0</v>
      </c>
      <c r="D209">
        <f t="shared" si="11"/>
        <v>0</v>
      </c>
      <c r="E209">
        <f t="shared" si="12"/>
        <v>0</v>
      </c>
    </row>
    <row r="210" spans="1:5">
      <c r="A210">
        <v>193</v>
      </c>
      <c r="B210">
        <f t="shared" si="13"/>
        <v>0</v>
      </c>
      <c r="C210" s="2">
        <f t="shared" ref="C210:C273" si="14">B210/$C$2</f>
        <v>0</v>
      </c>
      <c r="D210">
        <f t="shared" ref="D210:D273" si="15">$C$10*C210</f>
        <v>0</v>
      </c>
      <c r="E210">
        <f t="shared" ref="E210:E273" si="16">B210+D210</f>
        <v>0</v>
      </c>
    </row>
    <row r="211" spans="1:5">
      <c r="A211">
        <v>194</v>
      </c>
      <c r="B211">
        <f t="shared" ref="B211:B274" si="17">1/($C$6*SQRT(2*PI()))*EXP(-0.5*((A211-$C$5)/$C$6)^2)*$C$2</f>
        <v>0</v>
      </c>
      <c r="C211" s="2">
        <f t="shared" si="14"/>
        <v>0</v>
      </c>
      <c r="D211">
        <f t="shared" si="15"/>
        <v>0</v>
      </c>
      <c r="E211">
        <f t="shared" si="16"/>
        <v>0</v>
      </c>
    </row>
    <row r="212" spans="1:5">
      <c r="A212">
        <v>195</v>
      </c>
      <c r="B212">
        <f t="shared" si="17"/>
        <v>0</v>
      </c>
      <c r="C212" s="2">
        <f t="shared" si="14"/>
        <v>0</v>
      </c>
      <c r="D212">
        <f t="shared" si="15"/>
        <v>0</v>
      </c>
      <c r="E212">
        <f t="shared" si="16"/>
        <v>0</v>
      </c>
    </row>
    <row r="213" spans="1:5">
      <c r="A213">
        <v>196</v>
      </c>
      <c r="B213">
        <f t="shared" si="17"/>
        <v>0</v>
      </c>
      <c r="C213" s="2">
        <f t="shared" si="14"/>
        <v>0</v>
      </c>
      <c r="D213">
        <f t="shared" si="15"/>
        <v>0</v>
      </c>
      <c r="E213">
        <f t="shared" si="16"/>
        <v>0</v>
      </c>
    </row>
    <row r="214" spans="1:5">
      <c r="A214">
        <v>197</v>
      </c>
      <c r="B214">
        <f t="shared" si="17"/>
        <v>0</v>
      </c>
      <c r="C214" s="2">
        <f t="shared" si="14"/>
        <v>0</v>
      </c>
      <c r="D214">
        <f t="shared" si="15"/>
        <v>0</v>
      </c>
      <c r="E214">
        <f t="shared" si="16"/>
        <v>0</v>
      </c>
    </row>
    <row r="215" spans="1:5">
      <c r="A215">
        <v>198</v>
      </c>
      <c r="B215">
        <f t="shared" si="17"/>
        <v>0</v>
      </c>
      <c r="C215" s="2">
        <f t="shared" si="14"/>
        <v>0</v>
      </c>
      <c r="D215">
        <f t="shared" si="15"/>
        <v>0</v>
      </c>
      <c r="E215">
        <f t="shared" si="16"/>
        <v>0</v>
      </c>
    </row>
    <row r="216" spans="1:5">
      <c r="A216">
        <v>199</v>
      </c>
      <c r="B216">
        <f t="shared" si="17"/>
        <v>0</v>
      </c>
      <c r="C216" s="2">
        <f t="shared" si="14"/>
        <v>0</v>
      </c>
      <c r="D216">
        <f t="shared" si="15"/>
        <v>0</v>
      </c>
      <c r="E216">
        <f t="shared" si="16"/>
        <v>0</v>
      </c>
    </row>
    <row r="217" spans="1:5">
      <c r="A217">
        <v>200</v>
      </c>
      <c r="B217">
        <f t="shared" si="17"/>
        <v>0</v>
      </c>
      <c r="C217" s="2">
        <f t="shared" si="14"/>
        <v>0</v>
      </c>
      <c r="D217">
        <f t="shared" si="15"/>
        <v>0</v>
      </c>
      <c r="E217">
        <f t="shared" si="16"/>
        <v>0</v>
      </c>
    </row>
    <row r="218" spans="1:5">
      <c r="A218">
        <v>201</v>
      </c>
      <c r="B218">
        <f t="shared" si="17"/>
        <v>0</v>
      </c>
      <c r="C218" s="2">
        <f t="shared" si="14"/>
        <v>0</v>
      </c>
      <c r="D218">
        <f t="shared" si="15"/>
        <v>0</v>
      </c>
      <c r="E218">
        <f t="shared" si="16"/>
        <v>0</v>
      </c>
    </row>
    <row r="219" spans="1:5">
      <c r="A219">
        <v>202</v>
      </c>
      <c r="B219">
        <f t="shared" si="17"/>
        <v>0</v>
      </c>
      <c r="C219" s="2">
        <f t="shared" si="14"/>
        <v>0</v>
      </c>
      <c r="D219">
        <f t="shared" si="15"/>
        <v>0</v>
      </c>
      <c r="E219">
        <f t="shared" si="16"/>
        <v>0</v>
      </c>
    </row>
    <row r="220" spans="1:5">
      <c r="A220">
        <v>203</v>
      </c>
      <c r="B220">
        <f t="shared" si="17"/>
        <v>0</v>
      </c>
      <c r="C220" s="2">
        <f t="shared" si="14"/>
        <v>0</v>
      </c>
      <c r="D220">
        <f t="shared" si="15"/>
        <v>0</v>
      </c>
      <c r="E220">
        <f t="shared" si="16"/>
        <v>0</v>
      </c>
    </row>
    <row r="221" spans="1:5">
      <c r="A221">
        <v>204</v>
      </c>
      <c r="B221">
        <f t="shared" si="17"/>
        <v>0</v>
      </c>
      <c r="C221" s="2">
        <f t="shared" si="14"/>
        <v>0</v>
      </c>
      <c r="D221">
        <f t="shared" si="15"/>
        <v>0</v>
      </c>
      <c r="E221">
        <f t="shared" si="16"/>
        <v>0</v>
      </c>
    </row>
    <row r="222" spans="1:5">
      <c r="A222">
        <v>205</v>
      </c>
      <c r="B222">
        <f t="shared" si="17"/>
        <v>0</v>
      </c>
      <c r="C222" s="2">
        <f t="shared" si="14"/>
        <v>0</v>
      </c>
      <c r="D222">
        <f t="shared" si="15"/>
        <v>0</v>
      </c>
      <c r="E222">
        <f t="shared" si="16"/>
        <v>0</v>
      </c>
    </row>
    <row r="223" spans="1:5">
      <c r="A223">
        <v>206</v>
      </c>
      <c r="B223">
        <f t="shared" si="17"/>
        <v>0</v>
      </c>
      <c r="C223" s="2">
        <f t="shared" si="14"/>
        <v>0</v>
      </c>
      <c r="D223">
        <f t="shared" si="15"/>
        <v>0</v>
      </c>
      <c r="E223">
        <f t="shared" si="16"/>
        <v>0</v>
      </c>
    </row>
    <row r="224" spans="1:5">
      <c r="A224">
        <v>207</v>
      </c>
      <c r="B224">
        <f t="shared" si="17"/>
        <v>0</v>
      </c>
      <c r="C224" s="2">
        <f t="shared" si="14"/>
        <v>0</v>
      </c>
      <c r="D224">
        <f t="shared" si="15"/>
        <v>0</v>
      </c>
      <c r="E224">
        <f t="shared" si="16"/>
        <v>0</v>
      </c>
    </row>
    <row r="225" spans="1:5">
      <c r="A225">
        <v>208</v>
      </c>
      <c r="B225">
        <f t="shared" si="17"/>
        <v>0</v>
      </c>
      <c r="C225" s="2">
        <f t="shared" si="14"/>
        <v>0</v>
      </c>
      <c r="D225">
        <f t="shared" si="15"/>
        <v>0</v>
      </c>
      <c r="E225">
        <f t="shared" si="16"/>
        <v>0</v>
      </c>
    </row>
    <row r="226" spans="1:5">
      <c r="A226">
        <v>209</v>
      </c>
      <c r="B226">
        <f t="shared" si="17"/>
        <v>0</v>
      </c>
      <c r="C226" s="2">
        <f t="shared" si="14"/>
        <v>0</v>
      </c>
      <c r="D226">
        <f t="shared" si="15"/>
        <v>0</v>
      </c>
      <c r="E226">
        <f t="shared" si="16"/>
        <v>0</v>
      </c>
    </row>
    <row r="227" spans="1:5">
      <c r="A227">
        <v>210</v>
      </c>
      <c r="B227">
        <f t="shared" si="17"/>
        <v>0</v>
      </c>
      <c r="C227" s="2">
        <f t="shared" si="14"/>
        <v>0</v>
      </c>
      <c r="D227">
        <f t="shared" si="15"/>
        <v>0</v>
      </c>
      <c r="E227">
        <f t="shared" si="16"/>
        <v>0</v>
      </c>
    </row>
    <row r="228" spans="1:5">
      <c r="A228">
        <v>211</v>
      </c>
      <c r="B228">
        <f t="shared" si="17"/>
        <v>0</v>
      </c>
      <c r="C228" s="2">
        <f t="shared" si="14"/>
        <v>0</v>
      </c>
      <c r="D228">
        <f t="shared" si="15"/>
        <v>0</v>
      </c>
      <c r="E228">
        <f t="shared" si="16"/>
        <v>0</v>
      </c>
    </row>
    <row r="229" spans="1:5">
      <c r="A229">
        <v>212</v>
      </c>
      <c r="B229">
        <f t="shared" si="17"/>
        <v>0</v>
      </c>
      <c r="C229" s="2">
        <f t="shared" si="14"/>
        <v>0</v>
      </c>
      <c r="D229">
        <f t="shared" si="15"/>
        <v>0</v>
      </c>
      <c r="E229">
        <f t="shared" si="16"/>
        <v>0</v>
      </c>
    </row>
    <row r="230" spans="1:5">
      <c r="A230">
        <v>213</v>
      </c>
      <c r="B230">
        <f t="shared" si="17"/>
        <v>0</v>
      </c>
      <c r="C230" s="2">
        <f t="shared" si="14"/>
        <v>0</v>
      </c>
      <c r="D230">
        <f t="shared" si="15"/>
        <v>0</v>
      </c>
      <c r="E230">
        <f t="shared" si="16"/>
        <v>0</v>
      </c>
    </row>
    <row r="231" spans="1:5">
      <c r="A231">
        <v>214</v>
      </c>
      <c r="B231">
        <f t="shared" si="17"/>
        <v>0</v>
      </c>
      <c r="C231" s="2">
        <f t="shared" si="14"/>
        <v>0</v>
      </c>
      <c r="D231">
        <f t="shared" si="15"/>
        <v>0</v>
      </c>
      <c r="E231">
        <f t="shared" si="16"/>
        <v>0</v>
      </c>
    </row>
    <row r="232" spans="1:5">
      <c r="A232">
        <v>215</v>
      </c>
      <c r="B232">
        <f t="shared" si="17"/>
        <v>0</v>
      </c>
      <c r="C232" s="2">
        <f t="shared" si="14"/>
        <v>0</v>
      </c>
      <c r="D232">
        <f t="shared" si="15"/>
        <v>0</v>
      </c>
      <c r="E232">
        <f t="shared" si="16"/>
        <v>0</v>
      </c>
    </row>
    <row r="233" spans="1:5">
      <c r="A233">
        <v>216</v>
      </c>
      <c r="B233">
        <f t="shared" si="17"/>
        <v>0</v>
      </c>
      <c r="C233" s="2">
        <f t="shared" si="14"/>
        <v>0</v>
      </c>
      <c r="D233">
        <f t="shared" si="15"/>
        <v>0</v>
      </c>
      <c r="E233">
        <f t="shared" si="16"/>
        <v>0</v>
      </c>
    </row>
    <row r="234" spans="1:5">
      <c r="A234">
        <v>217</v>
      </c>
      <c r="B234">
        <f t="shared" si="17"/>
        <v>0</v>
      </c>
      <c r="C234" s="2">
        <f t="shared" si="14"/>
        <v>0</v>
      </c>
      <c r="D234">
        <f t="shared" si="15"/>
        <v>0</v>
      </c>
      <c r="E234">
        <f t="shared" si="16"/>
        <v>0</v>
      </c>
    </row>
    <row r="235" spans="1:5">
      <c r="A235">
        <v>218</v>
      </c>
      <c r="B235">
        <f t="shared" si="17"/>
        <v>0</v>
      </c>
      <c r="C235" s="2">
        <f t="shared" si="14"/>
        <v>0</v>
      </c>
      <c r="D235">
        <f t="shared" si="15"/>
        <v>0</v>
      </c>
      <c r="E235">
        <f t="shared" si="16"/>
        <v>0</v>
      </c>
    </row>
    <row r="236" spans="1:5">
      <c r="A236">
        <v>219</v>
      </c>
      <c r="B236">
        <f t="shared" si="17"/>
        <v>0</v>
      </c>
      <c r="C236" s="2">
        <f t="shared" si="14"/>
        <v>0</v>
      </c>
      <c r="D236">
        <f t="shared" si="15"/>
        <v>0</v>
      </c>
      <c r="E236">
        <f t="shared" si="16"/>
        <v>0</v>
      </c>
    </row>
    <row r="237" spans="1:5">
      <c r="A237">
        <v>220</v>
      </c>
      <c r="B237">
        <f t="shared" si="17"/>
        <v>0</v>
      </c>
      <c r="C237" s="2">
        <f t="shared" si="14"/>
        <v>0</v>
      </c>
      <c r="D237">
        <f t="shared" si="15"/>
        <v>0</v>
      </c>
      <c r="E237">
        <f t="shared" si="16"/>
        <v>0</v>
      </c>
    </row>
    <row r="238" spans="1:5">
      <c r="A238">
        <v>221</v>
      </c>
      <c r="B238">
        <f t="shared" si="17"/>
        <v>0</v>
      </c>
      <c r="C238" s="2">
        <f t="shared" si="14"/>
        <v>0</v>
      </c>
      <c r="D238">
        <f t="shared" si="15"/>
        <v>0</v>
      </c>
      <c r="E238">
        <f t="shared" si="16"/>
        <v>0</v>
      </c>
    </row>
    <row r="239" spans="1:5">
      <c r="A239">
        <v>222</v>
      </c>
      <c r="B239">
        <f t="shared" si="17"/>
        <v>0</v>
      </c>
      <c r="C239" s="2">
        <f t="shared" si="14"/>
        <v>0</v>
      </c>
      <c r="D239">
        <f t="shared" si="15"/>
        <v>0</v>
      </c>
      <c r="E239">
        <f t="shared" si="16"/>
        <v>0</v>
      </c>
    </row>
    <row r="240" spans="1:5">
      <c r="A240">
        <v>223</v>
      </c>
      <c r="B240">
        <f t="shared" si="17"/>
        <v>0</v>
      </c>
      <c r="C240" s="2">
        <f t="shared" si="14"/>
        <v>0</v>
      </c>
      <c r="D240">
        <f t="shared" si="15"/>
        <v>0</v>
      </c>
      <c r="E240">
        <f t="shared" si="16"/>
        <v>0</v>
      </c>
    </row>
    <row r="241" spans="1:5">
      <c r="A241">
        <v>224</v>
      </c>
      <c r="B241">
        <f t="shared" si="17"/>
        <v>0</v>
      </c>
      <c r="C241" s="2">
        <f t="shared" si="14"/>
        <v>0</v>
      </c>
      <c r="D241">
        <f t="shared" si="15"/>
        <v>0</v>
      </c>
      <c r="E241">
        <f t="shared" si="16"/>
        <v>0</v>
      </c>
    </row>
    <row r="242" spans="1:5">
      <c r="A242">
        <v>225</v>
      </c>
      <c r="B242">
        <f t="shared" si="17"/>
        <v>0</v>
      </c>
      <c r="C242" s="2">
        <f t="shared" si="14"/>
        <v>0</v>
      </c>
      <c r="D242">
        <f t="shared" si="15"/>
        <v>0</v>
      </c>
      <c r="E242">
        <f t="shared" si="16"/>
        <v>0</v>
      </c>
    </row>
    <row r="243" spans="1:5">
      <c r="A243">
        <v>226</v>
      </c>
      <c r="B243">
        <f t="shared" si="17"/>
        <v>0</v>
      </c>
      <c r="C243" s="2">
        <f t="shared" si="14"/>
        <v>0</v>
      </c>
      <c r="D243">
        <f t="shared" si="15"/>
        <v>0</v>
      </c>
      <c r="E243">
        <f t="shared" si="16"/>
        <v>0</v>
      </c>
    </row>
    <row r="244" spans="1:5">
      <c r="A244">
        <v>227</v>
      </c>
      <c r="B244">
        <f t="shared" si="17"/>
        <v>0</v>
      </c>
      <c r="C244" s="2">
        <f t="shared" si="14"/>
        <v>0</v>
      </c>
      <c r="D244">
        <f t="shared" si="15"/>
        <v>0</v>
      </c>
      <c r="E244">
        <f t="shared" si="16"/>
        <v>0</v>
      </c>
    </row>
    <row r="245" spans="1:5">
      <c r="A245">
        <v>228</v>
      </c>
      <c r="B245">
        <f t="shared" si="17"/>
        <v>0</v>
      </c>
      <c r="C245" s="2">
        <f t="shared" si="14"/>
        <v>0</v>
      </c>
      <c r="D245">
        <f t="shared" si="15"/>
        <v>0</v>
      </c>
      <c r="E245">
        <f t="shared" si="16"/>
        <v>0</v>
      </c>
    </row>
    <row r="246" spans="1:5">
      <c r="A246">
        <v>229</v>
      </c>
      <c r="B246">
        <f t="shared" si="17"/>
        <v>0</v>
      </c>
      <c r="C246" s="2">
        <f t="shared" si="14"/>
        <v>0</v>
      </c>
      <c r="D246">
        <f t="shared" si="15"/>
        <v>0</v>
      </c>
      <c r="E246">
        <f t="shared" si="16"/>
        <v>0</v>
      </c>
    </row>
    <row r="247" spans="1:5">
      <c r="A247">
        <v>230</v>
      </c>
      <c r="B247">
        <f t="shared" si="17"/>
        <v>0</v>
      </c>
      <c r="C247" s="2">
        <f t="shared" si="14"/>
        <v>0</v>
      </c>
      <c r="D247">
        <f t="shared" si="15"/>
        <v>0</v>
      </c>
      <c r="E247">
        <f t="shared" si="16"/>
        <v>0</v>
      </c>
    </row>
    <row r="248" spans="1:5">
      <c r="A248">
        <v>231</v>
      </c>
      <c r="B248">
        <f t="shared" si="17"/>
        <v>0</v>
      </c>
      <c r="C248" s="2">
        <f t="shared" si="14"/>
        <v>0</v>
      </c>
      <c r="D248">
        <f t="shared" si="15"/>
        <v>0</v>
      </c>
      <c r="E248">
        <f t="shared" si="16"/>
        <v>0</v>
      </c>
    </row>
    <row r="249" spans="1:5">
      <c r="A249">
        <v>232</v>
      </c>
      <c r="B249">
        <f t="shared" si="17"/>
        <v>0</v>
      </c>
      <c r="C249" s="2">
        <f t="shared" si="14"/>
        <v>0</v>
      </c>
      <c r="D249">
        <f t="shared" si="15"/>
        <v>0</v>
      </c>
      <c r="E249">
        <f t="shared" si="16"/>
        <v>0</v>
      </c>
    </row>
    <row r="250" spans="1:5">
      <c r="A250">
        <v>233</v>
      </c>
      <c r="B250">
        <f t="shared" si="17"/>
        <v>0</v>
      </c>
      <c r="C250" s="2">
        <f t="shared" si="14"/>
        <v>0</v>
      </c>
      <c r="D250">
        <f t="shared" si="15"/>
        <v>0</v>
      </c>
      <c r="E250">
        <f t="shared" si="16"/>
        <v>0</v>
      </c>
    </row>
    <row r="251" spans="1:5">
      <c r="A251">
        <v>234</v>
      </c>
      <c r="B251">
        <f t="shared" si="17"/>
        <v>0</v>
      </c>
      <c r="C251" s="2">
        <f t="shared" si="14"/>
        <v>0</v>
      </c>
      <c r="D251">
        <f t="shared" si="15"/>
        <v>0</v>
      </c>
      <c r="E251">
        <f t="shared" si="16"/>
        <v>0</v>
      </c>
    </row>
    <row r="252" spans="1:5">
      <c r="A252">
        <v>235</v>
      </c>
      <c r="B252">
        <f t="shared" si="17"/>
        <v>0</v>
      </c>
      <c r="C252" s="2">
        <f t="shared" si="14"/>
        <v>0</v>
      </c>
      <c r="D252">
        <f t="shared" si="15"/>
        <v>0</v>
      </c>
      <c r="E252">
        <f t="shared" si="16"/>
        <v>0</v>
      </c>
    </row>
    <row r="253" spans="1:5">
      <c r="A253">
        <v>236</v>
      </c>
      <c r="B253">
        <f t="shared" si="17"/>
        <v>0</v>
      </c>
      <c r="C253" s="2">
        <f t="shared" si="14"/>
        <v>0</v>
      </c>
      <c r="D253">
        <f t="shared" si="15"/>
        <v>0</v>
      </c>
      <c r="E253">
        <f t="shared" si="16"/>
        <v>0</v>
      </c>
    </row>
    <row r="254" spans="1:5">
      <c r="A254">
        <v>237</v>
      </c>
      <c r="B254">
        <f t="shared" si="17"/>
        <v>0</v>
      </c>
      <c r="C254" s="2">
        <f t="shared" si="14"/>
        <v>0</v>
      </c>
      <c r="D254">
        <f t="shared" si="15"/>
        <v>0</v>
      </c>
      <c r="E254">
        <f t="shared" si="16"/>
        <v>0</v>
      </c>
    </row>
    <row r="255" spans="1:5">
      <c r="A255">
        <v>238</v>
      </c>
      <c r="B255">
        <f t="shared" si="17"/>
        <v>0</v>
      </c>
      <c r="C255" s="2">
        <f t="shared" si="14"/>
        <v>0</v>
      </c>
      <c r="D255">
        <f t="shared" si="15"/>
        <v>0</v>
      </c>
      <c r="E255">
        <f t="shared" si="16"/>
        <v>0</v>
      </c>
    </row>
    <row r="256" spans="1:5">
      <c r="A256">
        <v>239</v>
      </c>
      <c r="B256">
        <f t="shared" si="17"/>
        <v>0</v>
      </c>
      <c r="C256" s="2">
        <f t="shared" si="14"/>
        <v>0</v>
      </c>
      <c r="D256">
        <f t="shared" si="15"/>
        <v>0</v>
      </c>
      <c r="E256">
        <f t="shared" si="16"/>
        <v>0</v>
      </c>
    </row>
    <row r="257" spans="1:5">
      <c r="A257">
        <v>240</v>
      </c>
      <c r="B257">
        <f t="shared" si="17"/>
        <v>0</v>
      </c>
      <c r="C257" s="2">
        <f t="shared" si="14"/>
        <v>0</v>
      </c>
      <c r="D257">
        <f t="shared" si="15"/>
        <v>0</v>
      </c>
      <c r="E257">
        <f t="shared" si="16"/>
        <v>0</v>
      </c>
    </row>
    <row r="258" spans="1:5">
      <c r="A258">
        <v>241</v>
      </c>
      <c r="B258">
        <f t="shared" si="17"/>
        <v>0</v>
      </c>
      <c r="C258" s="2">
        <f t="shared" si="14"/>
        <v>0</v>
      </c>
      <c r="D258">
        <f t="shared" si="15"/>
        <v>0</v>
      </c>
      <c r="E258">
        <f t="shared" si="16"/>
        <v>0</v>
      </c>
    </row>
    <row r="259" spans="1:5">
      <c r="A259">
        <v>242</v>
      </c>
      <c r="B259">
        <f t="shared" si="17"/>
        <v>0</v>
      </c>
      <c r="C259" s="2">
        <f t="shared" si="14"/>
        <v>0</v>
      </c>
      <c r="D259">
        <f t="shared" si="15"/>
        <v>0</v>
      </c>
      <c r="E259">
        <f t="shared" si="16"/>
        <v>0</v>
      </c>
    </row>
    <row r="260" spans="1:5">
      <c r="A260">
        <v>243</v>
      </c>
      <c r="B260">
        <f t="shared" si="17"/>
        <v>0</v>
      </c>
      <c r="C260" s="2">
        <f t="shared" si="14"/>
        <v>0</v>
      </c>
      <c r="D260">
        <f t="shared" si="15"/>
        <v>0</v>
      </c>
      <c r="E260">
        <f t="shared" si="16"/>
        <v>0</v>
      </c>
    </row>
    <row r="261" spans="1:5">
      <c r="A261">
        <v>244</v>
      </c>
      <c r="B261">
        <f t="shared" si="17"/>
        <v>0</v>
      </c>
      <c r="C261" s="2">
        <f t="shared" si="14"/>
        <v>0</v>
      </c>
      <c r="D261">
        <f t="shared" si="15"/>
        <v>0</v>
      </c>
      <c r="E261">
        <f t="shared" si="16"/>
        <v>0</v>
      </c>
    </row>
    <row r="262" spans="1:5">
      <c r="A262">
        <v>245</v>
      </c>
      <c r="B262">
        <f t="shared" si="17"/>
        <v>0</v>
      </c>
      <c r="C262" s="2">
        <f t="shared" si="14"/>
        <v>0</v>
      </c>
      <c r="D262">
        <f t="shared" si="15"/>
        <v>0</v>
      </c>
      <c r="E262">
        <f t="shared" si="16"/>
        <v>0</v>
      </c>
    </row>
    <row r="263" spans="1:5">
      <c r="A263">
        <v>246</v>
      </c>
      <c r="B263">
        <f t="shared" si="17"/>
        <v>0</v>
      </c>
      <c r="C263" s="2">
        <f t="shared" si="14"/>
        <v>0</v>
      </c>
      <c r="D263">
        <f t="shared" si="15"/>
        <v>0</v>
      </c>
      <c r="E263">
        <f t="shared" si="16"/>
        <v>0</v>
      </c>
    </row>
    <row r="264" spans="1:5">
      <c r="A264">
        <v>247</v>
      </c>
      <c r="B264">
        <f t="shared" si="17"/>
        <v>0</v>
      </c>
      <c r="C264" s="2">
        <f t="shared" si="14"/>
        <v>0</v>
      </c>
      <c r="D264">
        <f t="shared" si="15"/>
        <v>0</v>
      </c>
      <c r="E264">
        <f t="shared" si="16"/>
        <v>0</v>
      </c>
    </row>
    <row r="265" spans="1:5">
      <c r="A265">
        <v>248</v>
      </c>
      <c r="B265">
        <f t="shared" si="17"/>
        <v>0</v>
      </c>
      <c r="C265" s="2">
        <f t="shared" si="14"/>
        <v>0</v>
      </c>
      <c r="D265">
        <f t="shared" si="15"/>
        <v>0</v>
      </c>
      <c r="E265">
        <f t="shared" si="16"/>
        <v>0</v>
      </c>
    </row>
    <row r="266" spans="1:5">
      <c r="A266">
        <v>249</v>
      </c>
      <c r="B266">
        <f t="shared" si="17"/>
        <v>0</v>
      </c>
      <c r="C266" s="2">
        <f t="shared" si="14"/>
        <v>0</v>
      </c>
      <c r="D266">
        <f t="shared" si="15"/>
        <v>0</v>
      </c>
      <c r="E266">
        <f t="shared" si="16"/>
        <v>0</v>
      </c>
    </row>
    <row r="267" spans="1:5">
      <c r="A267">
        <v>250</v>
      </c>
      <c r="B267">
        <f t="shared" si="17"/>
        <v>0</v>
      </c>
      <c r="C267" s="2">
        <f t="shared" si="14"/>
        <v>0</v>
      </c>
      <c r="D267">
        <f t="shared" si="15"/>
        <v>0</v>
      </c>
      <c r="E267">
        <f t="shared" si="16"/>
        <v>0</v>
      </c>
    </row>
    <row r="268" spans="1:5">
      <c r="A268">
        <v>251</v>
      </c>
      <c r="B268">
        <f t="shared" si="17"/>
        <v>0</v>
      </c>
      <c r="C268" s="2">
        <f t="shared" si="14"/>
        <v>0</v>
      </c>
      <c r="D268">
        <f t="shared" si="15"/>
        <v>0</v>
      </c>
      <c r="E268">
        <f t="shared" si="16"/>
        <v>0</v>
      </c>
    </row>
    <row r="269" spans="1:5">
      <c r="A269">
        <v>252</v>
      </c>
      <c r="B269">
        <f t="shared" si="17"/>
        <v>0</v>
      </c>
      <c r="C269" s="2">
        <f t="shared" si="14"/>
        <v>0</v>
      </c>
      <c r="D269">
        <f t="shared" si="15"/>
        <v>0</v>
      </c>
      <c r="E269">
        <f t="shared" si="16"/>
        <v>0</v>
      </c>
    </row>
    <row r="270" spans="1:5">
      <c r="A270">
        <v>253</v>
      </c>
      <c r="B270">
        <f t="shared" si="17"/>
        <v>0</v>
      </c>
      <c r="C270" s="2">
        <f t="shared" si="14"/>
        <v>0</v>
      </c>
      <c r="D270">
        <f t="shared" si="15"/>
        <v>0</v>
      </c>
      <c r="E270">
        <f t="shared" si="16"/>
        <v>0</v>
      </c>
    </row>
    <row r="271" spans="1:5">
      <c r="A271">
        <v>254</v>
      </c>
      <c r="B271">
        <f t="shared" si="17"/>
        <v>0</v>
      </c>
      <c r="C271" s="2">
        <f t="shared" si="14"/>
        <v>0</v>
      </c>
      <c r="D271">
        <f t="shared" si="15"/>
        <v>0</v>
      </c>
      <c r="E271">
        <f t="shared" si="16"/>
        <v>0</v>
      </c>
    </row>
    <row r="272" spans="1:5">
      <c r="A272">
        <v>255</v>
      </c>
      <c r="B272">
        <f t="shared" si="17"/>
        <v>0</v>
      </c>
      <c r="C272" s="2">
        <f t="shared" si="14"/>
        <v>0</v>
      </c>
      <c r="D272">
        <f t="shared" si="15"/>
        <v>0</v>
      </c>
      <c r="E272">
        <f t="shared" si="16"/>
        <v>0</v>
      </c>
    </row>
    <row r="273" spans="1:5">
      <c r="A273">
        <v>256</v>
      </c>
      <c r="B273">
        <f t="shared" si="17"/>
        <v>0</v>
      </c>
      <c r="C273" s="2">
        <f t="shared" si="14"/>
        <v>0</v>
      </c>
      <c r="D273">
        <f t="shared" si="15"/>
        <v>0</v>
      </c>
      <c r="E273">
        <f t="shared" si="16"/>
        <v>0</v>
      </c>
    </row>
    <row r="274" spans="1:5">
      <c r="A274">
        <v>257</v>
      </c>
      <c r="B274">
        <f t="shared" si="17"/>
        <v>0</v>
      </c>
      <c r="C274" s="2">
        <f t="shared" ref="C274:C337" si="18">B274/$C$2</f>
        <v>0</v>
      </c>
      <c r="D274">
        <f t="shared" ref="D274:D337" si="19">$C$10*C274</f>
        <v>0</v>
      </c>
      <c r="E274">
        <f t="shared" ref="E274:E337" si="20">B274+D274</f>
        <v>0</v>
      </c>
    </row>
    <row r="275" spans="1:5">
      <c r="A275">
        <v>258</v>
      </c>
      <c r="B275">
        <f t="shared" ref="B275:B338" si="21">1/($C$6*SQRT(2*PI()))*EXP(-0.5*((A275-$C$5)/$C$6)^2)*$C$2</f>
        <v>0</v>
      </c>
      <c r="C275" s="2">
        <f t="shared" si="18"/>
        <v>0</v>
      </c>
      <c r="D275">
        <f t="shared" si="19"/>
        <v>0</v>
      </c>
      <c r="E275">
        <f t="shared" si="20"/>
        <v>0</v>
      </c>
    </row>
    <row r="276" spans="1:5">
      <c r="A276">
        <v>259</v>
      </c>
      <c r="B276">
        <f t="shared" si="21"/>
        <v>0</v>
      </c>
      <c r="C276" s="2">
        <f t="shared" si="18"/>
        <v>0</v>
      </c>
      <c r="D276">
        <f t="shared" si="19"/>
        <v>0</v>
      </c>
      <c r="E276">
        <f t="shared" si="20"/>
        <v>0</v>
      </c>
    </row>
    <row r="277" spans="1:5">
      <c r="A277">
        <v>260</v>
      </c>
      <c r="B277">
        <f t="shared" si="21"/>
        <v>0</v>
      </c>
      <c r="C277" s="2">
        <f t="shared" si="18"/>
        <v>0</v>
      </c>
      <c r="D277">
        <f t="shared" si="19"/>
        <v>0</v>
      </c>
      <c r="E277">
        <f t="shared" si="20"/>
        <v>0</v>
      </c>
    </row>
    <row r="278" spans="1:5">
      <c r="A278">
        <v>261</v>
      </c>
      <c r="B278">
        <f t="shared" si="21"/>
        <v>0</v>
      </c>
      <c r="C278" s="2">
        <f t="shared" si="18"/>
        <v>0</v>
      </c>
      <c r="D278">
        <f t="shared" si="19"/>
        <v>0</v>
      </c>
      <c r="E278">
        <f t="shared" si="20"/>
        <v>0</v>
      </c>
    </row>
    <row r="279" spans="1:5">
      <c r="A279">
        <v>262</v>
      </c>
      <c r="B279">
        <f t="shared" si="21"/>
        <v>0</v>
      </c>
      <c r="C279" s="2">
        <f t="shared" si="18"/>
        <v>0</v>
      </c>
      <c r="D279">
        <f t="shared" si="19"/>
        <v>0</v>
      </c>
      <c r="E279">
        <f t="shared" si="20"/>
        <v>0</v>
      </c>
    </row>
    <row r="280" spans="1:5">
      <c r="A280">
        <v>263</v>
      </c>
      <c r="B280">
        <f t="shared" si="21"/>
        <v>0</v>
      </c>
      <c r="C280" s="2">
        <f t="shared" si="18"/>
        <v>0</v>
      </c>
      <c r="D280">
        <f t="shared" si="19"/>
        <v>0</v>
      </c>
      <c r="E280">
        <f t="shared" si="20"/>
        <v>0</v>
      </c>
    </row>
    <row r="281" spans="1:5">
      <c r="A281">
        <v>264</v>
      </c>
      <c r="B281">
        <f t="shared" si="21"/>
        <v>0</v>
      </c>
      <c r="C281" s="2">
        <f t="shared" si="18"/>
        <v>0</v>
      </c>
      <c r="D281">
        <f t="shared" si="19"/>
        <v>0</v>
      </c>
      <c r="E281">
        <f t="shared" si="20"/>
        <v>0</v>
      </c>
    </row>
    <row r="282" spans="1:5">
      <c r="A282">
        <v>265</v>
      </c>
      <c r="B282">
        <f t="shared" si="21"/>
        <v>0</v>
      </c>
      <c r="C282" s="2">
        <f t="shared" si="18"/>
        <v>0</v>
      </c>
      <c r="D282">
        <f t="shared" si="19"/>
        <v>0</v>
      </c>
      <c r="E282">
        <f t="shared" si="20"/>
        <v>0</v>
      </c>
    </row>
    <row r="283" spans="1:5">
      <c r="A283">
        <v>266</v>
      </c>
      <c r="B283">
        <f t="shared" si="21"/>
        <v>0</v>
      </c>
      <c r="C283" s="2">
        <f t="shared" si="18"/>
        <v>0</v>
      </c>
      <c r="D283">
        <f t="shared" si="19"/>
        <v>0</v>
      </c>
      <c r="E283">
        <f t="shared" si="20"/>
        <v>0</v>
      </c>
    </row>
    <row r="284" spans="1:5">
      <c r="A284">
        <v>267</v>
      </c>
      <c r="B284">
        <f t="shared" si="21"/>
        <v>0</v>
      </c>
      <c r="C284" s="2">
        <f t="shared" si="18"/>
        <v>0</v>
      </c>
      <c r="D284">
        <f t="shared" si="19"/>
        <v>0</v>
      </c>
      <c r="E284">
        <f t="shared" si="20"/>
        <v>0</v>
      </c>
    </row>
    <row r="285" spans="1:5">
      <c r="A285">
        <v>268</v>
      </c>
      <c r="B285">
        <f t="shared" si="21"/>
        <v>0</v>
      </c>
      <c r="C285" s="2">
        <f t="shared" si="18"/>
        <v>0</v>
      </c>
      <c r="D285">
        <f t="shared" si="19"/>
        <v>0</v>
      </c>
      <c r="E285">
        <f t="shared" si="20"/>
        <v>0</v>
      </c>
    </row>
    <row r="286" spans="1:5">
      <c r="A286">
        <v>269</v>
      </c>
      <c r="B286">
        <f t="shared" si="21"/>
        <v>0</v>
      </c>
      <c r="C286" s="2">
        <f t="shared" si="18"/>
        <v>0</v>
      </c>
      <c r="D286">
        <f t="shared" si="19"/>
        <v>0</v>
      </c>
      <c r="E286">
        <f t="shared" si="20"/>
        <v>0</v>
      </c>
    </row>
    <row r="287" spans="1:5">
      <c r="A287">
        <v>270</v>
      </c>
      <c r="B287">
        <f t="shared" si="21"/>
        <v>0</v>
      </c>
      <c r="C287" s="2">
        <f t="shared" si="18"/>
        <v>0</v>
      </c>
      <c r="D287">
        <f t="shared" si="19"/>
        <v>0</v>
      </c>
      <c r="E287">
        <f t="shared" si="20"/>
        <v>0</v>
      </c>
    </row>
    <row r="288" spans="1:5">
      <c r="A288">
        <v>271</v>
      </c>
      <c r="B288">
        <f t="shared" si="21"/>
        <v>0</v>
      </c>
      <c r="C288" s="2">
        <f t="shared" si="18"/>
        <v>0</v>
      </c>
      <c r="D288">
        <f t="shared" si="19"/>
        <v>0</v>
      </c>
      <c r="E288">
        <f t="shared" si="20"/>
        <v>0</v>
      </c>
    </row>
    <row r="289" spans="1:5">
      <c r="A289">
        <v>272</v>
      </c>
      <c r="B289">
        <f t="shared" si="21"/>
        <v>0</v>
      </c>
      <c r="C289" s="2">
        <f t="shared" si="18"/>
        <v>0</v>
      </c>
      <c r="D289">
        <f t="shared" si="19"/>
        <v>0</v>
      </c>
      <c r="E289">
        <f t="shared" si="20"/>
        <v>0</v>
      </c>
    </row>
    <row r="290" spans="1:5">
      <c r="A290">
        <v>273</v>
      </c>
      <c r="B290">
        <f t="shared" si="21"/>
        <v>0</v>
      </c>
      <c r="C290" s="2">
        <f t="shared" si="18"/>
        <v>0</v>
      </c>
      <c r="D290">
        <f t="shared" si="19"/>
        <v>0</v>
      </c>
      <c r="E290">
        <f t="shared" si="20"/>
        <v>0</v>
      </c>
    </row>
    <row r="291" spans="1:5">
      <c r="A291">
        <v>274</v>
      </c>
      <c r="B291">
        <f t="shared" si="21"/>
        <v>0</v>
      </c>
      <c r="C291" s="2">
        <f t="shared" si="18"/>
        <v>0</v>
      </c>
      <c r="D291">
        <f t="shared" si="19"/>
        <v>0</v>
      </c>
      <c r="E291">
        <f t="shared" si="20"/>
        <v>0</v>
      </c>
    </row>
    <row r="292" spans="1:5">
      <c r="A292">
        <v>275</v>
      </c>
      <c r="B292">
        <f t="shared" si="21"/>
        <v>0</v>
      </c>
      <c r="C292" s="2">
        <f t="shared" si="18"/>
        <v>0</v>
      </c>
      <c r="D292">
        <f t="shared" si="19"/>
        <v>0</v>
      </c>
      <c r="E292">
        <f t="shared" si="20"/>
        <v>0</v>
      </c>
    </row>
    <row r="293" spans="1:5">
      <c r="A293">
        <v>276</v>
      </c>
      <c r="B293">
        <f t="shared" si="21"/>
        <v>0</v>
      </c>
      <c r="C293" s="2">
        <f t="shared" si="18"/>
        <v>0</v>
      </c>
      <c r="D293">
        <f t="shared" si="19"/>
        <v>0</v>
      </c>
      <c r="E293">
        <f t="shared" si="20"/>
        <v>0</v>
      </c>
    </row>
    <row r="294" spans="1:5">
      <c r="A294">
        <v>277</v>
      </c>
      <c r="B294">
        <f t="shared" si="21"/>
        <v>0</v>
      </c>
      <c r="C294" s="2">
        <f t="shared" si="18"/>
        <v>0</v>
      </c>
      <c r="D294">
        <f t="shared" si="19"/>
        <v>0</v>
      </c>
      <c r="E294">
        <f t="shared" si="20"/>
        <v>0</v>
      </c>
    </row>
    <row r="295" spans="1:5">
      <c r="A295">
        <v>278</v>
      </c>
      <c r="B295">
        <f t="shared" si="21"/>
        <v>0</v>
      </c>
      <c r="C295" s="2">
        <f t="shared" si="18"/>
        <v>0</v>
      </c>
      <c r="D295">
        <f t="shared" si="19"/>
        <v>0</v>
      </c>
      <c r="E295">
        <f t="shared" si="20"/>
        <v>0</v>
      </c>
    </row>
    <row r="296" spans="1:5">
      <c r="A296">
        <v>279</v>
      </c>
      <c r="B296">
        <f t="shared" si="21"/>
        <v>0</v>
      </c>
      <c r="C296" s="2">
        <f t="shared" si="18"/>
        <v>0</v>
      </c>
      <c r="D296">
        <f t="shared" si="19"/>
        <v>0</v>
      </c>
      <c r="E296">
        <f t="shared" si="20"/>
        <v>0</v>
      </c>
    </row>
    <row r="297" spans="1:5">
      <c r="A297">
        <v>280</v>
      </c>
      <c r="B297">
        <f t="shared" si="21"/>
        <v>0</v>
      </c>
      <c r="C297" s="2">
        <f t="shared" si="18"/>
        <v>0</v>
      </c>
      <c r="D297">
        <f t="shared" si="19"/>
        <v>0</v>
      </c>
      <c r="E297">
        <f t="shared" si="20"/>
        <v>0</v>
      </c>
    </row>
    <row r="298" spans="1:5">
      <c r="A298">
        <v>281</v>
      </c>
      <c r="B298">
        <f t="shared" si="21"/>
        <v>0</v>
      </c>
      <c r="C298" s="2">
        <f t="shared" si="18"/>
        <v>0</v>
      </c>
      <c r="D298">
        <f t="shared" si="19"/>
        <v>0</v>
      </c>
      <c r="E298">
        <f t="shared" si="20"/>
        <v>0</v>
      </c>
    </row>
    <row r="299" spans="1:5">
      <c r="A299">
        <v>282</v>
      </c>
      <c r="B299">
        <f t="shared" si="21"/>
        <v>0</v>
      </c>
      <c r="C299" s="2">
        <f t="shared" si="18"/>
        <v>0</v>
      </c>
      <c r="D299">
        <f t="shared" si="19"/>
        <v>0</v>
      </c>
      <c r="E299">
        <f t="shared" si="20"/>
        <v>0</v>
      </c>
    </row>
    <row r="300" spans="1:5">
      <c r="A300">
        <v>283</v>
      </c>
      <c r="B300">
        <f t="shared" si="21"/>
        <v>0</v>
      </c>
      <c r="C300" s="2">
        <f t="shared" si="18"/>
        <v>0</v>
      </c>
      <c r="D300">
        <f t="shared" si="19"/>
        <v>0</v>
      </c>
      <c r="E300">
        <f t="shared" si="20"/>
        <v>0</v>
      </c>
    </row>
    <row r="301" spans="1:5">
      <c r="A301">
        <v>284</v>
      </c>
      <c r="B301">
        <f t="shared" si="21"/>
        <v>0</v>
      </c>
      <c r="C301" s="2">
        <f t="shared" si="18"/>
        <v>0</v>
      </c>
      <c r="D301">
        <f t="shared" si="19"/>
        <v>0</v>
      </c>
      <c r="E301">
        <f t="shared" si="20"/>
        <v>0</v>
      </c>
    </row>
    <row r="302" spans="1:5">
      <c r="A302">
        <v>285</v>
      </c>
      <c r="B302">
        <f t="shared" si="21"/>
        <v>0</v>
      </c>
      <c r="C302" s="2">
        <f t="shared" si="18"/>
        <v>0</v>
      </c>
      <c r="D302">
        <f t="shared" si="19"/>
        <v>0</v>
      </c>
      <c r="E302">
        <f t="shared" si="20"/>
        <v>0</v>
      </c>
    </row>
    <row r="303" spans="1:5">
      <c r="A303">
        <v>286</v>
      </c>
      <c r="B303">
        <f t="shared" si="21"/>
        <v>0</v>
      </c>
      <c r="C303" s="2">
        <f t="shared" si="18"/>
        <v>0</v>
      </c>
      <c r="D303">
        <f t="shared" si="19"/>
        <v>0</v>
      </c>
      <c r="E303">
        <f t="shared" si="20"/>
        <v>0</v>
      </c>
    </row>
    <row r="304" spans="1:5">
      <c r="A304">
        <v>287</v>
      </c>
      <c r="B304">
        <f t="shared" si="21"/>
        <v>0</v>
      </c>
      <c r="C304" s="2">
        <f t="shared" si="18"/>
        <v>0</v>
      </c>
      <c r="D304">
        <f t="shared" si="19"/>
        <v>0</v>
      </c>
      <c r="E304">
        <f t="shared" si="20"/>
        <v>0</v>
      </c>
    </row>
    <row r="305" spans="1:5">
      <c r="A305">
        <v>288</v>
      </c>
      <c r="B305">
        <f t="shared" si="21"/>
        <v>0</v>
      </c>
      <c r="C305" s="2">
        <f t="shared" si="18"/>
        <v>0</v>
      </c>
      <c r="D305">
        <f t="shared" si="19"/>
        <v>0</v>
      </c>
      <c r="E305">
        <f t="shared" si="20"/>
        <v>0</v>
      </c>
    </row>
    <row r="306" spans="1:5">
      <c r="A306">
        <v>289</v>
      </c>
      <c r="B306">
        <f t="shared" si="21"/>
        <v>0</v>
      </c>
      <c r="C306" s="2">
        <f t="shared" si="18"/>
        <v>0</v>
      </c>
      <c r="D306">
        <f t="shared" si="19"/>
        <v>0</v>
      </c>
      <c r="E306">
        <f t="shared" si="20"/>
        <v>0</v>
      </c>
    </row>
    <row r="307" spans="1:5">
      <c r="A307">
        <v>290</v>
      </c>
      <c r="B307">
        <f t="shared" si="21"/>
        <v>0</v>
      </c>
      <c r="C307" s="2">
        <f t="shared" si="18"/>
        <v>0</v>
      </c>
      <c r="D307">
        <f t="shared" si="19"/>
        <v>0</v>
      </c>
      <c r="E307">
        <f t="shared" si="20"/>
        <v>0</v>
      </c>
    </row>
    <row r="308" spans="1:5">
      <c r="A308">
        <v>291</v>
      </c>
      <c r="B308">
        <f t="shared" si="21"/>
        <v>0</v>
      </c>
      <c r="C308" s="2">
        <f t="shared" si="18"/>
        <v>0</v>
      </c>
      <c r="D308">
        <f t="shared" si="19"/>
        <v>0</v>
      </c>
      <c r="E308">
        <f t="shared" si="20"/>
        <v>0</v>
      </c>
    </row>
    <row r="309" spans="1:5">
      <c r="A309">
        <v>292</v>
      </c>
      <c r="B309">
        <f t="shared" si="21"/>
        <v>0</v>
      </c>
      <c r="C309" s="2">
        <f t="shared" si="18"/>
        <v>0</v>
      </c>
      <c r="D309">
        <f t="shared" si="19"/>
        <v>0</v>
      </c>
      <c r="E309">
        <f t="shared" si="20"/>
        <v>0</v>
      </c>
    </row>
    <row r="310" spans="1:5">
      <c r="A310">
        <v>293</v>
      </c>
      <c r="B310">
        <f t="shared" si="21"/>
        <v>0</v>
      </c>
      <c r="C310" s="2">
        <f t="shared" si="18"/>
        <v>0</v>
      </c>
      <c r="D310">
        <f t="shared" si="19"/>
        <v>0</v>
      </c>
      <c r="E310">
        <f t="shared" si="20"/>
        <v>0</v>
      </c>
    </row>
    <row r="311" spans="1:5">
      <c r="A311">
        <v>294</v>
      </c>
      <c r="B311">
        <f t="shared" si="21"/>
        <v>0</v>
      </c>
      <c r="C311" s="2">
        <f t="shared" si="18"/>
        <v>0</v>
      </c>
      <c r="D311">
        <f t="shared" si="19"/>
        <v>0</v>
      </c>
      <c r="E311">
        <f t="shared" si="20"/>
        <v>0</v>
      </c>
    </row>
    <row r="312" spans="1:5">
      <c r="A312">
        <v>295</v>
      </c>
      <c r="B312">
        <f t="shared" si="21"/>
        <v>0</v>
      </c>
      <c r="C312" s="2">
        <f t="shared" si="18"/>
        <v>0</v>
      </c>
      <c r="D312">
        <f t="shared" si="19"/>
        <v>0</v>
      </c>
      <c r="E312">
        <f t="shared" si="20"/>
        <v>0</v>
      </c>
    </row>
    <row r="313" spans="1:5">
      <c r="A313">
        <v>296</v>
      </c>
      <c r="B313">
        <f t="shared" si="21"/>
        <v>0</v>
      </c>
      <c r="C313" s="2">
        <f t="shared" si="18"/>
        <v>0</v>
      </c>
      <c r="D313">
        <f t="shared" si="19"/>
        <v>0</v>
      </c>
      <c r="E313">
        <f t="shared" si="20"/>
        <v>0</v>
      </c>
    </row>
    <row r="314" spans="1:5">
      <c r="A314">
        <v>297</v>
      </c>
      <c r="B314">
        <f t="shared" si="21"/>
        <v>0</v>
      </c>
      <c r="C314" s="2">
        <f t="shared" si="18"/>
        <v>0</v>
      </c>
      <c r="D314">
        <f t="shared" si="19"/>
        <v>0</v>
      </c>
      <c r="E314">
        <f t="shared" si="20"/>
        <v>0</v>
      </c>
    </row>
    <row r="315" spans="1:5">
      <c r="A315">
        <v>298</v>
      </c>
      <c r="B315">
        <f t="shared" si="21"/>
        <v>0</v>
      </c>
      <c r="C315" s="2">
        <f t="shared" si="18"/>
        <v>0</v>
      </c>
      <c r="D315">
        <f t="shared" si="19"/>
        <v>0</v>
      </c>
      <c r="E315">
        <f t="shared" si="20"/>
        <v>0</v>
      </c>
    </row>
    <row r="316" spans="1:5">
      <c r="A316">
        <v>299</v>
      </c>
      <c r="B316">
        <f t="shared" si="21"/>
        <v>0</v>
      </c>
      <c r="C316" s="2">
        <f t="shared" si="18"/>
        <v>0</v>
      </c>
      <c r="D316">
        <f t="shared" si="19"/>
        <v>0</v>
      </c>
      <c r="E316">
        <f t="shared" si="20"/>
        <v>0</v>
      </c>
    </row>
    <row r="317" spans="1:5">
      <c r="A317">
        <v>300</v>
      </c>
      <c r="B317">
        <f t="shared" si="21"/>
        <v>0</v>
      </c>
      <c r="C317" s="2">
        <f t="shared" si="18"/>
        <v>0</v>
      </c>
      <c r="D317">
        <f t="shared" si="19"/>
        <v>0</v>
      </c>
      <c r="E317">
        <f t="shared" si="20"/>
        <v>0</v>
      </c>
    </row>
    <row r="318" spans="1:5">
      <c r="A318">
        <v>301</v>
      </c>
      <c r="B318">
        <f t="shared" si="21"/>
        <v>0</v>
      </c>
      <c r="C318" s="2">
        <f t="shared" si="18"/>
        <v>0</v>
      </c>
      <c r="D318">
        <f t="shared" si="19"/>
        <v>0</v>
      </c>
      <c r="E318">
        <f t="shared" si="20"/>
        <v>0</v>
      </c>
    </row>
    <row r="319" spans="1:5">
      <c r="A319">
        <v>302</v>
      </c>
      <c r="B319">
        <f t="shared" si="21"/>
        <v>0</v>
      </c>
      <c r="C319" s="2">
        <f t="shared" si="18"/>
        <v>0</v>
      </c>
      <c r="D319">
        <f t="shared" si="19"/>
        <v>0</v>
      </c>
      <c r="E319">
        <f t="shared" si="20"/>
        <v>0</v>
      </c>
    </row>
    <row r="320" spans="1:5">
      <c r="A320">
        <v>303</v>
      </c>
      <c r="B320">
        <f t="shared" si="21"/>
        <v>0</v>
      </c>
      <c r="C320" s="2">
        <f t="shared" si="18"/>
        <v>0</v>
      </c>
      <c r="D320">
        <f t="shared" si="19"/>
        <v>0</v>
      </c>
      <c r="E320">
        <f t="shared" si="20"/>
        <v>0</v>
      </c>
    </row>
    <row r="321" spans="1:5">
      <c r="A321">
        <v>304</v>
      </c>
      <c r="B321">
        <f t="shared" si="21"/>
        <v>0</v>
      </c>
      <c r="C321" s="2">
        <f t="shared" si="18"/>
        <v>0</v>
      </c>
      <c r="D321">
        <f t="shared" si="19"/>
        <v>0</v>
      </c>
      <c r="E321">
        <f t="shared" si="20"/>
        <v>0</v>
      </c>
    </row>
    <row r="322" spans="1:5">
      <c r="A322">
        <v>305</v>
      </c>
      <c r="B322">
        <f t="shared" si="21"/>
        <v>0</v>
      </c>
      <c r="C322" s="2">
        <f t="shared" si="18"/>
        <v>0</v>
      </c>
      <c r="D322">
        <f t="shared" si="19"/>
        <v>0</v>
      </c>
      <c r="E322">
        <f t="shared" si="20"/>
        <v>0</v>
      </c>
    </row>
    <row r="323" spans="1:5">
      <c r="A323">
        <v>306</v>
      </c>
      <c r="B323">
        <f t="shared" si="21"/>
        <v>0</v>
      </c>
      <c r="C323" s="2">
        <f t="shared" si="18"/>
        <v>0</v>
      </c>
      <c r="D323">
        <f t="shared" si="19"/>
        <v>0</v>
      </c>
      <c r="E323">
        <f t="shared" si="20"/>
        <v>0</v>
      </c>
    </row>
    <row r="324" spans="1:5">
      <c r="A324">
        <v>307</v>
      </c>
      <c r="B324">
        <f t="shared" si="21"/>
        <v>0</v>
      </c>
      <c r="C324" s="2">
        <f t="shared" si="18"/>
        <v>0</v>
      </c>
      <c r="D324">
        <f t="shared" si="19"/>
        <v>0</v>
      </c>
      <c r="E324">
        <f t="shared" si="20"/>
        <v>0</v>
      </c>
    </row>
    <row r="325" spans="1:5">
      <c r="A325">
        <v>308</v>
      </c>
      <c r="B325">
        <f t="shared" si="21"/>
        <v>0</v>
      </c>
      <c r="C325" s="2">
        <f t="shared" si="18"/>
        <v>0</v>
      </c>
      <c r="D325">
        <f t="shared" si="19"/>
        <v>0</v>
      </c>
      <c r="E325">
        <f t="shared" si="20"/>
        <v>0</v>
      </c>
    </row>
    <row r="326" spans="1:5">
      <c r="A326">
        <v>309</v>
      </c>
      <c r="B326">
        <f t="shared" si="21"/>
        <v>0</v>
      </c>
      <c r="C326" s="2">
        <f t="shared" si="18"/>
        <v>0</v>
      </c>
      <c r="D326">
        <f t="shared" si="19"/>
        <v>0</v>
      </c>
      <c r="E326">
        <f t="shared" si="20"/>
        <v>0</v>
      </c>
    </row>
    <row r="327" spans="1:5">
      <c r="A327">
        <v>310</v>
      </c>
      <c r="B327">
        <f t="shared" si="21"/>
        <v>0</v>
      </c>
      <c r="C327" s="2">
        <f t="shared" si="18"/>
        <v>0</v>
      </c>
      <c r="D327">
        <f t="shared" si="19"/>
        <v>0</v>
      </c>
      <c r="E327">
        <f t="shared" si="20"/>
        <v>0</v>
      </c>
    </row>
    <row r="328" spans="1:5">
      <c r="A328">
        <v>311</v>
      </c>
      <c r="B328">
        <f t="shared" si="21"/>
        <v>0</v>
      </c>
      <c r="C328" s="2">
        <f t="shared" si="18"/>
        <v>0</v>
      </c>
      <c r="D328">
        <f t="shared" si="19"/>
        <v>0</v>
      </c>
      <c r="E328">
        <f t="shared" si="20"/>
        <v>0</v>
      </c>
    </row>
    <row r="329" spans="1:5">
      <c r="A329">
        <v>312</v>
      </c>
      <c r="B329">
        <f t="shared" si="21"/>
        <v>0</v>
      </c>
      <c r="C329" s="2">
        <f t="shared" si="18"/>
        <v>0</v>
      </c>
      <c r="D329">
        <f t="shared" si="19"/>
        <v>0</v>
      </c>
      <c r="E329">
        <f t="shared" si="20"/>
        <v>0</v>
      </c>
    </row>
    <row r="330" spans="1:5">
      <c r="A330">
        <v>313</v>
      </c>
      <c r="B330">
        <f t="shared" si="21"/>
        <v>0</v>
      </c>
      <c r="C330" s="2">
        <f t="shared" si="18"/>
        <v>0</v>
      </c>
      <c r="D330">
        <f t="shared" si="19"/>
        <v>0</v>
      </c>
      <c r="E330">
        <f t="shared" si="20"/>
        <v>0</v>
      </c>
    </row>
    <row r="331" spans="1:5">
      <c r="A331">
        <v>314</v>
      </c>
      <c r="B331">
        <f t="shared" si="21"/>
        <v>0</v>
      </c>
      <c r="C331" s="2">
        <f t="shared" si="18"/>
        <v>0</v>
      </c>
      <c r="D331">
        <f t="shared" si="19"/>
        <v>0</v>
      </c>
      <c r="E331">
        <f t="shared" si="20"/>
        <v>0</v>
      </c>
    </row>
    <row r="332" spans="1:5">
      <c r="A332">
        <v>315</v>
      </c>
      <c r="B332">
        <f t="shared" si="21"/>
        <v>0</v>
      </c>
      <c r="C332" s="2">
        <f t="shared" si="18"/>
        <v>0</v>
      </c>
      <c r="D332">
        <f t="shared" si="19"/>
        <v>0</v>
      </c>
      <c r="E332">
        <f t="shared" si="20"/>
        <v>0</v>
      </c>
    </row>
    <row r="333" spans="1:5">
      <c r="A333">
        <v>316</v>
      </c>
      <c r="B333">
        <f t="shared" si="21"/>
        <v>0</v>
      </c>
      <c r="C333" s="2">
        <f t="shared" si="18"/>
        <v>0</v>
      </c>
      <c r="D333">
        <f t="shared" si="19"/>
        <v>0</v>
      </c>
      <c r="E333">
        <f t="shared" si="20"/>
        <v>0</v>
      </c>
    </row>
    <row r="334" spans="1:5">
      <c r="A334">
        <v>317</v>
      </c>
      <c r="B334">
        <f t="shared" si="21"/>
        <v>0</v>
      </c>
      <c r="C334" s="2">
        <f t="shared" si="18"/>
        <v>0</v>
      </c>
      <c r="D334">
        <f t="shared" si="19"/>
        <v>0</v>
      </c>
      <c r="E334">
        <f t="shared" si="20"/>
        <v>0</v>
      </c>
    </row>
    <row r="335" spans="1:5">
      <c r="A335">
        <v>318</v>
      </c>
      <c r="B335">
        <f t="shared" si="21"/>
        <v>0</v>
      </c>
      <c r="C335" s="2">
        <f t="shared" si="18"/>
        <v>0</v>
      </c>
      <c r="D335">
        <f t="shared" si="19"/>
        <v>0</v>
      </c>
      <c r="E335">
        <f t="shared" si="20"/>
        <v>0</v>
      </c>
    </row>
    <row r="336" spans="1:5">
      <c r="A336">
        <v>319</v>
      </c>
      <c r="B336">
        <f t="shared" si="21"/>
        <v>0</v>
      </c>
      <c r="C336" s="2">
        <f t="shared" si="18"/>
        <v>0</v>
      </c>
      <c r="D336">
        <f t="shared" si="19"/>
        <v>0</v>
      </c>
      <c r="E336">
        <f t="shared" si="20"/>
        <v>0</v>
      </c>
    </row>
    <row r="337" spans="1:5">
      <c r="A337">
        <v>320</v>
      </c>
      <c r="B337">
        <f t="shared" si="21"/>
        <v>0</v>
      </c>
      <c r="C337" s="2">
        <f t="shared" si="18"/>
        <v>0</v>
      </c>
      <c r="D337">
        <f t="shared" si="19"/>
        <v>0</v>
      </c>
      <c r="E337">
        <f t="shared" si="20"/>
        <v>0</v>
      </c>
    </row>
    <row r="338" spans="1:5">
      <c r="A338">
        <v>321</v>
      </c>
      <c r="B338">
        <f t="shared" si="21"/>
        <v>0</v>
      </c>
      <c r="C338" s="2">
        <f t="shared" ref="C338:C401" si="22">B338/$C$2</f>
        <v>0</v>
      </c>
      <c r="D338">
        <f t="shared" ref="D338:D401" si="23">$C$10*C338</f>
        <v>0</v>
      </c>
      <c r="E338">
        <f t="shared" ref="E338:E401" si="24">B338+D338</f>
        <v>0</v>
      </c>
    </row>
    <row r="339" spans="1:5">
      <c r="A339">
        <v>322</v>
      </c>
      <c r="B339">
        <f t="shared" ref="B339:B402" si="25">1/($C$6*SQRT(2*PI()))*EXP(-0.5*((A339-$C$5)/$C$6)^2)*$C$2</f>
        <v>0</v>
      </c>
      <c r="C339" s="2">
        <f t="shared" si="22"/>
        <v>0</v>
      </c>
      <c r="D339">
        <f t="shared" si="23"/>
        <v>0</v>
      </c>
      <c r="E339">
        <f t="shared" si="24"/>
        <v>0</v>
      </c>
    </row>
    <row r="340" spans="1:5">
      <c r="A340">
        <v>323</v>
      </c>
      <c r="B340">
        <f t="shared" si="25"/>
        <v>0</v>
      </c>
      <c r="C340" s="2">
        <f t="shared" si="22"/>
        <v>0</v>
      </c>
      <c r="D340">
        <f t="shared" si="23"/>
        <v>0</v>
      </c>
      <c r="E340">
        <f t="shared" si="24"/>
        <v>0</v>
      </c>
    </row>
    <row r="341" spans="1:5">
      <c r="A341">
        <v>324</v>
      </c>
      <c r="B341">
        <f t="shared" si="25"/>
        <v>0</v>
      </c>
      <c r="C341" s="2">
        <f t="shared" si="22"/>
        <v>0</v>
      </c>
      <c r="D341">
        <f t="shared" si="23"/>
        <v>0</v>
      </c>
      <c r="E341">
        <f t="shared" si="24"/>
        <v>0</v>
      </c>
    </row>
    <row r="342" spans="1:5">
      <c r="A342">
        <v>325</v>
      </c>
      <c r="B342">
        <f t="shared" si="25"/>
        <v>0</v>
      </c>
      <c r="C342" s="2">
        <f t="shared" si="22"/>
        <v>0</v>
      </c>
      <c r="D342">
        <f t="shared" si="23"/>
        <v>0</v>
      </c>
      <c r="E342">
        <f t="shared" si="24"/>
        <v>0</v>
      </c>
    </row>
    <row r="343" spans="1:5">
      <c r="A343">
        <v>326</v>
      </c>
      <c r="B343">
        <f t="shared" si="25"/>
        <v>0</v>
      </c>
      <c r="C343" s="2">
        <f t="shared" si="22"/>
        <v>0</v>
      </c>
      <c r="D343">
        <f t="shared" si="23"/>
        <v>0</v>
      </c>
      <c r="E343">
        <f t="shared" si="24"/>
        <v>0</v>
      </c>
    </row>
    <row r="344" spans="1:5">
      <c r="A344">
        <v>327</v>
      </c>
      <c r="B344">
        <f t="shared" si="25"/>
        <v>0</v>
      </c>
      <c r="C344" s="2">
        <f t="shared" si="22"/>
        <v>0</v>
      </c>
      <c r="D344">
        <f t="shared" si="23"/>
        <v>0</v>
      </c>
      <c r="E344">
        <f t="shared" si="24"/>
        <v>0</v>
      </c>
    </row>
    <row r="345" spans="1:5">
      <c r="A345">
        <v>328</v>
      </c>
      <c r="B345">
        <f t="shared" si="25"/>
        <v>0</v>
      </c>
      <c r="C345" s="2">
        <f t="shared" si="22"/>
        <v>0</v>
      </c>
      <c r="D345">
        <f t="shared" si="23"/>
        <v>0</v>
      </c>
      <c r="E345">
        <f t="shared" si="24"/>
        <v>0</v>
      </c>
    </row>
    <row r="346" spans="1:5">
      <c r="A346">
        <v>329</v>
      </c>
      <c r="B346">
        <f t="shared" si="25"/>
        <v>0</v>
      </c>
      <c r="C346" s="2">
        <f t="shared" si="22"/>
        <v>0</v>
      </c>
      <c r="D346">
        <f t="shared" si="23"/>
        <v>0</v>
      </c>
      <c r="E346">
        <f t="shared" si="24"/>
        <v>0</v>
      </c>
    </row>
    <row r="347" spans="1:5">
      <c r="A347">
        <v>330</v>
      </c>
      <c r="B347">
        <f t="shared" si="25"/>
        <v>0</v>
      </c>
      <c r="C347" s="2">
        <f t="shared" si="22"/>
        <v>0</v>
      </c>
      <c r="D347">
        <f t="shared" si="23"/>
        <v>0</v>
      </c>
      <c r="E347">
        <f t="shared" si="24"/>
        <v>0</v>
      </c>
    </row>
    <row r="348" spans="1:5">
      <c r="A348">
        <v>331</v>
      </c>
      <c r="B348">
        <f t="shared" si="25"/>
        <v>0</v>
      </c>
      <c r="C348" s="2">
        <f t="shared" si="22"/>
        <v>0</v>
      </c>
      <c r="D348">
        <f t="shared" si="23"/>
        <v>0</v>
      </c>
      <c r="E348">
        <f t="shared" si="24"/>
        <v>0</v>
      </c>
    </row>
    <row r="349" spans="1:5">
      <c r="A349">
        <v>332</v>
      </c>
      <c r="B349">
        <f t="shared" si="25"/>
        <v>0</v>
      </c>
      <c r="C349" s="2">
        <f t="shared" si="22"/>
        <v>0</v>
      </c>
      <c r="D349">
        <f t="shared" si="23"/>
        <v>0</v>
      </c>
      <c r="E349">
        <f t="shared" si="24"/>
        <v>0</v>
      </c>
    </row>
    <row r="350" spans="1:5">
      <c r="A350">
        <v>333</v>
      </c>
      <c r="B350">
        <f t="shared" si="25"/>
        <v>0</v>
      </c>
      <c r="C350" s="2">
        <f t="shared" si="22"/>
        <v>0</v>
      </c>
      <c r="D350">
        <f t="shared" si="23"/>
        <v>0</v>
      </c>
      <c r="E350">
        <f t="shared" si="24"/>
        <v>0</v>
      </c>
    </row>
    <row r="351" spans="1:5">
      <c r="A351">
        <v>334</v>
      </c>
      <c r="B351">
        <f t="shared" si="25"/>
        <v>0</v>
      </c>
      <c r="C351" s="2">
        <f t="shared" si="22"/>
        <v>0</v>
      </c>
      <c r="D351">
        <f t="shared" si="23"/>
        <v>0</v>
      </c>
      <c r="E351">
        <f t="shared" si="24"/>
        <v>0</v>
      </c>
    </row>
    <row r="352" spans="1:5">
      <c r="A352">
        <v>335</v>
      </c>
      <c r="B352">
        <f t="shared" si="25"/>
        <v>0</v>
      </c>
      <c r="C352" s="2">
        <f t="shared" si="22"/>
        <v>0</v>
      </c>
      <c r="D352">
        <f t="shared" si="23"/>
        <v>0</v>
      </c>
      <c r="E352">
        <f t="shared" si="24"/>
        <v>0</v>
      </c>
    </row>
    <row r="353" spans="1:5">
      <c r="A353">
        <v>336</v>
      </c>
      <c r="B353">
        <f t="shared" si="25"/>
        <v>0</v>
      </c>
      <c r="C353" s="2">
        <f t="shared" si="22"/>
        <v>0</v>
      </c>
      <c r="D353">
        <f t="shared" si="23"/>
        <v>0</v>
      </c>
      <c r="E353">
        <f t="shared" si="24"/>
        <v>0</v>
      </c>
    </row>
    <row r="354" spans="1:5">
      <c r="A354">
        <v>337</v>
      </c>
      <c r="B354">
        <f t="shared" si="25"/>
        <v>0</v>
      </c>
      <c r="C354" s="2">
        <f t="shared" si="22"/>
        <v>0</v>
      </c>
      <c r="D354">
        <f t="shared" si="23"/>
        <v>0</v>
      </c>
      <c r="E354">
        <f t="shared" si="24"/>
        <v>0</v>
      </c>
    </row>
    <row r="355" spans="1:5">
      <c r="A355">
        <v>338</v>
      </c>
      <c r="B355">
        <f t="shared" si="25"/>
        <v>0</v>
      </c>
      <c r="C355" s="2">
        <f t="shared" si="22"/>
        <v>0</v>
      </c>
      <c r="D355">
        <f t="shared" si="23"/>
        <v>0</v>
      </c>
      <c r="E355">
        <f t="shared" si="24"/>
        <v>0</v>
      </c>
    </row>
    <row r="356" spans="1:5">
      <c r="A356">
        <v>339</v>
      </c>
      <c r="B356">
        <f t="shared" si="25"/>
        <v>0</v>
      </c>
      <c r="C356" s="2">
        <f t="shared" si="22"/>
        <v>0</v>
      </c>
      <c r="D356">
        <f t="shared" si="23"/>
        <v>0</v>
      </c>
      <c r="E356">
        <f t="shared" si="24"/>
        <v>0</v>
      </c>
    </row>
    <row r="357" spans="1:5">
      <c r="A357">
        <v>340</v>
      </c>
      <c r="B357">
        <f t="shared" si="25"/>
        <v>0</v>
      </c>
      <c r="C357" s="2">
        <f t="shared" si="22"/>
        <v>0</v>
      </c>
      <c r="D357">
        <f t="shared" si="23"/>
        <v>0</v>
      </c>
      <c r="E357">
        <f t="shared" si="24"/>
        <v>0</v>
      </c>
    </row>
    <row r="358" spans="1:5">
      <c r="A358">
        <v>341</v>
      </c>
      <c r="B358">
        <f t="shared" si="25"/>
        <v>0</v>
      </c>
      <c r="C358" s="2">
        <f t="shared" si="22"/>
        <v>0</v>
      </c>
      <c r="D358">
        <f t="shared" si="23"/>
        <v>0</v>
      </c>
      <c r="E358">
        <f t="shared" si="24"/>
        <v>0</v>
      </c>
    </row>
    <row r="359" spans="1:5">
      <c r="A359">
        <v>342</v>
      </c>
      <c r="B359">
        <f t="shared" si="25"/>
        <v>0</v>
      </c>
      <c r="C359" s="2">
        <f t="shared" si="22"/>
        <v>0</v>
      </c>
      <c r="D359">
        <f t="shared" si="23"/>
        <v>0</v>
      </c>
      <c r="E359">
        <f t="shared" si="24"/>
        <v>0</v>
      </c>
    </row>
    <row r="360" spans="1:5">
      <c r="A360">
        <v>343</v>
      </c>
      <c r="B360">
        <f t="shared" si="25"/>
        <v>0</v>
      </c>
      <c r="C360" s="2">
        <f t="shared" si="22"/>
        <v>0</v>
      </c>
      <c r="D360">
        <f t="shared" si="23"/>
        <v>0</v>
      </c>
      <c r="E360">
        <f t="shared" si="24"/>
        <v>0</v>
      </c>
    </row>
    <row r="361" spans="1:5">
      <c r="A361">
        <v>344</v>
      </c>
      <c r="B361">
        <f t="shared" si="25"/>
        <v>0</v>
      </c>
      <c r="C361" s="2">
        <f t="shared" si="22"/>
        <v>0</v>
      </c>
      <c r="D361">
        <f t="shared" si="23"/>
        <v>0</v>
      </c>
      <c r="E361">
        <f t="shared" si="24"/>
        <v>0</v>
      </c>
    </row>
    <row r="362" spans="1:5">
      <c r="A362">
        <v>345</v>
      </c>
      <c r="B362">
        <f t="shared" si="25"/>
        <v>0</v>
      </c>
      <c r="C362" s="2">
        <f t="shared" si="22"/>
        <v>0</v>
      </c>
      <c r="D362">
        <f t="shared" si="23"/>
        <v>0</v>
      </c>
      <c r="E362">
        <f t="shared" si="24"/>
        <v>0</v>
      </c>
    </row>
    <row r="363" spans="1:5">
      <c r="A363">
        <v>346</v>
      </c>
      <c r="B363">
        <f t="shared" si="25"/>
        <v>0</v>
      </c>
      <c r="C363" s="2">
        <f t="shared" si="22"/>
        <v>0</v>
      </c>
      <c r="D363">
        <f t="shared" si="23"/>
        <v>0</v>
      </c>
      <c r="E363">
        <f t="shared" si="24"/>
        <v>0</v>
      </c>
    </row>
    <row r="364" spans="1:5">
      <c r="A364">
        <v>347</v>
      </c>
      <c r="B364">
        <f t="shared" si="25"/>
        <v>0</v>
      </c>
      <c r="C364" s="2">
        <f t="shared" si="22"/>
        <v>0</v>
      </c>
      <c r="D364">
        <f t="shared" si="23"/>
        <v>0</v>
      </c>
      <c r="E364">
        <f t="shared" si="24"/>
        <v>0</v>
      </c>
    </row>
    <row r="365" spans="1:5">
      <c r="A365">
        <v>348</v>
      </c>
      <c r="B365">
        <f t="shared" si="25"/>
        <v>0</v>
      </c>
      <c r="C365" s="2">
        <f t="shared" si="22"/>
        <v>0</v>
      </c>
      <c r="D365">
        <f t="shared" si="23"/>
        <v>0</v>
      </c>
      <c r="E365">
        <f t="shared" si="24"/>
        <v>0</v>
      </c>
    </row>
    <row r="366" spans="1:5">
      <c r="A366">
        <v>349</v>
      </c>
      <c r="B366">
        <f t="shared" si="25"/>
        <v>0</v>
      </c>
      <c r="C366" s="2">
        <f t="shared" si="22"/>
        <v>0</v>
      </c>
      <c r="D366">
        <f t="shared" si="23"/>
        <v>0</v>
      </c>
      <c r="E366">
        <f t="shared" si="24"/>
        <v>0</v>
      </c>
    </row>
    <row r="367" spans="1:5">
      <c r="A367">
        <v>350</v>
      </c>
      <c r="B367">
        <f t="shared" si="25"/>
        <v>0</v>
      </c>
      <c r="C367" s="2">
        <f t="shared" si="22"/>
        <v>0</v>
      </c>
      <c r="D367">
        <f t="shared" si="23"/>
        <v>0</v>
      </c>
      <c r="E367">
        <f t="shared" si="24"/>
        <v>0</v>
      </c>
    </row>
    <row r="368" spans="1:5">
      <c r="A368">
        <v>351</v>
      </c>
      <c r="B368">
        <f t="shared" si="25"/>
        <v>0</v>
      </c>
      <c r="C368" s="2">
        <f t="shared" si="22"/>
        <v>0</v>
      </c>
      <c r="D368">
        <f t="shared" si="23"/>
        <v>0</v>
      </c>
      <c r="E368">
        <f t="shared" si="24"/>
        <v>0</v>
      </c>
    </row>
    <row r="369" spans="1:5">
      <c r="A369">
        <v>352</v>
      </c>
      <c r="B369">
        <f t="shared" si="25"/>
        <v>0</v>
      </c>
      <c r="C369" s="2">
        <f t="shared" si="22"/>
        <v>0</v>
      </c>
      <c r="D369">
        <f t="shared" si="23"/>
        <v>0</v>
      </c>
      <c r="E369">
        <f t="shared" si="24"/>
        <v>0</v>
      </c>
    </row>
    <row r="370" spans="1:5">
      <c r="A370">
        <v>353</v>
      </c>
      <c r="B370">
        <f t="shared" si="25"/>
        <v>0</v>
      </c>
      <c r="C370" s="2">
        <f t="shared" si="22"/>
        <v>0</v>
      </c>
      <c r="D370">
        <f t="shared" si="23"/>
        <v>0</v>
      </c>
      <c r="E370">
        <f t="shared" si="24"/>
        <v>0</v>
      </c>
    </row>
    <row r="371" spans="1:5">
      <c r="A371">
        <v>354</v>
      </c>
      <c r="B371">
        <f t="shared" si="25"/>
        <v>0</v>
      </c>
      <c r="C371" s="2">
        <f t="shared" si="22"/>
        <v>0</v>
      </c>
      <c r="D371">
        <f t="shared" si="23"/>
        <v>0</v>
      </c>
      <c r="E371">
        <f t="shared" si="24"/>
        <v>0</v>
      </c>
    </row>
    <row r="372" spans="1:5">
      <c r="A372">
        <v>355</v>
      </c>
      <c r="B372">
        <f t="shared" si="25"/>
        <v>0</v>
      </c>
      <c r="C372" s="2">
        <f t="shared" si="22"/>
        <v>0</v>
      </c>
      <c r="D372">
        <f t="shared" si="23"/>
        <v>0</v>
      </c>
      <c r="E372">
        <f t="shared" si="24"/>
        <v>0</v>
      </c>
    </row>
    <row r="373" spans="1:5">
      <c r="A373">
        <v>356</v>
      </c>
      <c r="B373">
        <f t="shared" si="25"/>
        <v>0</v>
      </c>
      <c r="C373" s="2">
        <f t="shared" si="22"/>
        <v>0</v>
      </c>
      <c r="D373">
        <f t="shared" si="23"/>
        <v>0</v>
      </c>
      <c r="E373">
        <f t="shared" si="24"/>
        <v>0</v>
      </c>
    </row>
    <row r="374" spans="1:5">
      <c r="A374">
        <v>357</v>
      </c>
      <c r="B374">
        <f t="shared" si="25"/>
        <v>0</v>
      </c>
      <c r="C374" s="2">
        <f t="shared" si="22"/>
        <v>0</v>
      </c>
      <c r="D374">
        <f t="shared" si="23"/>
        <v>0</v>
      </c>
      <c r="E374">
        <f t="shared" si="24"/>
        <v>0</v>
      </c>
    </row>
    <row r="375" spans="1:5">
      <c r="A375">
        <v>358</v>
      </c>
      <c r="B375">
        <f t="shared" si="25"/>
        <v>0</v>
      </c>
      <c r="C375" s="2">
        <f t="shared" si="22"/>
        <v>0</v>
      </c>
      <c r="D375">
        <f t="shared" si="23"/>
        <v>0</v>
      </c>
      <c r="E375">
        <f t="shared" si="24"/>
        <v>0</v>
      </c>
    </row>
    <row r="376" spans="1:5">
      <c r="A376">
        <v>359</v>
      </c>
      <c r="B376">
        <f t="shared" si="25"/>
        <v>0</v>
      </c>
      <c r="C376" s="2">
        <f t="shared" si="22"/>
        <v>0</v>
      </c>
      <c r="D376">
        <f t="shared" si="23"/>
        <v>0</v>
      </c>
      <c r="E376">
        <f t="shared" si="24"/>
        <v>0</v>
      </c>
    </row>
    <row r="377" spans="1:5">
      <c r="A377">
        <v>360</v>
      </c>
      <c r="B377">
        <f t="shared" si="25"/>
        <v>0</v>
      </c>
      <c r="C377" s="2">
        <f t="shared" si="22"/>
        <v>0</v>
      </c>
      <c r="D377">
        <f t="shared" si="23"/>
        <v>0</v>
      </c>
      <c r="E377">
        <f t="shared" si="24"/>
        <v>0</v>
      </c>
    </row>
    <row r="378" spans="1:5">
      <c r="A378">
        <v>361</v>
      </c>
      <c r="B378">
        <f t="shared" si="25"/>
        <v>0</v>
      </c>
      <c r="C378" s="2">
        <f t="shared" si="22"/>
        <v>0</v>
      </c>
      <c r="D378">
        <f t="shared" si="23"/>
        <v>0</v>
      </c>
      <c r="E378">
        <f t="shared" si="24"/>
        <v>0</v>
      </c>
    </row>
    <row r="379" spans="1:5">
      <c r="A379">
        <v>362</v>
      </c>
      <c r="B379">
        <f t="shared" si="25"/>
        <v>0</v>
      </c>
      <c r="C379" s="2">
        <f t="shared" si="22"/>
        <v>0</v>
      </c>
      <c r="D379">
        <f t="shared" si="23"/>
        <v>0</v>
      </c>
      <c r="E379">
        <f t="shared" si="24"/>
        <v>0</v>
      </c>
    </row>
    <row r="380" spans="1:5">
      <c r="A380">
        <v>363</v>
      </c>
      <c r="B380">
        <f t="shared" si="25"/>
        <v>0</v>
      </c>
      <c r="C380" s="2">
        <f t="shared" si="22"/>
        <v>0</v>
      </c>
      <c r="D380">
        <f t="shared" si="23"/>
        <v>0</v>
      </c>
      <c r="E380">
        <f t="shared" si="24"/>
        <v>0</v>
      </c>
    </row>
    <row r="381" spans="1:5">
      <c r="A381">
        <v>364</v>
      </c>
      <c r="B381">
        <f t="shared" si="25"/>
        <v>0</v>
      </c>
      <c r="C381" s="2">
        <f t="shared" si="22"/>
        <v>0</v>
      </c>
      <c r="D381">
        <f t="shared" si="23"/>
        <v>0</v>
      </c>
      <c r="E381">
        <f t="shared" si="24"/>
        <v>0</v>
      </c>
    </row>
    <row r="382" spans="1:5">
      <c r="A382">
        <v>365</v>
      </c>
      <c r="B382">
        <f t="shared" si="25"/>
        <v>0</v>
      </c>
      <c r="C382" s="2">
        <f t="shared" si="22"/>
        <v>0</v>
      </c>
      <c r="D382">
        <f t="shared" si="23"/>
        <v>0</v>
      </c>
      <c r="E382">
        <f t="shared" si="24"/>
        <v>0</v>
      </c>
    </row>
    <row r="383" spans="1:5">
      <c r="A383">
        <v>366</v>
      </c>
      <c r="B383">
        <f t="shared" si="25"/>
        <v>0</v>
      </c>
      <c r="C383" s="2">
        <f t="shared" si="22"/>
        <v>0</v>
      </c>
      <c r="D383">
        <f t="shared" si="23"/>
        <v>0</v>
      </c>
      <c r="E383">
        <f t="shared" si="24"/>
        <v>0</v>
      </c>
    </row>
    <row r="384" spans="1:5">
      <c r="A384">
        <v>367</v>
      </c>
      <c r="B384">
        <f t="shared" si="25"/>
        <v>0</v>
      </c>
      <c r="C384" s="2">
        <f t="shared" si="22"/>
        <v>0</v>
      </c>
      <c r="D384">
        <f t="shared" si="23"/>
        <v>0</v>
      </c>
      <c r="E384">
        <f t="shared" si="24"/>
        <v>0</v>
      </c>
    </row>
    <row r="385" spans="1:5">
      <c r="A385">
        <v>368</v>
      </c>
      <c r="B385">
        <f t="shared" si="25"/>
        <v>0</v>
      </c>
      <c r="C385" s="2">
        <f t="shared" si="22"/>
        <v>0</v>
      </c>
      <c r="D385">
        <f t="shared" si="23"/>
        <v>0</v>
      </c>
      <c r="E385">
        <f t="shared" si="24"/>
        <v>0</v>
      </c>
    </row>
    <row r="386" spans="1:5">
      <c r="A386">
        <v>369</v>
      </c>
      <c r="B386">
        <f t="shared" si="25"/>
        <v>0</v>
      </c>
      <c r="C386" s="2">
        <f t="shared" si="22"/>
        <v>0</v>
      </c>
      <c r="D386">
        <f t="shared" si="23"/>
        <v>0</v>
      </c>
      <c r="E386">
        <f t="shared" si="24"/>
        <v>0</v>
      </c>
    </row>
    <row r="387" spans="1:5">
      <c r="A387">
        <v>370</v>
      </c>
      <c r="B387">
        <f t="shared" si="25"/>
        <v>0</v>
      </c>
      <c r="C387" s="2">
        <f t="shared" si="22"/>
        <v>0</v>
      </c>
      <c r="D387">
        <f t="shared" si="23"/>
        <v>0</v>
      </c>
      <c r="E387">
        <f t="shared" si="24"/>
        <v>0</v>
      </c>
    </row>
    <row r="388" spans="1:5">
      <c r="A388">
        <v>371</v>
      </c>
      <c r="B388">
        <f t="shared" si="25"/>
        <v>0</v>
      </c>
      <c r="C388" s="2">
        <f t="shared" si="22"/>
        <v>0</v>
      </c>
      <c r="D388">
        <f t="shared" si="23"/>
        <v>0</v>
      </c>
      <c r="E388">
        <f t="shared" si="24"/>
        <v>0</v>
      </c>
    </row>
    <row r="389" spans="1:5">
      <c r="A389">
        <v>372</v>
      </c>
      <c r="B389">
        <f t="shared" si="25"/>
        <v>0</v>
      </c>
      <c r="C389" s="2">
        <f t="shared" si="22"/>
        <v>0</v>
      </c>
      <c r="D389">
        <f t="shared" si="23"/>
        <v>0</v>
      </c>
      <c r="E389">
        <f t="shared" si="24"/>
        <v>0</v>
      </c>
    </row>
    <row r="390" spans="1:5">
      <c r="A390">
        <v>373</v>
      </c>
      <c r="B390">
        <f t="shared" si="25"/>
        <v>0</v>
      </c>
      <c r="C390" s="2">
        <f t="shared" si="22"/>
        <v>0</v>
      </c>
      <c r="D390">
        <f t="shared" si="23"/>
        <v>0</v>
      </c>
      <c r="E390">
        <f t="shared" si="24"/>
        <v>0</v>
      </c>
    </row>
    <row r="391" spans="1:5">
      <c r="A391">
        <v>374</v>
      </c>
      <c r="B391">
        <f t="shared" si="25"/>
        <v>0</v>
      </c>
      <c r="C391" s="2">
        <f t="shared" si="22"/>
        <v>0</v>
      </c>
      <c r="D391">
        <f t="shared" si="23"/>
        <v>0</v>
      </c>
      <c r="E391">
        <f t="shared" si="24"/>
        <v>0</v>
      </c>
    </row>
    <row r="392" spans="1:5">
      <c r="A392">
        <v>375</v>
      </c>
      <c r="B392">
        <f t="shared" si="25"/>
        <v>0</v>
      </c>
      <c r="C392" s="2">
        <f t="shared" si="22"/>
        <v>0</v>
      </c>
      <c r="D392">
        <f t="shared" si="23"/>
        <v>0</v>
      </c>
      <c r="E392">
        <f t="shared" si="24"/>
        <v>0</v>
      </c>
    </row>
    <row r="393" spans="1:5">
      <c r="A393">
        <v>376</v>
      </c>
      <c r="B393">
        <f t="shared" si="25"/>
        <v>0</v>
      </c>
      <c r="C393" s="2">
        <f t="shared" si="22"/>
        <v>0</v>
      </c>
      <c r="D393">
        <f t="shared" si="23"/>
        <v>0</v>
      </c>
      <c r="E393">
        <f t="shared" si="24"/>
        <v>0</v>
      </c>
    </row>
    <row r="394" spans="1:5">
      <c r="A394">
        <v>377</v>
      </c>
      <c r="B394">
        <f t="shared" si="25"/>
        <v>0</v>
      </c>
      <c r="C394" s="2">
        <f t="shared" si="22"/>
        <v>0</v>
      </c>
      <c r="D394">
        <f t="shared" si="23"/>
        <v>0</v>
      </c>
      <c r="E394">
        <f t="shared" si="24"/>
        <v>0</v>
      </c>
    </row>
    <row r="395" spans="1:5">
      <c r="A395">
        <v>378</v>
      </c>
      <c r="B395">
        <f t="shared" si="25"/>
        <v>0</v>
      </c>
      <c r="C395" s="2">
        <f t="shared" si="22"/>
        <v>0</v>
      </c>
      <c r="D395">
        <f t="shared" si="23"/>
        <v>0</v>
      </c>
      <c r="E395">
        <f t="shared" si="24"/>
        <v>0</v>
      </c>
    </row>
    <row r="396" spans="1:5">
      <c r="A396">
        <v>379</v>
      </c>
      <c r="B396">
        <f t="shared" si="25"/>
        <v>0</v>
      </c>
      <c r="C396" s="2">
        <f t="shared" si="22"/>
        <v>0</v>
      </c>
      <c r="D396">
        <f t="shared" si="23"/>
        <v>0</v>
      </c>
      <c r="E396">
        <f t="shared" si="24"/>
        <v>0</v>
      </c>
    </row>
    <row r="397" spans="1:5">
      <c r="A397">
        <v>380</v>
      </c>
      <c r="B397">
        <f t="shared" si="25"/>
        <v>0</v>
      </c>
      <c r="C397" s="2">
        <f t="shared" si="22"/>
        <v>0</v>
      </c>
      <c r="D397">
        <f t="shared" si="23"/>
        <v>0</v>
      </c>
      <c r="E397">
        <f t="shared" si="24"/>
        <v>0</v>
      </c>
    </row>
    <row r="398" spans="1:5">
      <c r="A398">
        <v>381</v>
      </c>
      <c r="B398">
        <f t="shared" si="25"/>
        <v>0</v>
      </c>
      <c r="C398" s="2">
        <f t="shared" si="22"/>
        <v>0</v>
      </c>
      <c r="D398">
        <f t="shared" si="23"/>
        <v>0</v>
      </c>
      <c r="E398">
        <f t="shared" si="24"/>
        <v>0</v>
      </c>
    </row>
    <row r="399" spans="1:5">
      <c r="A399">
        <v>382</v>
      </c>
      <c r="B399">
        <f t="shared" si="25"/>
        <v>0</v>
      </c>
      <c r="C399" s="2">
        <f t="shared" si="22"/>
        <v>0</v>
      </c>
      <c r="D399">
        <f t="shared" si="23"/>
        <v>0</v>
      </c>
      <c r="E399">
        <f t="shared" si="24"/>
        <v>0</v>
      </c>
    </row>
    <row r="400" spans="1:5">
      <c r="A400">
        <v>383</v>
      </c>
      <c r="B400">
        <f t="shared" si="25"/>
        <v>0</v>
      </c>
      <c r="C400" s="2">
        <f t="shared" si="22"/>
        <v>0</v>
      </c>
      <c r="D400">
        <f t="shared" si="23"/>
        <v>0</v>
      </c>
      <c r="E400">
        <f t="shared" si="24"/>
        <v>0</v>
      </c>
    </row>
    <row r="401" spans="1:5">
      <c r="A401">
        <v>384</v>
      </c>
      <c r="B401">
        <f t="shared" si="25"/>
        <v>0</v>
      </c>
      <c r="C401" s="2">
        <f t="shared" si="22"/>
        <v>0</v>
      </c>
      <c r="D401">
        <f t="shared" si="23"/>
        <v>0</v>
      </c>
      <c r="E401">
        <f t="shared" si="24"/>
        <v>0</v>
      </c>
    </row>
    <row r="402" spans="1:5">
      <c r="A402">
        <v>385</v>
      </c>
      <c r="B402">
        <f t="shared" si="25"/>
        <v>0</v>
      </c>
      <c r="C402" s="2">
        <f t="shared" ref="C402:C465" si="26">B402/$C$2</f>
        <v>0</v>
      </c>
      <c r="D402">
        <f t="shared" ref="D402:D465" si="27">$C$10*C402</f>
        <v>0</v>
      </c>
      <c r="E402">
        <f t="shared" ref="E402:E465" si="28">B402+D402</f>
        <v>0</v>
      </c>
    </row>
    <row r="403" spans="1:5">
      <c r="A403">
        <v>386</v>
      </c>
      <c r="B403">
        <f t="shared" ref="B403:B466" si="29">1/($C$6*SQRT(2*PI()))*EXP(-0.5*((A403-$C$5)/$C$6)^2)*$C$2</f>
        <v>0</v>
      </c>
      <c r="C403" s="2">
        <f t="shared" si="26"/>
        <v>0</v>
      </c>
      <c r="D403">
        <f t="shared" si="27"/>
        <v>0</v>
      </c>
      <c r="E403">
        <f t="shared" si="28"/>
        <v>0</v>
      </c>
    </row>
    <row r="404" spans="1:5">
      <c r="A404">
        <v>387</v>
      </c>
      <c r="B404">
        <f t="shared" si="29"/>
        <v>0</v>
      </c>
      <c r="C404" s="2">
        <f t="shared" si="26"/>
        <v>0</v>
      </c>
      <c r="D404">
        <f t="shared" si="27"/>
        <v>0</v>
      </c>
      <c r="E404">
        <f t="shared" si="28"/>
        <v>0</v>
      </c>
    </row>
    <row r="405" spans="1:5">
      <c r="A405">
        <v>388</v>
      </c>
      <c r="B405">
        <f t="shared" si="29"/>
        <v>0</v>
      </c>
      <c r="C405" s="2">
        <f t="shared" si="26"/>
        <v>0</v>
      </c>
      <c r="D405">
        <f t="shared" si="27"/>
        <v>0</v>
      </c>
      <c r="E405">
        <f t="shared" si="28"/>
        <v>0</v>
      </c>
    </row>
    <row r="406" spans="1:5">
      <c r="A406">
        <v>389</v>
      </c>
      <c r="B406">
        <f t="shared" si="29"/>
        <v>0</v>
      </c>
      <c r="C406" s="2">
        <f t="shared" si="26"/>
        <v>0</v>
      </c>
      <c r="D406">
        <f t="shared" si="27"/>
        <v>0</v>
      </c>
      <c r="E406">
        <f t="shared" si="28"/>
        <v>0</v>
      </c>
    </row>
    <row r="407" spans="1:5">
      <c r="A407">
        <v>390</v>
      </c>
      <c r="B407">
        <f t="shared" si="29"/>
        <v>0</v>
      </c>
      <c r="C407" s="2">
        <f t="shared" si="26"/>
        <v>0</v>
      </c>
      <c r="D407">
        <f t="shared" si="27"/>
        <v>0</v>
      </c>
      <c r="E407">
        <f t="shared" si="28"/>
        <v>0</v>
      </c>
    </row>
    <row r="408" spans="1:5">
      <c r="A408">
        <v>391</v>
      </c>
      <c r="B408">
        <f t="shared" si="29"/>
        <v>0</v>
      </c>
      <c r="C408" s="2">
        <f t="shared" si="26"/>
        <v>0</v>
      </c>
      <c r="D408">
        <f t="shared" si="27"/>
        <v>0</v>
      </c>
      <c r="E408">
        <f t="shared" si="28"/>
        <v>0</v>
      </c>
    </row>
    <row r="409" spans="1:5">
      <c r="A409">
        <v>392</v>
      </c>
      <c r="B409">
        <f t="shared" si="29"/>
        <v>0</v>
      </c>
      <c r="C409" s="2">
        <f t="shared" si="26"/>
        <v>0</v>
      </c>
      <c r="D409">
        <f t="shared" si="27"/>
        <v>0</v>
      </c>
      <c r="E409">
        <f t="shared" si="28"/>
        <v>0</v>
      </c>
    </row>
    <row r="410" spans="1:5">
      <c r="A410">
        <v>393</v>
      </c>
      <c r="B410">
        <f t="shared" si="29"/>
        <v>0</v>
      </c>
      <c r="C410" s="2">
        <f t="shared" si="26"/>
        <v>0</v>
      </c>
      <c r="D410">
        <f t="shared" si="27"/>
        <v>0</v>
      </c>
      <c r="E410">
        <f t="shared" si="28"/>
        <v>0</v>
      </c>
    </row>
    <row r="411" spans="1:5">
      <c r="A411">
        <v>394</v>
      </c>
      <c r="B411">
        <f t="shared" si="29"/>
        <v>0</v>
      </c>
      <c r="C411" s="2">
        <f t="shared" si="26"/>
        <v>0</v>
      </c>
      <c r="D411">
        <f t="shared" si="27"/>
        <v>0</v>
      </c>
      <c r="E411">
        <f t="shared" si="28"/>
        <v>0</v>
      </c>
    </row>
    <row r="412" spans="1:5">
      <c r="A412">
        <v>395</v>
      </c>
      <c r="B412">
        <f t="shared" si="29"/>
        <v>0</v>
      </c>
      <c r="C412" s="2">
        <f t="shared" si="26"/>
        <v>0</v>
      </c>
      <c r="D412">
        <f t="shared" si="27"/>
        <v>0</v>
      </c>
      <c r="E412">
        <f t="shared" si="28"/>
        <v>0</v>
      </c>
    </row>
    <row r="413" spans="1:5">
      <c r="A413">
        <v>396</v>
      </c>
      <c r="B413">
        <f t="shared" si="29"/>
        <v>0</v>
      </c>
      <c r="C413" s="2">
        <f t="shared" si="26"/>
        <v>0</v>
      </c>
      <c r="D413">
        <f t="shared" si="27"/>
        <v>0</v>
      </c>
      <c r="E413">
        <f t="shared" si="28"/>
        <v>0</v>
      </c>
    </row>
    <row r="414" spans="1:5">
      <c r="A414">
        <v>397</v>
      </c>
      <c r="B414">
        <f t="shared" si="29"/>
        <v>0</v>
      </c>
      <c r="C414" s="2">
        <f t="shared" si="26"/>
        <v>0</v>
      </c>
      <c r="D414">
        <f t="shared" si="27"/>
        <v>0</v>
      </c>
      <c r="E414">
        <f t="shared" si="28"/>
        <v>0</v>
      </c>
    </row>
    <row r="415" spans="1:5">
      <c r="A415">
        <v>398</v>
      </c>
      <c r="B415">
        <f t="shared" si="29"/>
        <v>0</v>
      </c>
      <c r="C415" s="2">
        <f t="shared" si="26"/>
        <v>0</v>
      </c>
      <c r="D415">
        <f t="shared" si="27"/>
        <v>0</v>
      </c>
      <c r="E415">
        <f t="shared" si="28"/>
        <v>0</v>
      </c>
    </row>
    <row r="416" spans="1:5">
      <c r="A416">
        <v>399</v>
      </c>
      <c r="B416">
        <f t="shared" si="29"/>
        <v>0</v>
      </c>
      <c r="C416" s="2">
        <f t="shared" si="26"/>
        <v>0</v>
      </c>
      <c r="D416">
        <f t="shared" si="27"/>
        <v>0</v>
      </c>
      <c r="E416">
        <f t="shared" si="28"/>
        <v>0</v>
      </c>
    </row>
    <row r="417" spans="1:5">
      <c r="A417">
        <v>400</v>
      </c>
      <c r="B417">
        <f t="shared" si="29"/>
        <v>0</v>
      </c>
      <c r="C417" s="2">
        <f t="shared" si="26"/>
        <v>0</v>
      </c>
      <c r="D417">
        <f t="shared" si="27"/>
        <v>0</v>
      </c>
      <c r="E417">
        <f t="shared" si="28"/>
        <v>0</v>
      </c>
    </row>
    <row r="418" spans="1:5">
      <c r="A418">
        <v>401</v>
      </c>
      <c r="B418">
        <f t="shared" si="29"/>
        <v>0</v>
      </c>
      <c r="C418" s="2">
        <f t="shared" si="26"/>
        <v>0</v>
      </c>
      <c r="D418">
        <f t="shared" si="27"/>
        <v>0</v>
      </c>
      <c r="E418">
        <f t="shared" si="28"/>
        <v>0</v>
      </c>
    </row>
    <row r="419" spans="1:5">
      <c r="A419">
        <v>402</v>
      </c>
      <c r="B419">
        <f t="shared" si="29"/>
        <v>0</v>
      </c>
      <c r="C419" s="2">
        <f t="shared" si="26"/>
        <v>0</v>
      </c>
      <c r="D419">
        <f t="shared" si="27"/>
        <v>0</v>
      </c>
      <c r="E419">
        <f t="shared" si="28"/>
        <v>0</v>
      </c>
    </row>
    <row r="420" spans="1:5">
      <c r="A420">
        <v>403</v>
      </c>
      <c r="B420">
        <f t="shared" si="29"/>
        <v>0</v>
      </c>
      <c r="C420" s="2">
        <f t="shared" si="26"/>
        <v>0</v>
      </c>
      <c r="D420">
        <f t="shared" si="27"/>
        <v>0</v>
      </c>
      <c r="E420">
        <f t="shared" si="28"/>
        <v>0</v>
      </c>
    </row>
    <row r="421" spans="1:5">
      <c r="A421">
        <v>404</v>
      </c>
      <c r="B421">
        <f t="shared" si="29"/>
        <v>0</v>
      </c>
      <c r="C421" s="2">
        <f t="shared" si="26"/>
        <v>0</v>
      </c>
      <c r="D421">
        <f t="shared" si="27"/>
        <v>0</v>
      </c>
      <c r="E421">
        <f t="shared" si="28"/>
        <v>0</v>
      </c>
    </row>
    <row r="422" spans="1:5">
      <c r="A422">
        <v>405</v>
      </c>
      <c r="B422">
        <f t="shared" si="29"/>
        <v>0</v>
      </c>
      <c r="C422" s="2">
        <f t="shared" si="26"/>
        <v>0</v>
      </c>
      <c r="D422">
        <f t="shared" si="27"/>
        <v>0</v>
      </c>
      <c r="E422">
        <f t="shared" si="28"/>
        <v>0</v>
      </c>
    </row>
    <row r="423" spans="1:5">
      <c r="A423">
        <v>406</v>
      </c>
      <c r="B423">
        <f t="shared" si="29"/>
        <v>0</v>
      </c>
      <c r="C423" s="2">
        <f t="shared" si="26"/>
        <v>0</v>
      </c>
      <c r="D423">
        <f t="shared" si="27"/>
        <v>0</v>
      </c>
      <c r="E423">
        <f t="shared" si="28"/>
        <v>0</v>
      </c>
    </row>
    <row r="424" spans="1:5">
      <c r="A424">
        <v>407</v>
      </c>
      <c r="B424">
        <f t="shared" si="29"/>
        <v>0</v>
      </c>
      <c r="C424" s="2">
        <f t="shared" si="26"/>
        <v>0</v>
      </c>
      <c r="D424">
        <f t="shared" si="27"/>
        <v>0</v>
      </c>
      <c r="E424">
        <f t="shared" si="28"/>
        <v>0</v>
      </c>
    </row>
    <row r="425" spans="1:5">
      <c r="A425">
        <v>408</v>
      </c>
      <c r="B425">
        <f t="shared" si="29"/>
        <v>0</v>
      </c>
      <c r="C425" s="2">
        <f t="shared" si="26"/>
        <v>0</v>
      </c>
      <c r="D425">
        <f t="shared" si="27"/>
        <v>0</v>
      </c>
      <c r="E425">
        <f t="shared" si="28"/>
        <v>0</v>
      </c>
    </row>
    <row r="426" spans="1:5">
      <c r="A426">
        <v>409</v>
      </c>
      <c r="B426">
        <f t="shared" si="29"/>
        <v>0</v>
      </c>
      <c r="C426" s="2">
        <f t="shared" si="26"/>
        <v>0</v>
      </c>
      <c r="D426">
        <f t="shared" si="27"/>
        <v>0</v>
      </c>
      <c r="E426">
        <f t="shared" si="28"/>
        <v>0</v>
      </c>
    </row>
    <row r="427" spans="1:5">
      <c r="A427">
        <v>410</v>
      </c>
      <c r="B427">
        <f t="shared" si="29"/>
        <v>0</v>
      </c>
      <c r="C427" s="2">
        <f t="shared" si="26"/>
        <v>0</v>
      </c>
      <c r="D427">
        <f t="shared" si="27"/>
        <v>0</v>
      </c>
      <c r="E427">
        <f t="shared" si="28"/>
        <v>0</v>
      </c>
    </row>
    <row r="428" spans="1:5">
      <c r="A428">
        <v>411</v>
      </c>
      <c r="B428">
        <f t="shared" si="29"/>
        <v>0</v>
      </c>
      <c r="C428" s="2">
        <f t="shared" si="26"/>
        <v>0</v>
      </c>
      <c r="D428">
        <f t="shared" si="27"/>
        <v>0</v>
      </c>
      <c r="E428">
        <f t="shared" si="28"/>
        <v>0</v>
      </c>
    </row>
    <row r="429" spans="1:5">
      <c r="A429">
        <v>412</v>
      </c>
      <c r="B429">
        <f t="shared" si="29"/>
        <v>0</v>
      </c>
      <c r="C429" s="2">
        <f t="shared" si="26"/>
        <v>0</v>
      </c>
      <c r="D429">
        <f t="shared" si="27"/>
        <v>0</v>
      </c>
      <c r="E429">
        <f t="shared" si="28"/>
        <v>0</v>
      </c>
    </row>
    <row r="430" spans="1:5">
      <c r="A430">
        <v>413</v>
      </c>
      <c r="B430">
        <f t="shared" si="29"/>
        <v>0</v>
      </c>
      <c r="C430" s="2">
        <f t="shared" si="26"/>
        <v>0</v>
      </c>
      <c r="D430">
        <f t="shared" si="27"/>
        <v>0</v>
      </c>
      <c r="E430">
        <f t="shared" si="28"/>
        <v>0</v>
      </c>
    </row>
    <row r="431" spans="1:5">
      <c r="A431">
        <v>414</v>
      </c>
      <c r="B431">
        <f t="shared" si="29"/>
        <v>0</v>
      </c>
      <c r="C431" s="2">
        <f t="shared" si="26"/>
        <v>0</v>
      </c>
      <c r="D431">
        <f t="shared" si="27"/>
        <v>0</v>
      </c>
      <c r="E431">
        <f t="shared" si="28"/>
        <v>0</v>
      </c>
    </row>
    <row r="432" spans="1:5">
      <c r="A432">
        <v>415</v>
      </c>
      <c r="B432">
        <f t="shared" si="29"/>
        <v>0</v>
      </c>
      <c r="C432" s="2">
        <f t="shared" si="26"/>
        <v>0</v>
      </c>
      <c r="D432">
        <f t="shared" si="27"/>
        <v>0</v>
      </c>
      <c r="E432">
        <f t="shared" si="28"/>
        <v>0</v>
      </c>
    </row>
    <row r="433" spans="1:5">
      <c r="A433">
        <v>416</v>
      </c>
      <c r="B433">
        <f t="shared" si="29"/>
        <v>0</v>
      </c>
      <c r="C433" s="2">
        <f t="shared" si="26"/>
        <v>0</v>
      </c>
      <c r="D433">
        <f t="shared" si="27"/>
        <v>0</v>
      </c>
      <c r="E433">
        <f t="shared" si="28"/>
        <v>0</v>
      </c>
    </row>
    <row r="434" spans="1:5">
      <c r="A434">
        <v>417</v>
      </c>
      <c r="B434">
        <f t="shared" si="29"/>
        <v>0</v>
      </c>
      <c r="C434" s="2">
        <f t="shared" si="26"/>
        <v>0</v>
      </c>
      <c r="D434">
        <f t="shared" si="27"/>
        <v>0</v>
      </c>
      <c r="E434">
        <f t="shared" si="28"/>
        <v>0</v>
      </c>
    </row>
    <row r="435" spans="1:5">
      <c r="A435">
        <v>418</v>
      </c>
      <c r="B435">
        <f t="shared" si="29"/>
        <v>0</v>
      </c>
      <c r="C435" s="2">
        <f t="shared" si="26"/>
        <v>0</v>
      </c>
      <c r="D435">
        <f t="shared" si="27"/>
        <v>0</v>
      </c>
      <c r="E435">
        <f t="shared" si="28"/>
        <v>0</v>
      </c>
    </row>
    <row r="436" spans="1:5">
      <c r="A436">
        <v>419</v>
      </c>
      <c r="B436">
        <f t="shared" si="29"/>
        <v>0</v>
      </c>
      <c r="C436" s="2">
        <f t="shared" si="26"/>
        <v>0</v>
      </c>
      <c r="D436">
        <f t="shared" si="27"/>
        <v>0</v>
      </c>
      <c r="E436">
        <f t="shared" si="28"/>
        <v>0</v>
      </c>
    </row>
    <row r="437" spans="1:5">
      <c r="A437">
        <v>420</v>
      </c>
      <c r="B437">
        <f t="shared" si="29"/>
        <v>0</v>
      </c>
      <c r="C437" s="2">
        <f t="shared" si="26"/>
        <v>0</v>
      </c>
      <c r="D437">
        <f t="shared" si="27"/>
        <v>0</v>
      </c>
      <c r="E437">
        <f t="shared" si="28"/>
        <v>0</v>
      </c>
    </row>
    <row r="438" spans="1:5">
      <c r="A438">
        <v>421</v>
      </c>
      <c r="B438">
        <f t="shared" si="29"/>
        <v>0</v>
      </c>
      <c r="C438" s="2">
        <f t="shared" si="26"/>
        <v>0</v>
      </c>
      <c r="D438">
        <f t="shared" si="27"/>
        <v>0</v>
      </c>
      <c r="E438">
        <f t="shared" si="28"/>
        <v>0</v>
      </c>
    </row>
    <row r="439" spans="1:5">
      <c r="A439">
        <v>422</v>
      </c>
      <c r="B439">
        <f t="shared" si="29"/>
        <v>0</v>
      </c>
      <c r="C439" s="2">
        <f t="shared" si="26"/>
        <v>0</v>
      </c>
      <c r="D439">
        <f t="shared" si="27"/>
        <v>0</v>
      </c>
      <c r="E439">
        <f t="shared" si="28"/>
        <v>0</v>
      </c>
    </row>
    <row r="440" spans="1:5">
      <c r="A440">
        <v>423</v>
      </c>
      <c r="B440">
        <f t="shared" si="29"/>
        <v>0</v>
      </c>
      <c r="C440" s="2">
        <f t="shared" si="26"/>
        <v>0</v>
      </c>
      <c r="D440">
        <f t="shared" si="27"/>
        <v>0</v>
      </c>
      <c r="E440">
        <f t="shared" si="28"/>
        <v>0</v>
      </c>
    </row>
    <row r="441" spans="1:5">
      <c r="A441">
        <v>424</v>
      </c>
      <c r="B441">
        <f t="shared" si="29"/>
        <v>0</v>
      </c>
      <c r="C441" s="2">
        <f t="shared" si="26"/>
        <v>0</v>
      </c>
      <c r="D441">
        <f t="shared" si="27"/>
        <v>0</v>
      </c>
      <c r="E441">
        <f t="shared" si="28"/>
        <v>0</v>
      </c>
    </row>
    <row r="442" spans="1:5">
      <c r="A442">
        <v>425</v>
      </c>
      <c r="B442">
        <f t="shared" si="29"/>
        <v>0</v>
      </c>
      <c r="C442" s="2">
        <f t="shared" si="26"/>
        <v>0</v>
      </c>
      <c r="D442">
        <f t="shared" si="27"/>
        <v>0</v>
      </c>
      <c r="E442">
        <f t="shared" si="28"/>
        <v>0</v>
      </c>
    </row>
    <row r="443" spans="1:5">
      <c r="A443">
        <v>426</v>
      </c>
      <c r="B443">
        <f t="shared" si="29"/>
        <v>0</v>
      </c>
      <c r="C443" s="2">
        <f t="shared" si="26"/>
        <v>0</v>
      </c>
      <c r="D443">
        <f t="shared" si="27"/>
        <v>0</v>
      </c>
      <c r="E443">
        <f t="shared" si="28"/>
        <v>0</v>
      </c>
    </row>
    <row r="444" spans="1:5">
      <c r="A444">
        <v>427</v>
      </c>
      <c r="B444">
        <f t="shared" si="29"/>
        <v>0</v>
      </c>
      <c r="C444" s="2">
        <f t="shared" si="26"/>
        <v>0</v>
      </c>
      <c r="D444">
        <f t="shared" si="27"/>
        <v>0</v>
      </c>
      <c r="E444">
        <f t="shared" si="28"/>
        <v>0</v>
      </c>
    </row>
    <row r="445" spans="1:5">
      <c r="A445">
        <v>428</v>
      </c>
      <c r="B445">
        <f t="shared" si="29"/>
        <v>0</v>
      </c>
      <c r="C445" s="2">
        <f t="shared" si="26"/>
        <v>0</v>
      </c>
      <c r="D445">
        <f t="shared" si="27"/>
        <v>0</v>
      </c>
      <c r="E445">
        <f t="shared" si="28"/>
        <v>0</v>
      </c>
    </row>
    <row r="446" spans="1:5">
      <c r="A446">
        <v>429</v>
      </c>
      <c r="B446">
        <f t="shared" si="29"/>
        <v>0</v>
      </c>
      <c r="C446" s="2">
        <f t="shared" si="26"/>
        <v>0</v>
      </c>
      <c r="D446">
        <f t="shared" si="27"/>
        <v>0</v>
      </c>
      <c r="E446">
        <f t="shared" si="28"/>
        <v>0</v>
      </c>
    </row>
    <row r="447" spans="1:5">
      <c r="A447">
        <v>430</v>
      </c>
      <c r="B447">
        <f t="shared" si="29"/>
        <v>0</v>
      </c>
      <c r="C447" s="2">
        <f t="shared" si="26"/>
        <v>0</v>
      </c>
      <c r="D447">
        <f t="shared" si="27"/>
        <v>0</v>
      </c>
      <c r="E447">
        <f t="shared" si="28"/>
        <v>0</v>
      </c>
    </row>
    <row r="448" spans="1:5">
      <c r="A448">
        <v>431</v>
      </c>
      <c r="B448">
        <f t="shared" si="29"/>
        <v>0</v>
      </c>
      <c r="C448" s="2">
        <f t="shared" si="26"/>
        <v>0</v>
      </c>
      <c r="D448">
        <f t="shared" si="27"/>
        <v>0</v>
      </c>
      <c r="E448">
        <f t="shared" si="28"/>
        <v>0</v>
      </c>
    </row>
    <row r="449" spans="1:5">
      <c r="A449">
        <v>432</v>
      </c>
      <c r="B449">
        <f t="shared" si="29"/>
        <v>0</v>
      </c>
      <c r="C449" s="2">
        <f t="shared" si="26"/>
        <v>0</v>
      </c>
      <c r="D449">
        <f t="shared" si="27"/>
        <v>0</v>
      </c>
      <c r="E449">
        <f t="shared" si="28"/>
        <v>0</v>
      </c>
    </row>
    <row r="450" spans="1:5">
      <c r="A450">
        <v>433</v>
      </c>
      <c r="B450">
        <f t="shared" si="29"/>
        <v>0</v>
      </c>
      <c r="C450" s="2">
        <f t="shared" si="26"/>
        <v>0</v>
      </c>
      <c r="D450">
        <f t="shared" si="27"/>
        <v>0</v>
      </c>
      <c r="E450">
        <f t="shared" si="28"/>
        <v>0</v>
      </c>
    </row>
    <row r="451" spans="1:5">
      <c r="A451">
        <v>434</v>
      </c>
      <c r="B451">
        <f t="shared" si="29"/>
        <v>0</v>
      </c>
      <c r="C451" s="2">
        <f t="shared" si="26"/>
        <v>0</v>
      </c>
      <c r="D451">
        <f t="shared" si="27"/>
        <v>0</v>
      </c>
      <c r="E451">
        <f t="shared" si="28"/>
        <v>0</v>
      </c>
    </row>
    <row r="452" spans="1:5">
      <c r="A452">
        <v>435</v>
      </c>
      <c r="B452">
        <f t="shared" si="29"/>
        <v>0</v>
      </c>
      <c r="C452" s="2">
        <f t="shared" si="26"/>
        <v>0</v>
      </c>
      <c r="D452">
        <f t="shared" si="27"/>
        <v>0</v>
      </c>
      <c r="E452">
        <f t="shared" si="28"/>
        <v>0</v>
      </c>
    </row>
    <row r="453" spans="1:5">
      <c r="A453">
        <v>436</v>
      </c>
      <c r="B453">
        <f t="shared" si="29"/>
        <v>0</v>
      </c>
      <c r="C453" s="2">
        <f t="shared" si="26"/>
        <v>0</v>
      </c>
      <c r="D453">
        <f t="shared" si="27"/>
        <v>0</v>
      </c>
      <c r="E453">
        <f t="shared" si="28"/>
        <v>0</v>
      </c>
    </row>
    <row r="454" spans="1:5">
      <c r="A454">
        <v>437</v>
      </c>
      <c r="B454">
        <f t="shared" si="29"/>
        <v>0</v>
      </c>
      <c r="C454" s="2">
        <f t="shared" si="26"/>
        <v>0</v>
      </c>
      <c r="D454">
        <f t="shared" si="27"/>
        <v>0</v>
      </c>
      <c r="E454">
        <f t="shared" si="28"/>
        <v>0</v>
      </c>
    </row>
    <row r="455" spans="1:5">
      <c r="A455">
        <v>438</v>
      </c>
      <c r="B455">
        <f t="shared" si="29"/>
        <v>0</v>
      </c>
      <c r="C455" s="2">
        <f t="shared" si="26"/>
        <v>0</v>
      </c>
      <c r="D455">
        <f t="shared" si="27"/>
        <v>0</v>
      </c>
      <c r="E455">
        <f t="shared" si="28"/>
        <v>0</v>
      </c>
    </row>
    <row r="456" spans="1:5">
      <c r="A456">
        <v>439</v>
      </c>
      <c r="B456">
        <f t="shared" si="29"/>
        <v>0</v>
      </c>
      <c r="C456" s="2">
        <f t="shared" si="26"/>
        <v>0</v>
      </c>
      <c r="D456">
        <f t="shared" si="27"/>
        <v>0</v>
      </c>
      <c r="E456">
        <f t="shared" si="28"/>
        <v>0</v>
      </c>
    </row>
    <row r="457" spans="1:5">
      <c r="A457">
        <v>440</v>
      </c>
      <c r="B457">
        <f t="shared" si="29"/>
        <v>0</v>
      </c>
      <c r="C457" s="2">
        <f t="shared" si="26"/>
        <v>0</v>
      </c>
      <c r="D457">
        <f t="shared" si="27"/>
        <v>0</v>
      </c>
      <c r="E457">
        <f t="shared" si="28"/>
        <v>0</v>
      </c>
    </row>
    <row r="458" spans="1:5">
      <c r="A458">
        <v>441</v>
      </c>
      <c r="B458">
        <f t="shared" si="29"/>
        <v>0</v>
      </c>
      <c r="C458" s="2">
        <f t="shared" si="26"/>
        <v>0</v>
      </c>
      <c r="D458">
        <f t="shared" si="27"/>
        <v>0</v>
      </c>
      <c r="E458">
        <f t="shared" si="28"/>
        <v>0</v>
      </c>
    </row>
    <row r="459" spans="1:5">
      <c r="A459">
        <v>442</v>
      </c>
      <c r="B459">
        <f t="shared" si="29"/>
        <v>0</v>
      </c>
      <c r="C459" s="2">
        <f t="shared" si="26"/>
        <v>0</v>
      </c>
      <c r="D459">
        <f t="shared" si="27"/>
        <v>0</v>
      </c>
      <c r="E459">
        <f t="shared" si="28"/>
        <v>0</v>
      </c>
    </row>
    <row r="460" spans="1:5">
      <c r="A460">
        <v>443</v>
      </c>
      <c r="B460">
        <f t="shared" si="29"/>
        <v>0</v>
      </c>
      <c r="C460" s="2">
        <f t="shared" si="26"/>
        <v>0</v>
      </c>
      <c r="D460">
        <f t="shared" si="27"/>
        <v>0</v>
      </c>
      <c r="E460">
        <f t="shared" si="28"/>
        <v>0</v>
      </c>
    </row>
    <row r="461" spans="1:5">
      <c r="A461">
        <v>444</v>
      </c>
      <c r="B461">
        <f t="shared" si="29"/>
        <v>0</v>
      </c>
      <c r="C461" s="2">
        <f t="shared" si="26"/>
        <v>0</v>
      </c>
      <c r="D461">
        <f t="shared" si="27"/>
        <v>0</v>
      </c>
      <c r="E461">
        <f t="shared" si="28"/>
        <v>0</v>
      </c>
    </row>
    <row r="462" spans="1:5">
      <c r="A462">
        <v>445</v>
      </c>
      <c r="B462">
        <f t="shared" si="29"/>
        <v>0</v>
      </c>
      <c r="C462" s="2">
        <f t="shared" si="26"/>
        <v>0</v>
      </c>
      <c r="D462">
        <f t="shared" si="27"/>
        <v>0</v>
      </c>
      <c r="E462">
        <f t="shared" si="28"/>
        <v>0</v>
      </c>
    </row>
    <row r="463" spans="1:5">
      <c r="A463">
        <v>446</v>
      </c>
      <c r="B463">
        <f t="shared" si="29"/>
        <v>0</v>
      </c>
      <c r="C463" s="2">
        <f t="shared" si="26"/>
        <v>0</v>
      </c>
      <c r="D463">
        <f t="shared" si="27"/>
        <v>0</v>
      </c>
      <c r="E463">
        <f t="shared" si="28"/>
        <v>0</v>
      </c>
    </row>
    <row r="464" spans="1:5">
      <c r="A464">
        <v>447</v>
      </c>
      <c r="B464">
        <f t="shared" si="29"/>
        <v>0</v>
      </c>
      <c r="C464" s="2">
        <f t="shared" si="26"/>
        <v>0</v>
      </c>
      <c r="D464">
        <f t="shared" si="27"/>
        <v>0</v>
      </c>
      <c r="E464">
        <f t="shared" si="28"/>
        <v>0</v>
      </c>
    </row>
    <row r="465" spans="1:5">
      <c r="A465">
        <v>448</v>
      </c>
      <c r="B465">
        <f t="shared" si="29"/>
        <v>0</v>
      </c>
      <c r="C465" s="2">
        <f t="shared" si="26"/>
        <v>0</v>
      </c>
      <c r="D465">
        <f t="shared" si="27"/>
        <v>0</v>
      </c>
      <c r="E465">
        <f t="shared" si="28"/>
        <v>0</v>
      </c>
    </row>
    <row r="466" spans="1:5">
      <c r="A466">
        <v>449</v>
      </c>
      <c r="B466">
        <f t="shared" si="29"/>
        <v>0</v>
      </c>
      <c r="C466" s="2">
        <f t="shared" ref="C466:C517" si="30">B466/$C$2</f>
        <v>0</v>
      </c>
      <c r="D466">
        <f t="shared" ref="D466:D517" si="31">$C$10*C466</f>
        <v>0</v>
      </c>
      <c r="E466">
        <f t="shared" ref="E466:E517" si="32">B466+D466</f>
        <v>0</v>
      </c>
    </row>
    <row r="467" spans="1:5">
      <c r="A467">
        <v>450</v>
      </c>
      <c r="B467">
        <f t="shared" ref="B467:B517" si="33">1/($C$6*SQRT(2*PI()))*EXP(-0.5*((A467-$C$5)/$C$6)^2)*$C$2</f>
        <v>0</v>
      </c>
      <c r="C467" s="2">
        <f t="shared" si="30"/>
        <v>0</v>
      </c>
      <c r="D467">
        <f t="shared" si="31"/>
        <v>0</v>
      </c>
      <c r="E467">
        <f t="shared" si="32"/>
        <v>0</v>
      </c>
    </row>
    <row r="468" spans="1:5">
      <c r="A468">
        <v>451</v>
      </c>
      <c r="B468">
        <f t="shared" si="33"/>
        <v>0</v>
      </c>
      <c r="C468" s="2">
        <f t="shared" si="30"/>
        <v>0</v>
      </c>
      <c r="D468">
        <f t="shared" si="31"/>
        <v>0</v>
      </c>
      <c r="E468">
        <f t="shared" si="32"/>
        <v>0</v>
      </c>
    </row>
    <row r="469" spans="1:5">
      <c r="A469">
        <v>452</v>
      </c>
      <c r="B469">
        <f t="shared" si="33"/>
        <v>0</v>
      </c>
      <c r="C469" s="2">
        <f t="shared" si="30"/>
        <v>0</v>
      </c>
      <c r="D469">
        <f t="shared" si="31"/>
        <v>0</v>
      </c>
      <c r="E469">
        <f t="shared" si="32"/>
        <v>0</v>
      </c>
    </row>
    <row r="470" spans="1:5">
      <c r="A470">
        <v>453</v>
      </c>
      <c r="B470">
        <f t="shared" si="33"/>
        <v>0</v>
      </c>
      <c r="C470" s="2">
        <f t="shared" si="30"/>
        <v>0</v>
      </c>
      <c r="D470">
        <f t="shared" si="31"/>
        <v>0</v>
      </c>
      <c r="E470">
        <f t="shared" si="32"/>
        <v>0</v>
      </c>
    </row>
    <row r="471" spans="1:5">
      <c r="A471">
        <v>454</v>
      </c>
      <c r="B471">
        <f t="shared" si="33"/>
        <v>0</v>
      </c>
      <c r="C471" s="2">
        <f t="shared" si="30"/>
        <v>0</v>
      </c>
      <c r="D471">
        <f t="shared" si="31"/>
        <v>0</v>
      </c>
      <c r="E471">
        <f t="shared" si="32"/>
        <v>0</v>
      </c>
    </row>
    <row r="472" spans="1:5">
      <c r="A472">
        <v>455</v>
      </c>
      <c r="B472">
        <f t="shared" si="33"/>
        <v>0</v>
      </c>
      <c r="C472" s="2">
        <f t="shared" si="30"/>
        <v>0</v>
      </c>
      <c r="D472">
        <f t="shared" si="31"/>
        <v>0</v>
      </c>
      <c r="E472">
        <f t="shared" si="32"/>
        <v>0</v>
      </c>
    </row>
    <row r="473" spans="1:5">
      <c r="A473">
        <v>456</v>
      </c>
      <c r="B473">
        <f t="shared" si="33"/>
        <v>0</v>
      </c>
      <c r="C473" s="2">
        <f t="shared" si="30"/>
        <v>0</v>
      </c>
      <c r="D473">
        <f t="shared" si="31"/>
        <v>0</v>
      </c>
      <c r="E473">
        <f t="shared" si="32"/>
        <v>0</v>
      </c>
    </row>
    <row r="474" spans="1:5">
      <c r="A474">
        <v>457</v>
      </c>
      <c r="B474">
        <f t="shared" si="33"/>
        <v>0</v>
      </c>
      <c r="C474" s="2">
        <f t="shared" si="30"/>
        <v>0</v>
      </c>
      <c r="D474">
        <f t="shared" si="31"/>
        <v>0</v>
      </c>
      <c r="E474">
        <f t="shared" si="32"/>
        <v>0</v>
      </c>
    </row>
    <row r="475" spans="1:5">
      <c r="A475">
        <v>458</v>
      </c>
      <c r="B475">
        <f t="shared" si="33"/>
        <v>0</v>
      </c>
      <c r="C475" s="2">
        <f t="shared" si="30"/>
        <v>0</v>
      </c>
      <c r="D475">
        <f t="shared" si="31"/>
        <v>0</v>
      </c>
      <c r="E475">
        <f t="shared" si="32"/>
        <v>0</v>
      </c>
    </row>
    <row r="476" spans="1:5">
      <c r="A476">
        <v>459</v>
      </c>
      <c r="B476">
        <f t="shared" si="33"/>
        <v>0</v>
      </c>
      <c r="C476" s="2">
        <f t="shared" si="30"/>
        <v>0</v>
      </c>
      <c r="D476">
        <f t="shared" si="31"/>
        <v>0</v>
      </c>
      <c r="E476">
        <f t="shared" si="32"/>
        <v>0</v>
      </c>
    </row>
    <row r="477" spans="1:5">
      <c r="A477">
        <v>460</v>
      </c>
      <c r="B477">
        <f t="shared" si="33"/>
        <v>0</v>
      </c>
      <c r="C477" s="2">
        <f t="shared" si="30"/>
        <v>0</v>
      </c>
      <c r="D477">
        <f t="shared" si="31"/>
        <v>0</v>
      </c>
      <c r="E477">
        <f t="shared" si="32"/>
        <v>0</v>
      </c>
    </row>
    <row r="478" spans="1:5">
      <c r="A478">
        <v>461</v>
      </c>
      <c r="B478">
        <f t="shared" si="33"/>
        <v>0</v>
      </c>
      <c r="C478" s="2">
        <f t="shared" si="30"/>
        <v>0</v>
      </c>
      <c r="D478">
        <f t="shared" si="31"/>
        <v>0</v>
      </c>
      <c r="E478">
        <f t="shared" si="32"/>
        <v>0</v>
      </c>
    </row>
    <row r="479" spans="1:5">
      <c r="A479">
        <v>462</v>
      </c>
      <c r="B479">
        <f t="shared" si="33"/>
        <v>0</v>
      </c>
      <c r="C479" s="2">
        <f t="shared" si="30"/>
        <v>0</v>
      </c>
      <c r="D479">
        <f t="shared" si="31"/>
        <v>0</v>
      </c>
      <c r="E479">
        <f t="shared" si="32"/>
        <v>0</v>
      </c>
    </row>
    <row r="480" spans="1:5">
      <c r="A480">
        <v>463</v>
      </c>
      <c r="B480">
        <f t="shared" si="33"/>
        <v>0</v>
      </c>
      <c r="C480" s="2">
        <f t="shared" si="30"/>
        <v>0</v>
      </c>
      <c r="D480">
        <f t="shared" si="31"/>
        <v>0</v>
      </c>
      <c r="E480">
        <f t="shared" si="32"/>
        <v>0</v>
      </c>
    </row>
    <row r="481" spans="1:5">
      <c r="A481">
        <v>464</v>
      </c>
      <c r="B481">
        <f t="shared" si="33"/>
        <v>0</v>
      </c>
      <c r="C481" s="2">
        <f t="shared" si="30"/>
        <v>0</v>
      </c>
      <c r="D481">
        <f t="shared" si="31"/>
        <v>0</v>
      </c>
      <c r="E481">
        <f t="shared" si="32"/>
        <v>0</v>
      </c>
    </row>
    <row r="482" spans="1:5">
      <c r="A482">
        <v>465</v>
      </c>
      <c r="B482">
        <f t="shared" si="33"/>
        <v>0</v>
      </c>
      <c r="C482" s="2">
        <f t="shared" si="30"/>
        <v>0</v>
      </c>
      <c r="D482">
        <f t="shared" si="31"/>
        <v>0</v>
      </c>
      <c r="E482">
        <f t="shared" si="32"/>
        <v>0</v>
      </c>
    </row>
    <row r="483" spans="1:5">
      <c r="A483">
        <v>466</v>
      </c>
      <c r="B483">
        <f t="shared" si="33"/>
        <v>0</v>
      </c>
      <c r="C483" s="2">
        <f t="shared" si="30"/>
        <v>0</v>
      </c>
      <c r="D483">
        <f t="shared" si="31"/>
        <v>0</v>
      </c>
      <c r="E483">
        <f t="shared" si="32"/>
        <v>0</v>
      </c>
    </row>
    <row r="484" spans="1:5">
      <c r="A484">
        <v>467</v>
      </c>
      <c r="B484">
        <f t="shared" si="33"/>
        <v>0</v>
      </c>
      <c r="C484" s="2">
        <f t="shared" si="30"/>
        <v>0</v>
      </c>
      <c r="D484">
        <f t="shared" si="31"/>
        <v>0</v>
      </c>
      <c r="E484">
        <f t="shared" si="32"/>
        <v>0</v>
      </c>
    </row>
    <row r="485" spans="1:5">
      <c r="A485">
        <v>468</v>
      </c>
      <c r="B485">
        <f t="shared" si="33"/>
        <v>0</v>
      </c>
      <c r="C485" s="2">
        <f t="shared" si="30"/>
        <v>0</v>
      </c>
      <c r="D485">
        <f t="shared" si="31"/>
        <v>0</v>
      </c>
      <c r="E485">
        <f t="shared" si="32"/>
        <v>0</v>
      </c>
    </row>
    <row r="486" spans="1:5">
      <c r="A486">
        <v>469</v>
      </c>
      <c r="B486">
        <f t="shared" si="33"/>
        <v>0</v>
      </c>
      <c r="C486" s="2">
        <f t="shared" si="30"/>
        <v>0</v>
      </c>
      <c r="D486">
        <f t="shared" si="31"/>
        <v>0</v>
      </c>
      <c r="E486">
        <f t="shared" si="32"/>
        <v>0</v>
      </c>
    </row>
    <row r="487" spans="1:5">
      <c r="A487">
        <v>470</v>
      </c>
      <c r="B487">
        <f t="shared" si="33"/>
        <v>0</v>
      </c>
      <c r="C487" s="2">
        <f t="shared" si="30"/>
        <v>0</v>
      </c>
      <c r="D487">
        <f t="shared" si="31"/>
        <v>0</v>
      </c>
      <c r="E487">
        <f t="shared" si="32"/>
        <v>0</v>
      </c>
    </row>
    <row r="488" spans="1:5">
      <c r="A488">
        <v>471</v>
      </c>
      <c r="B488">
        <f t="shared" si="33"/>
        <v>0</v>
      </c>
      <c r="C488" s="2">
        <f t="shared" si="30"/>
        <v>0</v>
      </c>
      <c r="D488">
        <f t="shared" si="31"/>
        <v>0</v>
      </c>
      <c r="E488">
        <f t="shared" si="32"/>
        <v>0</v>
      </c>
    </row>
    <row r="489" spans="1:5">
      <c r="A489">
        <v>472</v>
      </c>
      <c r="B489">
        <f t="shared" si="33"/>
        <v>0</v>
      </c>
      <c r="C489" s="2">
        <f t="shared" si="30"/>
        <v>0</v>
      </c>
      <c r="D489">
        <f t="shared" si="31"/>
        <v>0</v>
      </c>
      <c r="E489">
        <f t="shared" si="32"/>
        <v>0</v>
      </c>
    </row>
    <row r="490" spans="1:5">
      <c r="A490">
        <v>473</v>
      </c>
      <c r="B490">
        <f t="shared" si="33"/>
        <v>0</v>
      </c>
      <c r="C490" s="2">
        <f t="shared" si="30"/>
        <v>0</v>
      </c>
      <c r="D490">
        <f t="shared" si="31"/>
        <v>0</v>
      </c>
      <c r="E490">
        <f t="shared" si="32"/>
        <v>0</v>
      </c>
    </row>
    <row r="491" spans="1:5">
      <c r="A491">
        <v>474</v>
      </c>
      <c r="B491">
        <f t="shared" si="33"/>
        <v>0</v>
      </c>
      <c r="C491" s="2">
        <f t="shared" si="30"/>
        <v>0</v>
      </c>
      <c r="D491">
        <f t="shared" si="31"/>
        <v>0</v>
      </c>
      <c r="E491">
        <f t="shared" si="32"/>
        <v>0</v>
      </c>
    </row>
    <row r="492" spans="1:5">
      <c r="A492">
        <v>475</v>
      </c>
      <c r="B492">
        <f t="shared" si="33"/>
        <v>0</v>
      </c>
      <c r="C492" s="2">
        <f t="shared" si="30"/>
        <v>0</v>
      </c>
      <c r="D492">
        <f t="shared" si="31"/>
        <v>0</v>
      </c>
      <c r="E492">
        <f t="shared" si="32"/>
        <v>0</v>
      </c>
    </row>
    <row r="493" spans="1:5">
      <c r="A493">
        <v>476</v>
      </c>
      <c r="B493">
        <f t="shared" si="33"/>
        <v>0</v>
      </c>
      <c r="C493" s="2">
        <f t="shared" si="30"/>
        <v>0</v>
      </c>
      <c r="D493">
        <f t="shared" si="31"/>
        <v>0</v>
      </c>
      <c r="E493">
        <f t="shared" si="32"/>
        <v>0</v>
      </c>
    </row>
    <row r="494" spans="1:5">
      <c r="A494">
        <v>477</v>
      </c>
      <c r="B494">
        <f t="shared" si="33"/>
        <v>0</v>
      </c>
      <c r="C494" s="2">
        <f t="shared" si="30"/>
        <v>0</v>
      </c>
      <c r="D494">
        <f t="shared" si="31"/>
        <v>0</v>
      </c>
      <c r="E494">
        <f t="shared" si="32"/>
        <v>0</v>
      </c>
    </row>
    <row r="495" spans="1:5">
      <c r="A495">
        <v>478</v>
      </c>
      <c r="B495">
        <f t="shared" si="33"/>
        <v>0</v>
      </c>
      <c r="C495" s="2">
        <f t="shared" si="30"/>
        <v>0</v>
      </c>
      <c r="D495">
        <f t="shared" si="31"/>
        <v>0</v>
      </c>
      <c r="E495">
        <f t="shared" si="32"/>
        <v>0</v>
      </c>
    </row>
    <row r="496" spans="1:5">
      <c r="A496">
        <v>479</v>
      </c>
      <c r="B496">
        <f t="shared" si="33"/>
        <v>0</v>
      </c>
      <c r="C496" s="2">
        <f t="shared" si="30"/>
        <v>0</v>
      </c>
      <c r="D496">
        <f t="shared" si="31"/>
        <v>0</v>
      </c>
      <c r="E496">
        <f t="shared" si="32"/>
        <v>0</v>
      </c>
    </row>
    <row r="497" spans="1:5">
      <c r="A497">
        <v>480</v>
      </c>
      <c r="B497">
        <f t="shared" si="33"/>
        <v>0</v>
      </c>
      <c r="C497" s="2">
        <f t="shared" si="30"/>
        <v>0</v>
      </c>
      <c r="D497">
        <f t="shared" si="31"/>
        <v>0</v>
      </c>
      <c r="E497">
        <f t="shared" si="32"/>
        <v>0</v>
      </c>
    </row>
    <row r="498" spans="1:5">
      <c r="A498">
        <v>481</v>
      </c>
      <c r="B498">
        <f t="shared" si="33"/>
        <v>0</v>
      </c>
      <c r="C498" s="2">
        <f t="shared" si="30"/>
        <v>0</v>
      </c>
      <c r="D498">
        <f t="shared" si="31"/>
        <v>0</v>
      </c>
      <c r="E498">
        <f t="shared" si="32"/>
        <v>0</v>
      </c>
    </row>
    <row r="499" spans="1:5">
      <c r="A499">
        <v>482</v>
      </c>
      <c r="B499">
        <f t="shared" si="33"/>
        <v>0</v>
      </c>
      <c r="C499" s="2">
        <f t="shared" si="30"/>
        <v>0</v>
      </c>
      <c r="D499">
        <f t="shared" si="31"/>
        <v>0</v>
      </c>
      <c r="E499">
        <f t="shared" si="32"/>
        <v>0</v>
      </c>
    </row>
    <row r="500" spans="1:5">
      <c r="A500">
        <v>483</v>
      </c>
      <c r="B500">
        <f t="shared" si="33"/>
        <v>0</v>
      </c>
      <c r="C500" s="2">
        <f t="shared" si="30"/>
        <v>0</v>
      </c>
      <c r="D500">
        <f t="shared" si="31"/>
        <v>0</v>
      </c>
      <c r="E500">
        <f t="shared" si="32"/>
        <v>0</v>
      </c>
    </row>
    <row r="501" spans="1:5">
      <c r="A501">
        <v>484</v>
      </c>
      <c r="B501">
        <f t="shared" si="33"/>
        <v>0</v>
      </c>
      <c r="C501" s="2">
        <f t="shared" si="30"/>
        <v>0</v>
      </c>
      <c r="D501">
        <f t="shared" si="31"/>
        <v>0</v>
      </c>
      <c r="E501">
        <f t="shared" si="32"/>
        <v>0</v>
      </c>
    </row>
    <row r="502" spans="1:5">
      <c r="A502">
        <v>485</v>
      </c>
      <c r="B502">
        <f t="shared" si="33"/>
        <v>0</v>
      </c>
      <c r="C502" s="2">
        <f t="shared" si="30"/>
        <v>0</v>
      </c>
      <c r="D502">
        <f t="shared" si="31"/>
        <v>0</v>
      </c>
      <c r="E502">
        <f t="shared" si="32"/>
        <v>0</v>
      </c>
    </row>
    <row r="503" spans="1:5">
      <c r="A503">
        <v>486</v>
      </c>
      <c r="B503">
        <f t="shared" si="33"/>
        <v>0</v>
      </c>
      <c r="C503" s="2">
        <f t="shared" si="30"/>
        <v>0</v>
      </c>
      <c r="D503">
        <f t="shared" si="31"/>
        <v>0</v>
      </c>
      <c r="E503">
        <f t="shared" si="32"/>
        <v>0</v>
      </c>
    </row>
    <row r="504" spans="1:5">
      <c r="A504">
        <v>487</v>
      </c>
      <c r="B504">
        <f t="shared" si="33"/>
        <v>0</v>
      </c>
      <c r="C504" s="2">
        <f t="shared" si="30"/>
        <v>0</v>
      </c>
      <c r="D504">
        <f t="shared" si="31"/>
        <v>0</v>
      </c>
      <c r="E504">
        <f t="shared" si="32"/>
        <v>0</v>
      </c>
    </row>
    <row r="505" spans="1:5">
      <c r="A505">
        <v>488</v>
      </c>
      <c r="B505">
        <f t="shared" si="33"/>
        <v>0</v>
      </c>
      <c r="C505" s="2">
        <f t="shared" si="30"/>
        <v>0</v>
      </c>
      <c r="D505">
        <f t="shared" si="31"/>
        <v>0</v>
      </c>
      <c r="E505">
        <f t="shared" si="32"/>
        <v>0</v>
      </c>
    </row>
    <row r="506" spans="1:5">
      <c r="A506">
        <v>489</v>
      </c>
      <c r="B506">
        <f t="shared" si="33"/>
        <v>0</v>
      </c>
      <c r="C506" s="2">
        <f t="shared" si="30"/>
        <v>0</v>
      </c>
      <c r="D506">
        <f t="shared" si="31"/>
        <v>0</v>
      </c>
      <c r="E506">
        <f t="shared" si="32"/>
        <v>0</v>
      </c>
    </row>
    <row r="507" spans="1:5">
      <c r="A507">
        <v>490</v>
      </c>
      <c r="B507">
        <f t="shared" si="33"/>
        <v>0</v>
      </c>
      <c r="C507" s="2">
        <f t="shared" si="30"/>
        <v>0</v>
      </c>
      <c r="D507">
        <f t="shared" si="31"/>
        <v>0</v>
      </c>
      <c r="E507">
        <f t="shared" si="32"/>
        <v>0</v>
      </c>
    </row>
    <row r="508" spans="1:5">
      <c r="A508">
        <v>491</v>
      </c>
      <c r="B508">
        <f t="shared" si="33"/>
        <v>0</v>
      </c>
      <c r="C508" s="2">
        <f t="shared" si="30"/>
        <v>0</v>
      </c>
      <c r="D508">
        <f t="shared" si="31"/>
        <v>0</v>
      </c>
      <c r="E508">
        <f t="shared" si="32"/>
        <v>0</v>
      </c>
    </row>
    <row r="509" spans="1:5">
      <c r="A509">
        <v>492</v>
      </c>
      <c r="B509">
        <f t="shared" si="33"/>
        <v>0</v>
      </c>
      <c r="C509" s="2">
        <f t="shared" si="30"/>
        <v>0</v>
      </c>
      <c r="D509">
        <f t="shared" si="31"/>
        <v>0</v>
      </c>
      <c r="E509">
        <f t="shared" si="32"/>
        <v>0</v>
      </c>
    </row>
    <row r="510" spans="1:5">
      <c r="A510">
        <v>493</v>
      </c>
      <c r="B510">
        <f t="shared" si="33"/>
        <v>0</v>
      </c>
      <c r="C510" s="2">
        <f t="shared" si="30"/>
        <v>0</v>
      </c>
      <c r="D510">
        <f t="shared" si="31"/>
        <v>0</v>
      </c>
      <c r="E510">
        <f t="shared" si="32"/>
        <v>0</v>
      </c>
    </row>
    <row r="511" spans="1:5">
      <c r="A511">
        <v>494</v>
      </c>
      <c r="B511">
        <f t="shared" si="33"/>
        <v>0</v>
      </c>
      <c r="C511" s="2">
        <f t="shared" si="30"/>
        <v>0</v>
      </c>
      <c r="D511">
        <f t="shared" si="31"/>
        <v>0</v>
      </c>
      <c r="E511">
        <f t="shared" si="32"/>
        <v>0</v>
      </c>
    </row>
    <row r="512" spans="1:5">
      <c r="A512">
        <v>495</v>
      </c>
      <c r="B512">
        <f t="shared" si="33"/>
        <v>0</v>
      </c>
      <c r="C512" s="2">
        <f t="shared" si="30"/>
        <v>0</v>
      </c>
      <c r="D512">
        <f t="shared" si="31"/>
        <v>0</v>
      </c>
      <c r="E512">
        <f t="shared" si="32"/>
        <v>0</v>
      </c>
    </row>
    <row r="513" spans="1:5">
      <c r="A513">
        <v>496</v>
      </c>
      <c r="B513">
        <f t="shared" si="33"/>
        <v>0</v>
      </c>
      <c r="C513" s="2">
        <f t="shared" si="30"/>
        <v>0</v>
      </c>
      <c r="D513">
        <f t="shared" si="31"/>
        <v>0</v>
      </c>
      <c r="E513">
        <f t="shared" si="32"/>
        <v>0</v>
      </c>
    </row>
    <row r="514" spans="1:5">
      <c r="A514">
        <v>497</v>
      </c>
      <c r="B514">
        <f t="shared" si="33"/>
        <v>0</v>
      </c>
      <c r="C514" s="2">
        <f t="shared" si="30"/>
        <v>0</v>
      </c>
      <c r="D514">
        <f t="shared" si="31"/>
        <v>0</v>
      </c>
      <c r="E514">
        <f t="shared" si="32"/>
        <v>0</v>
      </c>
    </row>
    <row r="515" spans="1:5">
      <c r="A515">
        <v>498</v>
      </c>
      <c r="B515">
        <f t="shared" si="33"/>
        <v>0</v>
      </c>
      <c r="C515" s="2">
        <f t="shared" si="30"/>
        <v>0</v>
      </c>
      <c r="D515">
        <f t="shared" si="31"/>
        <v>0</v>
      </c>
      <c r="E515">
        <f t="shared" si="32"/>
        <v>0</v>
      </c>
    </row>
    <row r="516" spans="1:5">
      <c r="A516">
        <v>499</v>
      </c>
      <c r="B516">
        <f t="shared" si="33"/>
        <v>0</v>
      </c>
      <c r="C516" s="2">
        <f t="shared" si="30"/>
        <v>0</v>
      </c>
      <c r="D516">
        <f t="shared" si="31"/>
        <v>0</v>
      </c>
      <c r="E516">
        <f t="shared" si="32"/>
        <v>0</v>
      </c>
    </row>
    <row r="517" spans="1:5">
      <c r="A517">
        <v>500</v>
      </c>
      <c r="B517">
        <f t="shared" si="33"/>
        <v>0</v>
      </c>
      <c r="C517" s="2">
        <f t="shared" si="30"/>
        <v>0</v>
      </c>
      <c r="D517">
        <f t="shared" si="31"/>
        <v>0</v>
      </c>
      <c r="E517">
        <f t="shared" si="32"/>
        <v>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ded8b1b-070d-4629-82e4-c0b019f46057}" enabled="0" method="" siteId="{3ded8b1b-070d-4629-82e4-c0b019f4605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Adoption</vt:lpstr>
      <vt:lpstr>SSP2_M m2</vt:lpstr>
      <vt:lpstr>EPD Data</vt:lpstr>
      <vt:lpstr>CMU</vt:lpstr>
      <vt:lpstr>2x6 Wall</vt:lpstr>
      <vt:lpstr>Bamcore Hybrid</vt:lpstr>
      <vt:lpstr>Bamcore ESC</vt:lpstr>
      <vt:lpstr>Inventory</vt:lpstr>
      <vt:lpstr>Regrowth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Arehart</dc:creator>
  <cp:lastModifiedBy>Jay Arehart</cp:lastModifiedBy>
  <dcterms:created xsi:type="dcterms:W3CDTF">2024-06-13T14:08:37Z</dcterms:created>
  <dcterms:modified xsi:type="dcterms:W3CDTF">2024-12-09T03:31:55Z</dcterms:modified>
</cp:coreProperties>
</file>