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4"/>
  </bookViews>
  <sheets>
    <sheet name="wal-delete default" sheetId="4" r:id="rId1"/>
    <sheet name="full-normal default" sheetId="5" r:id="rId2"/>
    <sheet name="ext4-f2fs default" sheetId="6" r:id="rId3"/>
    <sheet name="Shock-factor-analysis" sheetId="7" r:id="rId4"/>
    <sheet name="Network energy" sheetId="8" r:id="rId5"/>
  </sheets>
  <calcPr calcId="144525"/>
</workbook>
</file>

<file path=xl/calcChain.xml><?xml version="1.0" encoding="utf-8"?>
<calcChain xmlns="http://schemas.openxmlformats.org/spreadsheetml/2006/main">
  <c r="H29" i="8" l="1"/>
  <c r="H28" i="8"/>
  <c r="H27" i="8"/>
  <c r="T16" i="8"/>
  <c r="N16" i="8"/>
  <c r="G16" i="8"/>
  <c r="M16" i="8"/>
  <c r="M19" i="8" s="1"/>
  <c r="M20" i="8" s="1"/>
  <c r="S12" i="8"/>
  <c r="S16" i="8" s="1"/>
  <c r="R12" i="8"/>
  <c r="Q12" i="8"/>
  <c r="S22" i="8" s="1"/>
  <c r="M12" i="8"/>
  <c r="M21" i="8" s="1"/>
  <c r="L12" i="8"/>
  <c r="K12" i="8"/>
  <c r="M22" i="8" s="1"/>
  <c r="F12" i="8"/>
  <c r="F21" i="8" s="1"/>
  <c r="E12" i="8"/>
  <c r="D12" i="8"/>
  <c r="F22" i="8" s="1"/>
  <c r="J29" i="8" l="1"/>
  <c r="S17" i="8"/>
  <c r="S18" i="8"/>
  <c r="S19" i="8"/>
  <c r="S20" i="8" s="1"/>
  <c r="D13" i="8"/>
  <c r="Q13" i="8"/>
  <c r="M18" i="8"/>
  <c r="S21" i="8"/>
  <c r="F16" i="8"/>
  <c r="M17" i="8"/>
  <c r="K13" i="8"/>
  <c r="D10" i="7"/>
  <c r="E10" i="7"/>
  <c r="E16" i="7" s="1"/>
  <c r="L10" i="7"/>
  <c r="M10" i="7"/>
  <c r="W10" i="7"/>
  <c r="X10" i="7"/>
  <c r="X16" i="7" s="1"/>
  <c r="D11" i="7"/>
  <c r="E11" i="7"/>
  <c r="L11" i="7"/>
  <c r="M11" i="7"/>
  <c r="W11" i="7"/>
  <c r="X11" i="7"/>
  <c r="D12" i="7"/>
  <c r="E12" i="7"/>
  <c r="L12" i="7"/>
  <c r="M12" i="7"/>
  <c r="W12" i="7"/>
  <c r="X12" i="7"/>
  <c r="D13" i="7"/>
  <c r="E13" i="7"/>
  <c r="L13" i="7"/>
  <c r="M13" i="7"/>
  <c r="W13" i="7"/>
  <c r="X13" i="7"/>
  <c r="D14" i="7"/>
  <c r="E14" i="7"/>
  <c r="L14" i="7"/>
  <c r="M14" i="7"/>
  <c r="W14" i="7"/>
  <c r="X14" i="7"/>
  <c r="A16" i="7"/>
  <c r="B16" i="7"/>
  <c r="C16" i="7"/>
  <c r="D16" i="7"/>
  <c r="I16" i="7"/>
  <c r="M20" i="7" s="1"/>
  <c r="S20" i="7" s="1"/>
  <c r="J16" i="7"/>
  <c r="K16" i="7"/>
  <c r="K18" i="7" s="1"/>
  <c r="L18" i="7" s="1"/>
  <c r="M18" i="7" s="1"/>
  <c r="L16" i="7"/>
  <c r="M16" i="7"/>
  <c r="T16" i="7"/>
  <c r="U16" i="7"/>
  <c r="V16" i="7"/>
  <c r="W16" i="7"/>
  <c r="C18" i="7"/>
  <c r="D18" i="7" s="1"/>
  <c r="E18" i="7" s="1"/>
  <c r="V18" i="7"/>
  <c r="W18" i="7"/>
  <c r="X18" i="7" s="1"/>
  <c r="E19" i="7"/>
  <c r="M19" i="7"/>
  <c r="S19" i="7" s="1"/>
  <c r="X19" i="7"/>
  <c r="AD19" i="7" s="1"/>
  <c r="E20" i="7"/>
  <c r="X20" i="7"/>
  <c r="AD20" i="7"/>
  <c r="D29" i="7"/>
  <c r="E29" i="7"/>
  <c r="E35" i="7" s="1"/>
  <c r="L29" i="7"/>
  <c r="M29" i="7"/>
  <c r="D30" i="7"/>
  <c r="E30" i="7"/>
  <c r="L30" i="7"/>
  <c r="M30" i="7"/>
  <c r="D31" i="7"/>
  <c r="E31" i="7"/>
  <c r="L31" i="7"/>
  <c r="M31" i="7"/>
  <c r="D32" i="7"/>
  <c r="E32" i="7"/>
  <c r="L32" i="7"/>
  <c r="M32" i="7"/>
  <c r="D33" i="7"/>
  <c r="E33" i="7"/>
  <c r="L33" i="7"/>
  <c r="M33" i="7"/>
  <c r="A35" i="7"/>
  <c r="B35" i="7"/>
  <c r="C35" i="7"/>
  <c r="D35" i="7"/>
  <c r="I35" i="7"/>
  <c r="M38" i="7" s="1"/>
  <c r="J35" i="7"/>
  <c r="K35" i="7"/>
  <c r="L35" i="7"/>
  <c r="M35" i="7"/>
  <c r="C37" i="7"/>
  <c r="D37" i="7"/>
  <c r="E37" i="7" s="1"/>
  <c r="K37" i="7"/>
  <c r="L37" i="7" s="1"/>
  <c r="M37" i="7" s="1"/>
  <c r="E38" i="7"/>
  <c r="S38" i="7" s="1"/>
  <c r="E39" i="7"/>
  <c r="M39" i="7"/>
  <c r="S39" i="7" s="1"/>
  <c r="E38" i="6"/>
  <c r="L37" i="6"/>
  <c r="M37" i="6" s="1"/>
  <c r="N37" i="6" s="1"/>
  <c r="L35" i="6"/>
  <c r="K35" i="6"/>
  <c r="J35" i="6"/>
  <c r="N38" i="6" s="1"/>
  <c r="C35" i="6"/>
  <c r="C37" i="6" s="1"/>
  <c r="D37" i="6" s="1"/>
  <c r="E37" i="6" s="1"/>
  <c r="T37" i="6" s="1"/>
  <c r="B35" i="6"/>
  <c r="A35" i="6"/>
  <c r="E39" i="6" s="1"/>
  <c r="M33" i="6"/>
  <c r="N33" i="6" s="1"/>
  <c r="E33" i="6"/>
  <c r="D33" i="6"/>
  <c r="M32" i="6"/>
  <c r="N32" i="6" s="1"/>
  <c r="E32" i="6"/>
  <c r="D32" i="6"/>
  <c r="M31" i="6"/>
  <c r="N31" i="6" s="1"/>
  <c r="E31" i="6"/>
  <c r="D31" i="6"/>
  <c r="M30" i="6"/>
  <c r="N30" i="6" s="1"/>
  <c r="E30" i="6"/>
  <c r="D30" i="6"/>
  <c r="M29" i="6"/>
  <c r="M35" i="6" s="1"/>
  <c r="E29" i="6"/>
  <c r="E35" i="6" s="1"/>
  <c r="D29" i="6"/>
  <c r="D35" i="6" s="1"/>
  <c r="M15" i="6"/>
  <c r="L15" i="6"/>
  <c r="L17" i="6" s="1"/>
  <c r="M17" i="6" s="1"/>
  <c r="N17" i="6" s="1"/>
  <c r="K15" i="6"/>
  <c r="J15" i="6"/>
  <c r="N19" i="6" s="1"/>
  <c r="C15" i="6"/>
  <c r="C17" i="6" s="1"/>
  <c r="D17" i="6" s="1"/>
  <c r="E17" i="6" s="1"/>
  <c r="B15" i="6"/>
  <c r="A15" i="6"/>
  <c r="E18" i="6" s="1"/>
  <c r="N13" i="6"/>
  <c r="M13" i="6"/>
  <c r="D13" i="6"/>
  <c r="E13" i="6" s="1"/>
  <c r="N12" i="6"/>
  <c r="M12" i="6"/>
  <c r="D12" i="6"/>
  <c r="E12" i="6" s="1"/>
  <c r="N11" i="6"/>
  <c r="M11" i="6"/>
  <c r="D11" i="6"/>
  <c r="E11" i="6" s="1"/>
  <c r="N10" i="6"/>
  <c r="M10" i="6"/>
  <c r="D10" i="6"/>
  <c r="E10" i="6" s="1"/>
  <c r="N9" i="6"/>
  <c r="N15" i="6" s="1"/>
  <c r="M9" i="6"/>
  <c r="D9" i="6"/>
  <c r="E9" i="6" s="1"/>
  <c r="M35" i="5"/>
  <c r="L35" i="5"/>
  <c r="L37" i="5" s="1"/>
  <c r="M37" i="5" s="1"/>
  <c r="N37" i="5" s="1"/>
  <c r="K35" i="5"/>
  <c r="J35" i="5"/>
  <c r="N38" i="5" s="1"/>
  <c r="D35" i="5"/>
  <c r="C35" i="5"/>
  <c r="C37" i="5" s="1"/>
  <c r="D37" i="5" s="1"/>
  <c r="E37" i="5" s="1"/>
  <c r="T37" i="5" s="1"/>
  <c r="B35" i="5"/>
  <c r="A35" i="5"/>
  <c r="E38" i="5" s="1"/>
  <c r="T38" i="5" s="1"/>
  <c r="N33" i="5"/>
  <c r="M33" i="5"/>
  <c r="D33" i="5"/>
  <c r="E33" i="5" s="1"/>
  <c r="N32" i="5"/>
  <c r="M32" i="5"/>
  <c r="D32" i="5"/>
  <c r="E32" i="5" s="1"/>
  <c r="N31" i="5"/>
  <c r="M31" i="5"/>
  <c r="D31" i="5"/>
  <c r="E31" i="5" s="1"/>
  <c r="N30" i="5"/>
  <c r="M30" i="5"/>
  <c r="D30" i="5"/>
  <c r="E30" i="5" s="1"/>
  <c r="N29" i="5"/>
  <c r="N35" i="5" s="1"/>
  <c r="M29" i="5"/>
  <c r="D29" i="5"/>
  <c r="E29" i="5" s="1"/>
  <c r="N18" i="5"/>
  <c r="L15" i="5"/>
  <c r="L17" i="5" s="1"/>
  <c r="M17" i="5" s="1"/>
  <c r="N17" i="5" s="1"/>
  <c r="K15" i="5"/>
  <c r="J15" i="5"/>
  <c r="N19" i="5" s="1"/>
  <c r="D15" i="5"/>
  <c r="C15" i="5"/>
  <c r="C17" i="5" s="1"/>
  <c r="D17" i="5" s="1"/>
  <c r="E17" i="5" s="1"/>
  <c r="T17" i="5" s="1"/>
  <c r="B15" i="5"/>
  <c r="A15" i="5"/>
  <c r="E18" i="5" s="1"/>
  <c r="T18" i="5" s="1"/>
  <c r="M13" i="5"/>
  <c r="N13" i="5" s="1"/>
  <c r="D13" i="5"/>
  <c r="E13" i="5" s="1"/>
  <c r="M12" i="5"/>
  <c r="N12" i="5" s="1"/>
  <c r="D12" i="5"/>
  <c r="E12" i="5" s="1"/>
  <c r="M11" i="5"/>
  <c r="N11" i="5" s="1"/>
  <c r="D11" i="5"/>
  <c r="E11" i="5" s="1"/>
  <c r="M10" i="5"/>
  <c r="N10" i="5" s="1"/>
  <c r="D10" i="5"/>
  <c r="E10" i="5" s="1"/>
  <c r="M9" i="5"/>
  <c r="M15" i="5" s="1"/>
  <c r="D9" i="5"/>
  <c r="E9" i="5" s="1"/>
  <c r="N38" i="4"/>
  <c r="M35" i="4"/>
  <c r="L35" i="4"/>
  <c r="L37" i="4" s="1"/>
  <c r="M37" i="4" s="1"/>
  <c r="N37" i="4" s="1"/>
  <c r="K35" i="4"/>
  <c r="J35" i="4"/>
  <c r="N39" i="4" s="1"/>
  <c r="D35" i="4"/>
  <c r="C35" i="4"/>
  <c r="C37" i="4" s="1"/>
  <c r="D37" i="4" s="1"/>
  <c r="E37" i="4" s="1"/>
  <c r="T37" i="4" s="1"/>
  <c r="B35" i="4"/>
  <c r="A35" i="4"/>
  <c r="E38" i="4" s="1"/>
  <c r="T38" i="4" s="1"/>
  <c r="N33" i="4"/>
  <c r="M33" i="4"/>
  <c r="D33" i="4"/>
  <c r="E33" i="4" s="1"/>
  <c r="N32" i="4"/>
  <c r="M32" i="4"/>
  <c r="D32" i="4"/>
  <c r="E32" i="4" s="1"/>
  <c r="N31" i="4"/>
  <c r="M31" i="4"/>
  <c r="D31" i="4"/>
  <c r="E31" i="4" s="1"/>
  <c r="N30" i="4"/>
  <c r="M30" i="4"/>
  <c r="D30" i="4"/>
  <c r="E30" i="4" s="1"/>
  <c r="N29" i="4"/>
  <c r="N35" i="4" s="1"/>
  <c r="M29" i="4"/>
  <c r="D29" i="4"/>
  <c r="E29" i="4" s="1"/>
  <c r="E35" i="4" s="1"/>
  <c r="N18" i="4"/>
  <c r="T18" i="4" s="1"/>
  <c r="E18" i="4"/>
  <c r="L15" i="4"/>
  <c r="L17" i="4" s="1"/>
  <c r="M17" i="4" s="1"/>
  <c r="N17" i="4" s="1"/>
  <c r="K15" i="4"/>
  <c r="J15" i="4"/>
  <c r="N19" i="4" s="1"/>
  <c r="D15" i="4"/>
  <c r="C15" i="4"/>
  <c r="C17" i="4" s="1"/>
  <c r="D17" i="4" s="1"/>
  <c r="E17" i="4" s="1"/>
  <c r="T17" i="4" s="1"/>
  <c r="B15" i="4"/>
  <c r="A15" i="4"/>
  <c r="E19" i="4" s="1"/>
  <c r="M13" i="4"/>
  <c r="N13" i="4" s="1"/>
  <c r="E13" i="4"/>
  <c r="D13" i="4"/>
  <c r="M12" i="4"/>
  <c r="N12" i="4" s="1"/>
  <c r="E12" i="4"/>
  <c r="D12" i="4"/>
  <c r="M11" i="4"/>
  <c r="N11" i="4" s="1"/>
  <c r="E11" i="4"/>
  <c r="D11" i="4"/>
  <c r="M10" i="4"/>
  <c r="N10" i="4" s="1"/>
  <c r="E10" i="4"/>
  <c r="D10" i="4"/>
  <c r="M9" i="4"/>
  <c r="N9" i="4" s="1"/>
  <c r="E9" i="4"/>
  <c r="E15" i="4" s="1"/>
  <c r="D9" i="4"/>
  <c r="F18" i="8" l="1"/>
  <c r="F19" i="8"/>
  <c r="F20" i="8" s="1"/>
  <c r="J27" i="8" s="1"/>
  <c r="J28" i="8" s="1"/>
  <c r="F17" i="8"/>
  <c r="S18" i="7"/>
  <c r="AD18" i="7"/>
  <c r="S37" i="7"/>
  <c r="T38" i="6"/>
  <c r="T17" i="6"/>
  <c r="E15" i="6"/>
  <c r="E19" i="6"/>
  <c r="T19" i="6" s="1"/>
  <c r="N18" i="6"/>
  <c r="T18" i="6" s="1"/>
  <c r="N29" i="6"/>
  <c r="N35" i="6" s="1"/>
  <c r="D15" i="6"/>
  <c r="N39" i="6"/>
  <c r="T39" i="6" s="1"/>
  <c r="E35" i="5"/>
  <c r="E15" i="5"/>
  <c r="N9" i="5"/>
  <c r="N15" i="5" s="1"/>
  <c r="E39" i="5"/>
  <c r="E19" i="5"/>
  <c r="T19" i="5" s="1"/>
  <c r="N39" i="5"/>
  <c r="T39" i="5" s="1"/>
  <c r="N15" i="4"/>
  <c r="T19" i="4"/>
  <c r="E39" i="4"/>
  <c r="T39" i="4" s="1"/>
  <c r="M15" i="4"/>
</calcChain>
</file>

<file path=xl/sharedStrings.xml><?xml version="1.0" encoding="utf-8"?>
<sst xmlns="http://schemas.openxmlformats.org/spreadsheetml/2006/main" count="268" uniqueCount="60">
  <si>
    <t xml:space="preserve">Changing one parameter at a time : Journal mode (WAL/delete)   </t>
  </si>
  <si>
    <t>Rest of the settings :  Full sync, EXT4, jsize= -1 ,Chkpt = -1</t>
  </si>
  <si>
    <t>Delete</t>
  </si>
  <si>
    <t># tx :  1000 all : = 1000+200=1200</t>
  </si>
  <si>
    <t>WAL</t>
  </si>
  <si>
    <t># tx :  10000 all : = 10000+2000=12000</t>
  </si>
  <si>
    <t>TIMEAPP</t>
  </si>
  <si>
    <t>TIME</t>
  </si>
  <si>
    <t>ENERGY</t>
  </si>
  <si>
    <t>ENERGY/TX</t>
  </si>
  <si>
    <t>Joules/tx</t>
  </si>
  <si>
    <t>Screen</t>
  </si>
  <si>
    <t>Storage enrgy</t>
  </si>
  <si>
    <t>Final J/tx</t>
  </si>
  <si>
    <t>Change x factors</t>
  </si>
  <si>
    <t>Energy</t>
  </si>
  <si>
    <t>Final time/tx ms</t>
  </si>
  <si>
    <t>Time</t>
  </si>
  <si>
    <t>Final TPS</t>
  </si>
  <si>
    <t>TPS</t>
  </si>
  <si>
    <t>Delete : 1000 updates</t>
  </si>
  <si>
    <t># tx :  10000 updates</t>
  </si>
  <si>
    <t xml:space="preserve">Changing one parameter at a time : Sync mode (FULL/NORMAL)   </t>
  </si>
  <si>
    <t>Rest of the settings :  Delete, EXT4, jsize= -1 ,Chkpt = -1</t>
  </si>
  <si>
    <t>Full</t>
  </si>
  <si>
    <t>Normal</t>
  </si>
  <si>
    <t>Full : 1000 updates</t>
  </si>
  <si>
    <t># tx :  1000 updates</t>
  </si>
  <si>
    <t xml:space="preserve">Changing one parameter at a time : FS(ext4/f2fs)   </t>
  </si>
  <si>
    <t>Rest of the settings :  Delete, Full, jsize= -1 ,Chkpt = -1</t>
  </si>
  <si>
    <t>EXT4</t>
  </si>
  <si>
    <t>F2FS</t>
  </si>
  <si>
    <t>ext4 : 1000 updates</t>
  </si>
  <si>
    <t>Custom</t>
  </si>
  <si>
    <t>Default : 1000 updates</t>
  </si>
  <si>
    <t>Default</t>
  </si>
  <si>
    <t>jsize = 1MB</t>
  </si>
  <si>
    <t>Jsize : -1</t>
  </si>
  <si>
    <t>Shock Factor Analysis</t>
  </si>
  <si>
    <t>F2FS, wal , NORMAL, 1000CHKPT, 1 MB WAL SIZE</t>
  </si>
  <si>
    <t xml:space="preserve">Custom : </t>
  </si>
  <si>
    <t>EXT4 ordered,  delete , full, 1000CHKPT, wal size : not appl</t>
  </si>
  <si>
    <t>Default :</t>
  </si>
  <si>
    <t>Rand Write 100 MB : 4K with network</t>
  </si>
  <si>
    <t>Rand Write 100 MB :airplane mode</t>
  </si>
  <si>
    <t>Time app</t>
  </si>
  <si>
    <t>Time/KB</t>
  </si>
  <si>
    <t>Energy for storage+network+CPU(Total) :</t>
  </si>
  <si>
    <t>Percentage of storage component</t>
  </si>
  <si>
    <t>Storage+CPU</t>
  </si>
  <si>
    <t>Stortage energy Ujoules (per KB)</t>
  </si>
  <si>
    <t>Network energy uJ/KB</t>
  </si>
  <si>
    <t>System energy Ujoules/KB</t>
  </si>
  <si>
    <t>Bandwidth</t>
  </si>
  <si>
    <t>No write to disk : Only network + CPU</t>
  </si>
  <si>
    <t>Energy for storage+CPU+network(per MB) :</t>
  </si>
  <si>
    <t>Energy for storage+CPU+network(per KB)</t>
  </si>
  <si>
    <t>Network+CPU</t>
  </si>
  <si>
    <t>Network Percentage</t>
  </si>
  <si>
    <t>Storage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</si>
</sst>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0000"/>
      </left>
      <right style="thin">
        <color rgb="FF7F7F7F"/>
      </right>
      <top style="thin">
        <color rgb="FFFF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FF0000"/>
      </top>
      <bottom style="thin">
        <color rgb="FF7F7F7F"/>
      </bottom>
      <diagonal/>
    </border>
    <border>
      <left style="thin">
        <color rgb="FF7F7F7F"/>
      </left>
      <right style="thin">
        <color rgb="FFFF0000"/>
      </right>
      <top style="thin">
        <color rgb="FFFF0000"/>
      </top>
      <bottom style="thin">
        <color rgb="FF7F7F7F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theme="4"/>
      </top>
      <bottom style="thin">
        <color rgb="FFFF0000"/>
      </bottom>
      <diagonal/>
    </border>
    <border>
      <left/>
      <right/>
      <top style="thin">
        <color theme="4"/>
      </top>
      <bottom style="thin">
        <color rgb="FFFF0000"/>
      </bottom>
      <diagonal/>
    </border>
    <border>
      <left/>
      <right style="thin">
        <color rgb="FFFF0000"/>
      </right>
      <top style="thin">
        <color theme="4"/>
      </top>
      <bottom style="thin">
        <color rgb="FFFF0000"/>
      </bottom>
      <diagonal/>
    </border>
  </borders>
  <cellStyleXfs count="3">
    <xf numFmtId="0" fontId="0" fillId="0" borderId="0"/>
    <xf numFmtId="0" fontId="1" fillId="5" borderId="12" applyNumberFormat="0" applyAlignment="0" applyProtection="0"/>
    <xf numFmtId="0" fontId="2" fillId="0" borderId="13" applyNumberFormat="0" applyFill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0" xfId="0" applyFill="1"/>
    <xf numFmtId="0" fontId="0" fillId="3" borderId="7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7" xfId="0" applyFont="1" applyBorder="1"/>
    <xf numFmtId="0" fontId="0" fillId="3" borderId="7" xfId="0" applyFont="1" applyFill="1" applyBorder="1"/>
    <xf numFmtId="0" fontId="1" fillId="5" borderId="14" xfId="1" applyBorder="1"/>
    <xf numFmtId="0" fontId="1" fillId="5" borderId="15" xfId="1" applyBorder="1"/>
    <xf numFmtId="0" fontId="1" fillId="5" borderId="16" xfId="1" applyBorder="1"/>
    <xf numFmtId="0" fontId="0" fillId="0" borderId="17" xfId="0" applyBorder="1"/>
    <xf numFmtId="0" fontId="0" fillId="0" borderId="18" xfId="0" applyBorder="1"/>
    <xf numFmtId="0" fontId="3" fillId="0" borderId="0" xfId="0" applyFont="1" applyFill="1" applyBorder="1"/>
    <xf numFmtId="0" fontId="2" fillId="0" borderId="19" xfId="2" applyBorder="1"/>
    <xf numFmtId="0" fontId="2" fillId="0" borderId="20" xfId="2" applyBorder="1"/>
    <xf numFmtId="0" fontId="2" fillId="0" borderId="21" xfId="2" applyBorder="1"/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ltDnDiag">
                <a:fgClr>
                  <a:schemeClr val="accent1"/>
                </a:fgClr>
                <a:bgClr>
                  <a:schemeClr val="bg1"/>
                </a:bgClr>
              </a:pattFill>
            </c:spPr>
          </c:dPt>
          <c:val>
            <c:numRef>
              <c:f>('Shock-factor-analysis'!$E$18,'Shock-factor-analysis'!$X$18)</c:f>
              <c:numCache>
                <c:formatCode>General</c:formatCode>
                <c:ptCount val="2"/>
                <c:pt idx="0">
                  <c:v>8928.3978000000043</c:v>
                </c:pt>
                <c:pt idx="1">
                  <c:v>655.45691399999953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62272"/>
        <c:axId val="122263808"/>
      </c:barChart>
      <c:catAx>
        <c:axId val="1222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63808"/>
        <c:crosses val="autoZero"/>
        <c:auto val="1"/>
        <c:lblAlgn val="ctr"/>
        <c:lblOffset val="100"/>
        <c:noMultiLvlLbl val="0"/>
      </c:catAx>
      <c:valAx>
        <c:axId val="12226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62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217714</xdr:colOff>
      <xdr:row>20</xdr:row>
      <xdr:rowOff>172809</xdr:rowOff>
    </xdr:from>
    <xdr:to>
      <xdr:col>27</xdr:col>
      <xdr:colOff>503464</xdr:colOff>
      <xdr:row>35</xdr:row>
      <xdr:rowOff>31295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0"/>
  <sheetViews>
    <sheetView topLeftCell="J2" zoomScale="70" zoomScaleNormal="70" workbookViewId="0">
      <selection activeCell="Q37" sqref="Q37"/>
    </sheetView>
  </sheetViews>
  <sheetFormatPr defaultRowHeight="15" x14ac:dyDescent="0.25"/>
  <sheetData>
    <row r="2" spans="1:25" x14ac:dyDescent="0.25">
      <c r="A2" t="s">
        <v>0</v>
      </c>
    </row>
    <row r="3" spans="1:25" x14ac:dyDescent="0.25">
      <c r="A3" t="s">
        <v>1</v>
      </c>
    </row>
    <row r="5" spans="1:25" ht="15.75" thickBot="1" x14ac:dyDescent="0.3"/>
    <row r="6" spans="1:2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5" x14ac:dyDescent="0.25">
      <c r="A7" s="4"/>
      <c r="B7" s="5" t="s">
        <v>2</v>
      </c>
      <c r="C7" s="5" t="s">
        <v>3</v>
      </c>
      <c r="D7" s="5"/>
      <c r="E7" s="5"/>
      <c r="F7" s="5"/>
      <c r="G7" s="5"/>
      <c r="H7" s="5"/>
      <c r="I7" s="5"/>
      <c r="J7" s="5"/>
      <c r="K7" s="5"/>
      <c r="L7" s="5" t="s">
        <v>4</v>
      </c>
      <c r="M7" s="5" t="s">
        <v>5</v>
      </c>
      <c r="N7" s="5"/>
      <c r="O7" s="5"/>
      <c r="P7" s="5"/>
      <c r="Q7" s="5"/>
      <c r="R7" s="5"/>
      <c r="S7" s="5"/>
      <c r="T7" s="6"/>
    </row>
    <row r="8" spans="1:25" x14ac:dyDescent="0.25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5"/>
      <c r="G8" s="5"/>
      <c r="H8" s="5"/>
      <c r="I8" s="5"/>
      <c r="J8" s="8" t="s">
        <v>6</v>
      </c>
      <c r="K8" s="8" t="s">
        <v>7</v>
      </c>
      <c r="L8" s="8" t="s">
        <v>8</v>
      </c>
      <c r="M8" s="8" t="s">
        <v>9</v>
      </c>
      <c r="N8" s="8" t="s">
        <v>10</v>
      </c>
      <c r="O8" s="5"/>
      <c r="P8" s="5"/>
      <c r="Q8" s="5"/>
      <c r="R8" s="5"/>
      <c r="S8" s="5"/>
      <c r="T8" s="6"/>
    </row>
    <row r="9" spans="1:25" x14ac:dyDescent="0.25">
      <c r="A9" s="7">
        <v>51.871000000000002</v>
      </c>
      <c r="B9" s="8">
        <v>52.64</v>
      </c>
      <c r="C9" s="8">
        <v>4145.8100000000004</v>
      </c>
      <c r="D9" s="8">
        <f>C9/1200</f>
        <v>3.4548416666666668</v>
      </c>
      <c r="E9" s="8">
        <f>D9*3.69*3600</f>
        <v>45894.116699999999</v>
      </c>
      <c r="F9" s="5"/>
      <c r="G9" s="5"/>
      <c r="H9" s="5"/>
      <c r="I9" s="5"/>
      <c r="J9" s="8">
        <v>49.2</v>
      </c>
      <c r="K9" s="8">
        <v>49.8</v>
      </c>
      <c r="L9" s="8">
        <v>3823.87</v>
      </c>
      <c r="M9" s="8">
        <f>L9/12000</f>
        <v>0.3186558333333333</v>
      </c>
      <c r="N9" s="8">
        <f>M9*3.69*3600</f>
        <v>4233.0240899999999</v>
      </c>
      <c r="O9" s="5"/>
      <c r="P9" s="5"/>
      <c r="Q9" s="5"/>
      <c r="R9" s="5"/>
      <c r="S9" s="5"/>
      <c r="T9" s="6"/>
    </row>
    <row r="10" spans="1:25" x14ac:dyDescent="0.25">
      <c r="A10" s="7">
        <v>54.613999999999997</v>
      </c>
      <c r="B10" s="8">
        <v>55</v>
      </c>
      <c r="C10" s="8">
        <v>4550</v>
      </c>
      <c r="D10" s="8">
        <f>C10/1200</f>
        <v>3.7916666666666665</v>
      </c>
      <c r="E10" s="8">
        <f>D10*3.69*3600</f>
        <v>50368.5</v>
      </c>
      <c r="F10" s="5"/>
      <c r="G10" s="5"/>
      <c r="H10" s="5"/>
      <c r="I10" s="5"/>
      <c r="J10" s="8">
        <v>48.3</v>
      </c>
      <c r="K10" s="8">
        <v>49.12</v>
      </c>
      <c r="L10" s="8">
        <v>3939.3</v>
      </c>
      <c r="M10" s="8">
        <f>L10/12000</f>
        <v>0.32827500000000004</v>
      </c>
      <c r="N10" s="8">
        <f>M10*3.69*3600</f>
        <v>4360.8051000000005</v>
      </c>
      <c r="O10" s="5"/>
      <c r="P10" s="5"/>
      <c r="Q10" s="5"/>
      <c r="R10" s="5"/>
      <c r="S10" s="5"/>
      <c r="T10" s="6"/>
    </row>
    <row r="11" spans="1:25" x14ac:dyDescent="0.25">
      <c r="A11" s="7">
        <v>50.359000000000002</v>
      </c>
      <c r="B11" s="8">
        <v>52</v>
      </c>
      <c r="C11" s="8">
        <v>4204.3</v>
      </c>
      <c r="D11" s="8">
        <f>C11/1200</f>
        <v>3.5035833333333333</v>
      </c>
      <c r="E11" s="8">
        <f>D11*3.69*3600</f>
        <v>46541.601000000002</v>
      </c>
      <c r="F11" s="5"/>
      <c r="G11" s="5"/>
      <c r="H11" s="5"/>
      <c r="I11" s="5"/>
      <c r="J11" s="8">
        <v>47.603999999999999</v>
      </c>
      <c r="K11" s="8">
        <v>49.26</v>
      </c>
      <c r="L11" s="8">
        <v>3883.64</v>
      </c>
      <c r="M11" s="8">
        <f>L11/12000</f>
        <v>0.32363666666666668</v>
      </c>
      <c r="N11" s="8">
        <f>M11*3.69*3600</f>
        <v>4299.18948</v>
      </c>
      <c r="O11" s="5"/>
      <c r="P11" s="5"/>
      <c r="Q11" s="5"/>
      <c r="R11" s="5"/>
      <c r="S11" s="5"/>
      <c r="T11" s="6"/>
    </row>
    <row r="12" spans="1:25" x14ac:dyDescent="0.25">
      <c r="A12" s="7">
        <v>50.322000000000003</v>
      </c>
      <c r="B12" s="8">
        <v>50.19</v>
      </c>
      <c r="C12" s="8">
        <v>3945.8</v>
      </c>
      <c r="D12" s="8">
        <f>C12/1200</f>
        <v>3.2881666666666667</v>
      </c>
      <c r="E12" s="8">
        <f>D12*3.69*3600</f>
        <v>43680.006000000001</v>
      </c>
      <c r="F12" s="5"/>
      <c r="G12" s="5"/>
      <c r="H12" s="5"/>
      <c r="I12" s="5"/>
      <c r="J12" s="8">
        <v>50.698999999999998</v>
      </c>
      <c r="K12" s="8">
        <v>50.82</v>
      </c>
      <c r="L12" s="8">
        <v>3905.45</v>
      </c>
      <c r="M12" s="8">
        <f>L12/12000</f>
        <v>0.32545416666666666</v>
      </c>
      <c r="N12" s="8">
        <f>M12*3.69*3600</f>
        <v>4323.3331500000004</v>
      </c>
      <c r="O12" s="5"/>
      <c r="P12" s="5"/>
      <c r="Q12" s="5"/>
      <c r="R12" s="5"/>
      <c r="S12" s="5"/>
      <c r="T12" s="6"/>
    </row>
    <row r="13" spans="1:25" x14ac:dyDescent="0.25">
      <c r="A13" s="7">
        <v>54.469000000000001</v>
      </c>
      <c r="B13" s="8">
        <v>54.18</v>
      </c>
      <c r="C13" s="8">
        <v>4449.59</v>
      </c>
      <c r="D13" s="8">
        <f>C13/1200</f>
        <v>3.7079916666666666</v>
      </c>
      <c r="E13" s="8">
        <f>D13*3.69*3600</f>
        <v>49256.961299999995</v>
      </c>
      <c r="F13" s="5"/>
      <c r="G13" s="5"/>
      <c r="H13" s="5"/>
      <c r="I13" s="5"/>
      <c r="J13" s="8">
        <v>49.652999999999999</v>
      </c>
      <c r="K13" s="8">
        <v>50.39</v>
      </c>
      <c r="L13" s="8">
        <v>4022.51</v>
      </c>
      <c r="M13" s="8">
        <f>L13/12000</f>
        <v>0.33520916666666667</v>
      </c>
      <c r="N13" s="8">
        <f>M13*3.69*3600</f>
        <v>4452.9185699999998</v>
      </c>
      <c r="O13" s="5"/>
      <c r="P13" s="5"/>
      <c r="Q13" s="5"/>
      <c r="R13" s="5"/>
      <c r="S13" s="5"/>
      <c r="T13" s="6"/>
    </row>
    <row r="14" spans="1:25" x14ac:dyDescent="0.25">
      <c r="A14" s="7"/>
      <c r="B14" s="8"/>
      <c r="C14" s="8"/>
      <c r="D14" s="8"/>
      <c r="E14" s="8"/>
      <c r="F14" s="5"/>
      <c r="G14" s="5"/>
      <c r="H14" s="5"/>
      <c r="I14" s="5"/>
      <c r="J14" s="8"/>
      <c r="K14" s="8"/>
      <c r="L14" s="8"/>
      <c r="M14" s="8"/>
      <c r="N14" s="8"/>
      <c r="O14" s="9"/>
      <c r="P14" s="9"/>
      <c r="Q14" s="9"/>
      <c r="R14" s="9"/>
      <c r="S14" s="9"/>
      <c r="T14" s="10"/>
      <c r="U14" s="11"/>
      <c r="V14" s="11"/>
      <c r="W14" s="11"/>
      <c r="X14" s="11"/>
      <c r="Y14" s="11"/>
    </row>
    <row r="15" spans="1:25" s="14" customFormat="1" x14ac:dyDescent="0.25">
      <c r="A15" s="12">
        <f>AVERAGE(A9:A14)</f>
        <v>52.326999999999998</v>
      </c>
      <c r="B15" s="13">
        <f>AVERAGE(B9:B14)</f>
        <v>52.802</v>
      </c>
      <c r="C15" s="13">
        <f>AVERAGE(C9:C14)</f>
        <v>4259.1000000000004</v>
      </c>
      <c r="D15" s="13">
        <f>AVERAGE(D9:D14)</f>
        <v>3.5492499999999998</v>
      </c>
      <c r="E15" s="13">
        <f>AVERAGE(E9:E14)</f>
        <v>47148.237000000001</v>
      </c>
      <c r="F15" s="9"/>
      <c r="G15" s="9"/>
      <c r="H15" s="9"/>
      <c r="I15" s="9"/>
      <c r="J15" s="13">
        <f>AVERAGE(J9:J14)</f>
        <v>49.091200000000001</v>
      </c>
      <c r="K15" s="13">
        <f>AVERAGE(K9:K14)</f>
        <v>49.878</v>
      </c>
      <c r="L15" s="13">
        <f>AVERAGE(L9:L14)</f>
        <v>3914.9539999999993</v>
      </c>
      <c r="M15" s="13">
        <f>AVERAGE(M9:M14)</f>
        <v>0.32624616666666667</v>
      </c>
      <c r="N15" s="13">
        <f>AVERAGE(N9:N14)</f>
        <v>4333.8540780000012</v>
      </c>
      <c r="O15" s="9"/>
      <c r="P15" s="9"/>
      <c r="Q15" s="9"/>
      <c r="R15" s="9"/>
      <c r="S15" s="9"/>
      <c r="T15" s="10"/>
      <c r="U15" s="11"/>
      <c r="V15" s="11"/>
      <c r="W15" s="11"/>
      <c r="X15" s="11"/>
      <c r="Y15" s="11"/>
    </row>
    <row r="16" spans="1:25" x14ac:dyDescent="0.25">
      <c r="A16" s="4" t="s">
        <v>11</v>
      </c>
      <c r="B16" s="5"/>
      <c r="C16" s="5">
        <v>3452.56</v>
      </c>
      <c r="D16" s="5"/>
      <c r="E16" s="5"/>
      <c r="F16" s="5"/>
      <c r="G16" s="5"/>
      <c r="H16" s="5"/>
      <c r="I16" s="5"/>
      <c r="J16" s="5" t="s">
        <v>11</v>
      </c>
      <c r="K16" s="5"/>
      <c r="L16" s="5">
        <v>3200.85</v>
      </c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s="4" t="s">
        <v>12</v>
      </c>
      <c r="B17" s="5"/>
      <c r="C17" s="5">
        <f>C15-C16</f>
        <v>806.54000000000042</v>
      </c>
      <c r="D17" s="8">
        <f>C17/1200</f>
        <v>0.67211666666666703</v>
      </c>
      <c r="E17" s="15">
        <f>D17*3.69*3600</f>
        <v>8928.3978000000043</v>
      </c>
      <c r="F17" s="5" t="s">
        <v>13</v>
      </c>
      <c r="G17" s="5"/>
      <c r="H17" s="5"/>
      <c r="I17" s="5"/>
      <c r="J17" s="5" t="s">
        <v>12</v>
      </c>
      <c r="K17" s="5"/>
      <c r="L17" s="5">
        <f>L15-L16</f>
        <v>714.10399999999936</v>
      </c>
      <c r="M17" s="8">
        <f>L17/12000</f>
        <v>5.9508666666666613E-2</v>
      </c>
      <c r="N17" s="15">
        <f>M17*3.69*3600</f>
        <v>790.51312799999926</v>
      </c>
      <c r="O17" s="5" t="s">
        <v>13</v>
      </c>
      <c r="P17" s="5"/>
      <c r="Q17" s="16" t="s">
        <v>14</v>
      </c>
      <c r="R17" s="16"/>
      <c r="S17" s="16" t="s">
        <v>15</v>
      </c>
      <c r="T17" s="17">
        <f>E17/N17</f>
        <v>11.294433303832511</v>
      </c>
    </row>
    <row r="18" spans="1:20" x14ac:dyDescent="0.25">
      <c r="A18" s="4"/>
      <c r="B18" s="5"/>
      <c r="C18" s="5"/>
      <c r="D18" s="5"/>
      <c r="E18" s="18">
        <f>A15/1200*1000</f>
        <v>43.605833333333329</v>
      </c>
      <c r="F18" s="5" t="s">
        <v>16</v>
      </c>
      <c r="G18" s="5"/>
      <c r="H18" s="5"/>
      <c r="I18" s="5"/>
      <c r="J18" s="5"/>
      <c r="K18" s="5"/>
      <c r="L18" s="5"/>
      <c r="M18" s="5"/>
      <c r="N18" s="18">
        <f>J15/12000*1000</f>
        <v>4.090933333333334</v>
      </c>
      <c r="O18" s="5" t="s">
        <v>16</v>
      </c>
      <c r="P18" s="5"/>
      <c r="Q18" s="16"/>
      <c r="R18" s="16"/>
      <c r="S18" s="16" t="s">
        <v>17</v>
      </c>
      <c r="T18" s="17">
        <f>E18/N18</f>
        <v>10.659140538426437</v>
      </c>
    </row>
    <row r="19" spans="1:20" x14ac:dyDescent="0.25">
      <c r="A19" s="4"/>
      <c r="B19" s="5"/>
      <c r="C19" s="5"/>
      <c r="D19" s="5"/>
      <c r="E19" s="18">
        <f>1200/A15</f>
        <v>22.932711602041014</v>
      </c>
      <c r="F19" s="5" t="s">
        <v>18</v>
      </c>
      <c r="G19" s="5"/>
      <c r="H19" s="5"/>
      <c r="I19" s="5"/>
      <c r="J19" s="5"/>
      <c r="K19" s="5"/>
      <c r="L19" s="5"/>
      <c r="M19" s="5"/>
      <c r="N19" s="18">
        <f>12000/J15</f>
        <v>244.44299589335768</v>
      </c>
      <c r="O19" s="5" t="s">
        <v>18</v>
      </c>
      <c r="P19" s="5"/>
      <c r="Q19" s="16"/>
      <c r="R19" s="16"/>
      <c r="S19" s="16" t="s">
        <v>19</v>
      </c>
      <c r="T19" s="17">
        <f>N19/E19</f>
        <v>10.659140538426438</v>
      </c>
    </row>
    <row r="20" spans="1:20" ht="15.75" thickBot="1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4" spans="1:20" ht="15.75" thickBot="1" x14ac:dyDescent="0.3"/>
    <row r="25" spans="1:2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</row>
    <row r="26" spans="1:20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x14ac:dyDescent="0.25">
      <c r="A27" s="4"/>
      <c r="B27" s="5" t="s">
        <v>20</v>
      </c>
      <c r="C27" s="5"/>
      <c r="D27" s="5"/>
      <c r="E27" s="5"/>
      <c r="F27" s="5"/>
      <c r="G27" s="5"/>
      <c r="H27" s="5"/>
      <c r="I27" s="5"/>
      <c r="J27" s="5"/>
      <c r="K27" s="5"/>
      <c r="L27" s="5" t="s">
        <v>4</v>
      </c>
      <c r="M27" s="5" t="s">
        <v>21</v>
      </c>
      <c r="N27" s="5"/>
      <c r="O27" s="5"/>
      <c r="P27" s="5"/>
      <c r="Q27" s="5"/>
      <c r="R27" s="5"/>
      <c r="S27" s="5"/>
      <c r="T27" s="6"/>
    </row>
    <row r="28" spans="1:20" x14ac:dyDescent="0.25">
      <c r="A28" s="7" t="s">
        <v>6</v>
      </c>
      <c r="B28" s="8" t="s">
        <v>7</v>
      </c>
      <c r="C28" s="8" t="s">
        <v>8</v>
      </c>
      <c r="D28" s="8" t="s">
        <v>9</v>
      </c>
      <c r="E28" s="8" t="s">
        <v>10</v>
      </c>
      <c r="F28" s="5"/>
      <c r="G28" s="5"/>
      <c r="H28" s="5"/>
      <c r="I28" s="5"/>
      <c r="J28" s="7" t="s">
        <v>6</v>
      </c>
      <c r="K28" s="8" t="s">
        <v>7</v>
      </c>
      <c r="L28" s="8" t="s">
        <v>8</v>
      </c>
      <c r="M28" s="8" t="s">
        <v>9</v>
      </c>
      <c r="N28" s="8" t="s">
        <v>10</v>
      </c>
      <c r="O28" s="5"/>
      <c r="P28" s="5"/>
      <c r="Q28" s="5"/>
      <c r="R28" s="5"/>
      <c r="S28" s="5"/>
      <c r="T28" s="6"/>
    </row>
    <row r="29" spans="1:20" x14ac:dyDescent="0.25">
      <c r="A29" s="7">
        <v>32.942999999999998</v>
      </c>
      <c r="B29" s="8">
        <v>32.71</v>
      </c>
      <c r="C29" s="8">
        <v>2628.73</v>
      </c>
      <c r="D29" s="8">
        <f>C29/1000</f>
        <v>2.62873</v>
      </c>
      <c r="E29" s="8">
        <f>D29*3.69*3600</f>
        <v>34920.049319999998</v>
      </c>
      <c r="F29" s="5"/>
      <c r="G29" s="5"/>
      <c r="H29" s="5"/>
      <c r="I29" s="5"/>
      <c r="J29" s="8">
        <v>48.387</v>
      </c>
      <c r="K29" s="8">
        <v>49.94</v>
      </c>
      <c r="L29" s="8">
        <v>3992.6</v>
      </c>
      <c r="M29" s="8">
        <f>L29/10000</f>
        <v>0.39926</v>
      </c>
      <c r="N29" s="8">
        <f>M29*3.69*3600</f>
        <v>5303.7698399999999</v>
      </c>
      <c r="O29" s="5"/>
      <c r="P29" s="5"/>
      <c r="Q29" s="5"/>
      <c r="R29" s="5"/>
      <c r="S29" s="5"/>
      <c r="T29" s="6"/>
    </row>
    <row r="30" spans="1:20" x14ac:dyDescent="0.25">
      <c r="A30" s="7">
        <v>38.112000000000002</v>
      </c>
      <c r="B30" s="8">
        <v>37.880000000000003</v>
      </c>
      <c r="C30" s="8">
        <v>3138.54</v>
      </c>
      <c r="D30" s="8">
        <f>C30/1000</f>
        <v>3.1385399999999999</v>
      </c>
      <c r="E30" s="8">
        <f>D30*3.69*3600</f>
        <v>41692.365359999996</v>
      </c>
      <c r="F30" s="5"/>
      <c r="G30" s="5"/>
      <c r="H30" s="5"/>
      <c r="I30" s="5"/>
      <c r="J30" s="8">
        <v>53.137</v>
      </c>
      <c r="K30" s="8">
        <v>53.68</v>
      </c>
      <c r="L30" s="8">
        <v>4152.8599999999997</v>
      </c>
      <c r="M30" s="8">
        <f>L30/10000</f>
        <v>0.41528599999999999</v>
      </c>
      <c r="N30" s="8">
        <f>M30*3.69*3600</f>
        <v>5516.659224</v>
      </c>
      <c r="O30" s="5"/>
      <c r="P30" s="5"/>
      <c r="Q30" s="5"/>
      <c r="R30" s="5"/>
      <c r="S30" s="5"/>
      <c r="T30" s="6"/>
    </row>
    <row r="31" spans="1:20" x14ac:dyDescent="0.25">
      <c r="A31" s="7">
        <v>32.154000000000003</v>
      </c>
      <c r="B31" s="8">
        <v>32.200000000000003</v>
      </c>
      <c r="C31" s="8">
        <v>2587.4299999999998</v>
      </c>
      <c r="D31" s="8">
        <f>C31/1000</f>
        <v>2.5874299999999999</v>
      </c>
      <c r="E31" s="8">
        <f>D31*3.69*3600</f>
        <v>34371.420119999995</v>
      </c>
      <c r="F31" s="5"/>
      <c r="G31" s="5"/>
      <c r="H31" s="5"/>
      <c r="I31" s="5"/>
      <c r="J31" s="8">
        <v>53.436</v>
      </c>
      <c r="K31" s="8">
        <v>54.7</v>
      </c>
      <c r="L31" s="8">
        <v>4228.6499999999996</v>
      </c>
      <c r="M31" s="8">
        <f>L31/10000</f>
        <v>0.42286499999999999</v>
      </c>
      <c r="N31" s="8">
        <f>M31*3.69*3600</f>
        <v>5617.3386599999994</v>
      </c>
      <c r="O31" s="5"/>
      <c r="P31" s="5"/>
      <c r="Q31" s="5"/>
      <c r="R31" s="5"/>
      <c r="S31" s="5"/>
      <c r="T31" s="6"/>
    </row>
    <row r="32" spans="1:20" x14ac:dyDescent="0.25">
      <c r="A32" s="7">
        <v>34.375</v>
      </c>
      <c r="B32" s="8">
        <v>35.549999999999997</v>
      </c>
      <c r="C32" s="8">
        <v>2812.23</v>
      </c>
      <c r="D32" s="8">
        <f>C32/1000</f>
        <v>2.81223</v>
      </c>
      <c r="E32" s="8">
        <f>D32*3.69*3600</f>
        <v>37357.66332</v>
      </c>
      <c r="F32" s="5"/>
      <c r="G32" s="5"/>
      <c r="H32" s="5"/>
      <c r="I32" s="5"/>
      <c r="J32" s="8">
        <v>49.581000000000003</v>
      </c>
      <c r="K32" s="8">
        <v>50.55</v>
      </c>
      <c r="L32" s="8">
        <v>3967.58</v>
      </c>
      <c r="M32" s="8">
        <f>L32/10000</f>
        <v>0.396758</v>
      </c>
      <c r="N32" s="8">
        <f>M32*3.69*3600</f>
        <v>5270.5332719999997</v>
      </c>
      <c r="O32" s="5"/>
      <c r="P32" s="5"/>
      <c r="Q32" s="5"/>
      <c r="R32" s="5"/>
      <c r="S32" s="5"/>
      <c r="T32" s="6"/>
    </row>
    <row r="33" spans="1:20" x14ac:dyDescent="0.25">
      <c r="A33" s="7">
        <v>33.454999999999998</v>
      </c>
      <c r="B33" s="8">
        <v>34.81</v>
      </c>
      <c r="C33" s="8">
        <v>2843.46</v>
      </c>
      <c r="D33" s="8">
        <f>C33/1000</f>
        <v>2.8434599999999999</v>
      </c>
      <c r="E33" s="8">
        <f>D33*3.69*3600</f>
        <v>37772.522639999996</v>
      </c>
      <c r="F33" s="5"/>
      <c r="G33" s="5"/>
      <c r="H33" s="5"/>
      <c r="I33" s="5"/>
      <c r="J33" s="8">
        <v>42.2</v>
      </c>
      <c r="K33" s="8">
        <v>41.42</v>
      </c>
      <c r="L33" s="8">
        <v>3294.42</v>
      </c>
      <c r="M33" s="8">
        <f>L33/10000</f>
        <v>0.32944200000000001</v>
      </c>
      <c r="N33" s="8">
        <f>M33*3.69*3600</f>
        <v>4376.3075280000003</v>
      </c>
      <c r="O33" s="5"/>
      <c r="P33" s="5"/>
      <c r="Q33" s="5"/>
      <c r="R33" s="5"/>
      <c r="S33" s="5"/>
      <c r="T33" s="6"/>
    </row>
    <row r="34" spans="1:20" x14ac:dyDescent="0.25">
      <c r="A34" s="7"/>
      <c r="B34" s="8"/>
      <c r="C34" s="8"/>
      <c r="D34" s="8"/>
      <c r="E34" s="8"/>
      <c r="F34" s="5"/>
      <c r="G34" s="5"/>
      <c r="H34" s="5"/>
      <c r="I34" s="5"/>
      <c r="J34" s="8"/>
      <c r="K34" s="8"/>
      <c r="L34" s="8"/>
      <c r="M34" s="8"/>
      <c r="N34" s="8"/>
      <c r="O34" s="5"/>
      <c r="P34" s="5"/>
      <c r="Q34" s="5"/>
      <c r="R34" s="5"/>
      <c r="S34" s="5"/>
      <c r="T34" s="6"/>
    </row>
    <row r="35" spans="1:20" x14ac:dyDescent="0.25">
      <c r="A35" s="12">
        <f>AVERAGE(A29:A33)</f>
        <v>34.207799999999999</v>
      </c>
      <c r="B35" s="13">
        <f>AVERAGE(B29:B33)</f>
        <v>34.630000000000003</v>
      </c>
      <c r="C35" s="13">
        <f>AVERAGE(C29:C33)</f>
        <v>2802.078</v>
      </c>
      <c r="D35" s="13">
        <f>AVERAGE(D29:D33)</f>
        <v>2.8020779999999998</v>
      </c>
      <c r="E35" s="13">
        <f>AVERAGE(E29:E33)</f>
        <v>37222.804151999997</v>
      </c>
      <c r="F35" s="5"/>
      <c r="G35" s="5"/>
      <c r="H35" s="5"/>
      <c r="I35" s="5"/>
      <c r="J35" s="13">
        <f>AVERAGE(J29:J33)</f>
        <v>49.348199999999999</v>
      </c>
      <c r="K35" s="13">
        <f>AVERAGE(K29:K33)</f>
        <v>50.058000000000007</v>
      </c>
      <c r="L35" s="13">
        <f>AVERAGE(L29:L33)</f>
        <v>3927.2220000000002</v>
      </c>
      <c r="M35" s="13">
        <f>AVERAGE(M29:M33)</f>
        <v>0.39272220000000002</v>
      </c>
      <c r="N35" s="13">
        <f>AVERAGE(N29:N33)</f>
        <v>5216.9217048</v>
      </c>
      <c r="O35" s="5"/>
      <c r="P35" s="5"/>
      <c r="Q35" s="5"/>
      <c r="R35" s="5"/>
      <c r="S35" s="5"/>
      <c r="T35" s="6"/>
    </row>
    <row r="36" spans="1:20" x14ac:dyDescent="0.25">
      <c r="A36" s="4">
        <v>34</v>
      </c>
      <c r="B36" s="5"/>
      <c r="C36" s="5">
        <v>2277.92</v>
      </c>
      <c r="D36" s="5"/>
      <c r="E36" s="5"/>
      <c r="F36" s="5"/>
      <c r="G36" s="5"/>
      <c r="H36" s="5"/>
      <c r="I36" s="5"/>
      <c r="J36" s="5" t="s">
        <v>11</v>
      </c>
      <c r="K36" s="5"/>
      <c r="L36" s="22">
        <v>3306.19</v>
      </c>
      <c r="M36" s="5"/>
      <c r="N36" s="5"/>
      <c r="O36" s="5"/>
      <c r="P36" s="5"/>
      <c r="Q36" s="5"/>
      <c r="R36" s="5"/>
      <c r="S36" s="5"/>
      <c r="T36" s="6"/>
    </row>
    <row r="37" spans="1:20" x14ac:dyDescent="0.25">
      <c r="A37" s="4"/>
      <c r="B37" s="5"/>
      <c r="C37" s="23">
        <f>C35-C36</f>
        <v>524.1579999999999</v>
      </c>
      <c r="D37" s="23">
        <f>C37/1000</f>
        <v>0.5241579999999999</v>
      </c>
      <c r="E37" s="24">
        <f>D37*3.69*3600</f>
        <v>6962.9148719999985</v>
      </c>
      <c r="F37" s="5" t="s">
        <v>13</v>
      </c>
      <c r="G37" s="5"/>
      <c r="H37" s="5"/>
      <c r="I37" s="5"/>
      <c r="J37" s="5" t="s">
        <v>12</v>
      </c>
      <c r="K37" s="5"/>
      <c r="L37" s="5">
        <f>L35-L36</f>
        <v>621.03200000000015</v>
      </c>
      <c r="M37" s="8">
        <f>L37/10000</f>
        <v>6.2103200000000018E-2</v>
      </c>
      <c r="N37" s="15">
        <f>M37*3.69*3600</f>
        <v>824.97890880000023</v>
      </c>
      <c r="O37" s="5" t="s">
        <v>13</v>
      </c>
      <c r="P37" s="5"/>
      <c r="Q37" s="16" t="s">
        <v>14</v>
      </c>
      <c r="R37" s="16"/>
      <c r="S37" s="16" t="s">
        <v>15</v>
      </c>
      <c r="T37" s="17">
        <f>E37/N37</f>
        <v>8.4401125867910149</v>
      </c>
    </row>
    <row r="38" spans="1:20" x14ac:dyDescent="0.25">
      <c r="A38" s="4"/>
      <c r="B38" s="5"/>
      <c r="C38" s="5"/>
      <c r="D38" s="5"/>
      <c r="E38" s="18">
        <f>A35/1000*1000</f>
        <v>34.207799999999999</v>
      </c>
      <c r="F38" s="5" t="s">
        <v>16</v>
      </c>
      <c r="G38" s="5"/>
      <c r="H38" s="5"/>
      <c r="I38" s="5"/>
      <c r="J38" s="5"/>
      <c r="K38" s="5"/>
      <c r="L38" s="5"/>
      <c r="M38" s="5"/>
      <c r="N38" s="18">
        <f>J35/10000*1000</f>
        <v>4.9348199999999993</v>
      </c>
      <c r="O38" s="5" t="s">
        <v>16</v>
      </c>
      <c r="P38" s="5"/>
      <c r="Q38" s="16"/>
      <c r="R38" s="16"/>
      <c r="S38" s="16" t="s">
        <v>17</v>
      </c>
      <c r="T38" s="17">
        <f>E38/N38</f>
        <v>6.9319245686772781</v>
      </c>
    </row>
    <row r="39" spans="1:20" x14ac:dyDescent="0.25">
      <c r="A39" s="4"/>
      <c r="B39" s="5"/>
      <c r="C39" s="5"/>
      <c r="D39" s="5"/>
      <c r="E39" s="18">
        <f>1000/A35</f>
        <v>29.233098883880285</v>
      </c>
      <c r="F39" s="5" t="s">
        <v>18</v>
      </c>
      <c r="G39" s="5"/>
      <c r="H39" s="5"/>
      <c r="I39" s="5"/>
      <c r="J39" s="5"/>
      <c r="K39" s="5"/>
      <c r="L39" s="5"/>
      <c r="M39" s="5"/>
      <c r="N39" s="18">
        <f>10000/J35</f>
        <v>202.64163637174204</v>
      </c>
      <c r="O39" s="5" t="s">
        <v>18</v>
      </c>
      <c r="P39" s="5"/>
      <c r="Q39" s="16"/>
      <c r="R39" s="16"/>
      <c r="S39" s="16" t="s">
        <v>19</v>
      </c>
      <c r="T39" s="17">
        <f>N39/E39</f>
        <v>6.9319245686772772</v>
      </c>
    </row>
    <row r="40" spans="1:20" ht="15.75" thickBo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I3" zoomScale="80" zoomScaleNormal="80" workbookViewId="0">
      <selection activeCell="N19" sqref="N19"/>
    </sheetView>
  </sheetViews>
  <sheetFormatPr defaultRowHeight="15" x14ac:dyDescent="0.25"/>
  <sheetData>
    <row r="2" spans="1:20" x14ac:dyDescent="0.25">
      <c r="A2" t="s">
        <v>22</v>
      </c>
    </row>
    <row r="3" spans="1:20" x14ac:dyDescent="0.25">
      <c r="A3" t="s">
        <v>23</v>
      </c>
    </row>
    <row r="5" spans="1:20" ht="15.75" thickBot="1" x14ac:dyDescent="0.3"/>
    <row r="6" spans="1:20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0" x14ac:dyDescent="0.25">
      <c r="A7" s="4"/>
      <c r="B7" s="5" t="s">
        <v>24</v>
      </c>
      <c r="C7" s="5" t="s">
        <v>3</v>
      </c>
      <c r="D7" s="5"/>
      <c r="E7" s="5"/>
      <c r="F7" s="5"/>
      <c r="G7" s="5"/>
      <c r="H7" s="5"/>
      <c r="I7" s="5"/>
      <c r="J7" s="5"/>
      <c r="K7" s="5"/>
      <c r="L7" s="5" t="s">
        <v>25</v>
      </c>
      <c r="M7" s="5" t="s">
        <v>3</v>
      </c>
      <c r="N7" s="5"/>
      <c r="O7" s="5"/>
      <c r="P7" s="5"/>
      <c r="Q7" s="5"/>
      <c r="R7" s="5"/>
      <c r="S7" s="5"/>
      <c r="T7" s="6"/>
    </row>
    <row r="8" spans="1:20" x14ac:dyDescent="0.25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5"/>
      <c r="G8" s="5"/>
      <c r="H8" s="5"/>
      <c r="I8" s="5"/>
      <c r="J8" s="8" t="s">
        <v>6</v>
      </c>
      <c r="K8" s="8" t="s">
        <v>7</v>
      </c>
      <c r="L8" s="8" t="s">
        <v>8</v>
      </c>
      <c r="M8" s="8" t="s">
        <v>9</v>
      </c>
      <c r="N8" s="8" t="s">
        <v>10</v>
      </c>
      <c r="O8" s="5"/>
      <c r="P8" s="5"/>
      <c r="Q8" s="5"/>
      <c r="R8" s="5"/>
      <c r="S8" s="5"/>
      <c r="T8" s="6"/>
    </row>
    <row r="9" spans="1:20" x14ac:dyDescent="0.25">
      <c r="A9" s="7">
        <v>51.871000000000002</v>
      </c>
      <c r="B9" s="8">
        <v>52.64</v>
      </c>
      <c r="C9" s="8">
        <v>4145.8100000000004</v>
      </c>
      <c r="D9" s="8">
        <f>C9/1200</f>
        <v>3.4548416666666668</v>
      </c>
      <c r="E9" s="8">
        <f>D9*3.69*3600</f>
        <v>45894.116699999999</v>
      </c>
      <c r="F9" s="5"/>
      <c r="G9" s="5"/>
      <c r="H9" s="5"/>
      <c r="I9" s="5"/>
      <c r="J9" s="8">
        <v>33.049999999999997</v>
      </c>
      <c r="K9" s="8">
        <v>33.380000000000003</v>
      </c>
      <c r="L9" s="8">
        <v>2651.27</v>
      </c>
      <c r="M9" s="8">
        <f>L9/1200</f>
        <v>2.2093916666666669</v>
      </c>
      <c r="N9" s="8">
        <f>M9*3.69*3600</f>
        <v>29349.5589</v>
      </c>
      <c r="O9" s="5"/>
      <c r="P9" s="5"/>
      <c r="Q9" s="5"/>
      <c r="R9" s="5"/>
      <c r="S9" s="5"/>
      <c r="T9" s="6"/>
    </row>
    <row r="10" spans="1:20" x14ac:dyDescent="0.25">
      <c r="A10" s="7">
        <v>54.613999999999997</v>
      </c>
      <c r="B10" s="8">
        <v>55</v>
      </c>
      <c r="C10" s="8">
        <v>4550</v>
      </c>
      <c r="D10" s="8">
        <f>C10/1200</f>
        <v>3.7916666666666665</v>
      </c>
      <c r="E10" s="8">
        <f>D10*3.69*3600</f>
        <v>50368.5</v>
      </c>
      <c r="F10" s="5"/>
      <c r="G10" s="5"/>
      <c r="H10" s="5"/>
      <c r="I10" s="5"/>
      <c r="J10" s="8">
        <v>36.494</v>
      </c>
      <c r="K10" s="8">
        <v>36.520000000000003</v>
      </c>
      <c r="L10" s="8">
        <v>2849.67</v>
      </c>
      <c r="M10" s="8">
        <f>L10/1200</f>
        <v>2.3747250000000002</v>
      </c>
      <c r="N10" s="8">
        <f>M10*3.69*3600</f>
        <v>31545.8469</v>
      </c>
      <c r="O10" s="5"/>
      <c r="P10" s="5"/>
      <c r="Q10" s="5"/>
      <c r="R10" s="5"/>
      <c r="S10" s="5"/>
      <c r="T10" s="6"/>
    </row>
    <row r="11" spans="1:20" x14ac:dyDescent="0.25">
      <c r="A11" s="7">
        <v>50.359000000000002</v>
      </c>
      <c r="B11" s="8">
        <v>52</v>
      </c>
      <c r="C11" s="8">
        <v>4204.3</v>
      </c>
      <c r="D11" s="8">
        <f>C11/1200</f>
        <v>3.5035833333333333</v>
      </c>
      <c r="E11" s="8">
        <f>D11*3.69*3600</f>
        <v>46541.601000000002</v>
      </c>
      <c r="F11" s="5"/>
      <c r="G11" s="5"/>
      <c r="H11" s="5"/>
      <c r="I11" s="5"/>
      <c r="J11" s="8">
        <v>33.69</v>
      </c>
      <c r="K11" s="8">
        <v>34.08</v>
      </c>
      <c r="L11" s="8">
        <v>2670.51</v>
      </c>
      <c r="M11" s="8">
        <f>L11/1200</f>
        <v>2.225425</v>
      </c>
      <c r="N11" s="8">
        <f>M11*3.69*3600</f>
        <v>29562.545700000002</v>
      </c>
      <c r="O11" s="5"/>
      <c r="P11" s="5"/>
      <c r="Q11" s="5"/>
      <c r="R11" s="5"/>
      <c r="S11" s="5"/>
      <c r="T11" s="6"/>
    </row>
    <row r="12" spans="1:20" x14ac:dyDescent="0.25">
      <c r="A12" s="7">
        <v>50.322000000000003</v>
      </c>
      <c r="B12" s="8">
        <v>50.19</v>
      </c>
      <c r="C12" s="8">
        <v>3945.8</v>
      </c>
      <c r="D12" s="8">
        <f>C12/1200</f>
        <v>3.2881666666666667</v>
      </c>
      <c r="E12" s="8">
        <f>D12*3.69*3600</f>
        <v>43680.006000000001</v>
      </c>
      <c r="F12" s="5"/>
      <c r="G12" s="5"/>
      <c r="H12" s="5"/>
      <c r="I12" s="5"/>
      <c r="J12" s="8">
        <v>31.95</v>
      </c>
      <c r="K12" s="8">
        <v>32.520000000000003</v>
      </c>
      <c r="L12" s="8">
        <v>2519.64</v>
      </c>
      <c r="M12" s="8">
        <f>L12/1200</f>
        <v>2.0996999999999999</v>
      </c>
      <c r="N12" s="8">
        <f>M12*3.69*3600</f>
        <v>27892.414799999999</v>
      </c>
      <c r="O12" s="5"/>
      <c r="P12" s="5"/>
      <c r="Q12" s="5"/>
      <c r="R12" s="5"/>
      <c r="S12" s="5"/>
      <c r="T12" s="6"/>
    </row>
    <row r="13" spans="1:20" x14ac:dyDescent="0.25">
      <c r="A13" s="7">
        <v>54.469000000000001</v>
      </c>
      <c r="B13" s="8">
        <v>54.18</v>
      </c>
      <c r="C13" s="8">
        <v>4449.59</v>
      </c>
      <c r="D13" s="8">
        <f>C13/1200</f>
        <v>3.7079916666666666</v>
      </c>
      <c r="E13" s="8">
        <f>D13*3.69*3600</f>
        <v>49256.961299999995</v>
      </c>
      <c r="F13" s="5"/>
      <c r="G13" s="5"/>
      <c r="H13" s="5"/>
      <c r="I13" s="5"/>
      <c r="J13" s="8">
        <v>34.31</v>
      </c>
      <c r="K13" s="8">
        <v>34.85</v>
      </c>
      <c r="L13" s="8">
        <v>2711.73</v>
      </c>
      <c r="M13" s="8">
        <f>L13/1200</f>
        <v>2.2597749999999999</v>
      </c>
      <c r="N13" s="8">
        <f>M13*3.69*3600</f>
        <v>30018.8511</v>
      </c>
      <c r="O13" s="5"/>
      <c r="P13" s="5"/>
      <c r="Q13" s="5"/>
      <c r="R13" s="5"/>
      <c r="S13" s="5"/>
      <c r="T13" s="6"/>
    </row>
    <row r="14" spans="1:20" x14ac:dyDescent="0.25">
      <c r="A14" s="7"/>
      <c r="B14" s="8"/>
      <c r="C14" s="8"/>
      <c r="D14" s="8"/>
      <c r="E14" s="8"/>
      <c r="F14" s="5"/>
      <c r="G14" s="5"/>
      <c r="H14" s="5"/>
      <c r="I14" s="5"/>
      <c r="J14" s="8"/>
      <c r="K14" s="8"/>
      <c r="L14" s="8"/>
      <c r="M14" s="8"/>
      <c r="N14" s="8"/>
      <c r="O14" s="9"/>
      <c r="P14" s="9"/>
      <c r="Q14" s="9"/>
      <c r="R14" s="9"/>
      <c r="S14" s="9"/>
      <c r="T14" s="10"/>
    </row>
    <row r="15" spans="1:20" x14ac:dyDescent="0.25">
      <c r="A15" s="12">
        <f>AVERAGE(A9:A14)</f>
        <v>52.326999999999998</v>
      </c>
      <c r="B15" s="13">
        <f>AVERAGE(B9:B14)</f>
        <v>52.802</v>
      </c>
      <c r="C15" s="13">
        <f>AVERAGE(C9:C14)</f>
        <v>4259.1000000000004</v>
      </c>
      <c r="D15" s="13">
        <f>AVERAGE(D9:D14)</f>
        <v>3.5492499999999998</v>
      </c>
      <c r="E15" s="13">
        <f>AVERAGE(E9:E14)</f>
        <v>47148.237000000001</v>
      </c>
      <c r="F15" s="9"/>
      <c r="G15" s="9"/>
      <c r="H15" s="9"/>
      <c r="I15" s="9"/>
      <c r="J15" s="13">
        <f>AVERAGE(J9:J14)</f>
        <v>33.898800000000001</v>
      </c>
      <c r="K15" s="13">
        <f>AVERAGE(K9:K14)</f>
        <v>34.269999999999996</v>
      </c>
      <c r="L15" s="13">
        <f>AVERAGE(L9:L14)</f>
        <v>2680.5639999999999</v>
      </c>
      <c r="M15" s="13">
        <f>AVERAGE(M9:M14)</f>
        <v>2.2338033333333334</v>
      </c>
      <c r="N15" s="13">
        <f>AVERAGE(N9:N14)</f>
        <v>29673.84348</v>
      </c>
      <c r="O15" s="9"/>
      <c r="P15" s="9"/>
      <c r="Q15" s="9"/>
      <c r="R15" s="9"/>
      <c r="S15" s="9"/>
      <c r="T15" s="10"/>
    </row>
    <row r="16" spans="1:20" x14ac:dyDescent="0.25">
      <c r="A16" s="4" t="s">
        <v>11</v>
      </c>
      <c r="B16" s="5"/>
      <c r="C16" s="5">
        <v>3452.56</v>
      </c>
      <c r="D16" s="5"/>
      <c r="E16" s="5"/>
      <c r="F16" s="5"/>
      <c r="G16" s="5"/>
      <c r="H16" s="5"/>
      <c r="I16" s="5"/>
      <c r="J16" s="5" t="s">
        <v>11</v>
      </c>
      <c r="K16" s="5"/>
      <c r="L16" s="22">
        <v>2224.73</v>
      </c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s="4" t="s">
        <v>12</v>
      </c>
      <c r="B17" s="5"/>
      <c r="C17" s="5">
        <f>C15-C16</f>
        <v>806.54000000000042</v>
      </c>
      <c r="D17" s="8">
        <f>C17/1200</f>
        <v>0.67211666666666703</v>
      </c>
      <c r="E17" s="15">
        <f>D17*3.69*3600</f>
        <v>8928.3978000000043</v>
      </c>
      <c r="F17" s="5" t="s">
        <v>13</v>
      </c>
      <c r="G17" s="5"/>
      <c r="H17" s="5"/>
      <c r="I17" s="5"/>
      <c r="J17" s="5" t="s">
        <v>12</v>
      </c>
      <c r="K17" s="5"/>
      <c r="L17" s="5">
        <f>L15-L16</f>
        <v>455.83399999999983</v>
      </c>
      <c r="M17" s="8">
        <f>L17/1200</f>
        <v>0.37986166666666654</v>
      </c>
      <c r="N17" s="15">
        <f>M17*3.69*3600</f>
        <v>5046.082379999998</v>
      </c>
      <c r="O17" s="5" t="s">
        <v>13</v>
      </c>
      <c r="P17" s="5"/>
      <c r="Q17" s="16" t="s">
        <v>14</v>
      </c>
      <c r="R17" s="16"/>
      <c r="S17" s="16" t="s">
        <v>15</v>
      </c>
      <c r="T17" s="17">
        <f>E17/N17</f>
        <v>1.7693721837335536</v>
      </c>
    </row>
    <row r="18" spans="1:20" x14ac:dyDescent="0.25">
      <c r="A18" s="4"/>
      <c r="B18" s="5"/>
      <c r="C18" s="5"/>
      <c r="D18" s="5"/>
      <c r="E18" s="18">
        <f>A15/1200*1000</f>
        <v>43.605833333333329</v>
      </c>
      <c r="F18" s="5" t="s">
        <v>16</v>
      </c>
      <c r="G18" s="5"/>
      <c r="H18" s="5"/>
      <c r="I18" s="5"/>
      <c r="J18" s="5"/>
      <c r="K18" s="5"/>
      <c r="L18" s="5"/>
      <c r="M18" s="5"/>
      <c r="N18" s="18">
        <f>J15/1200*1000</f>
        <v>28.248999999999999</v>
      </c>
      <c r="O18" s="5" t="s">
        <v>16</v>
      </c>
      <c r="P18" s="5"/>
      <c r="Q18" s="16"/>
      <c r="R18" s="16"/>
      <c r="S18" s="16" t="s">
        <v>17</v>
      </c>
      <c r="T18" s="17">
        <f>E18/N18</f>
        <v>1.5436239630901387</v>
      </c>
    </row>
    <row r="19" spans="1:20" x14ac:dyDescent="0.25">
      <c r="A19" s="4"/>
      <c r="B19" s="5"/>
      <c r="C19" s="5"/>
      <c r="D19" s="5"/>
      <c r="E19" s="18">
        <f>1200/A15</f>
        <v>22.932711602041014</v>
      </c>
      <c r="F19" s="5" t="s">
        <v>18</v>
      </c>
      <c r="G19" s="5"/>
      <c r="H19" s="5"/>
      <c r="I19" s="5"/>
      <c r="J19" s="5"/>
      <c r="K19" s="5"/>
      <c r="L19" s="5"/>
      <c r="M19" s="5"/>
      <c r="N19" s="18">
        <f>1200/J15</f>
        <v>35.399483167545753</v>
      </c>
      <c r="O19" s="5" t="s">
        <v>18</v>
      </c>
      <c r="P19" s="5"/>
      <c r="Q19" s="16"/>
      <c r="R19" s="16"/>
      <c r="S19" s="16" t="s">
        <v>19</v>
      </c>
      <c r="T19" s="17">
        <f>N19/E19</f>
        <v>1.5436239630901387</v>
      </c>
    </row>
    <row r="20" spans="1:20" ht="15.75" thickBot="1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4" spans="1:20" ht="15.75" thickBot="1" x14ac:dyDescent="0.3"/>
    <row r="25" spans="1:2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</row>
    <row r="26" spans="1:20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x14ac:dyDescent="0.25">
      <c r="A27" s="4"/>
      <c r="B27" s="5" t="s">
        <v>26</v>
      </c>
      <c r="C27" s="5"/>
      <c r="D27" s="5"/>
      <c r="E27" s="5"/>
      <c r="F27" s="5"/>
      <c r="G27" s="5"/>
      <c r="H27" s="5"/>
      <c r="I27" s="5"/>
      <c r="J27" s="5"/>
      <c r="K27" s="5"/>
      <c r="L27" s="5" t="s">
        <v>25</v>
      </c>
      <c r="M27" s="5" t="s">
        <v>27</v>
      </c>
      <c r="N27" s="5"/>
      <c r="O27" s="5"/>
      <c r="P27" s="5"/>
      <c r="Q27" s="5"/>
      <c r="R27" s="5"/>
      <c r="S27" s="5"/>
      <c r="T27" s="6"/>
    </row>
    <row r="28" spans="1:20" x14ac:dyDescent="0.25">
      <c r="A28" s="7" t="s">
        <v>6</v>
      </c>
      <c r="B28" s="8" t="s">
        <v>7</v>
      </c>
      <c r="C28" s="8" t="s">
        <v>8</v>
      </c>
      <c r="D28" s="8" t="s">
        <v>9</v>
      </c>
      <c r="E28" s="8" t="s">
        <v>10</v>
      </c>
      <c r="F28" s="5"/>
      <c r="G28" s="5"/>
      <c r="H28" s="5"/>
      <c r="I28" s="5"/>
      <c r="J28" s="7" t="s">
        <v>6</v>
      </c>
      <c r="K28" s="8" t="s">
        <v>7</v>
      </c>
      <c r="L28" s="8" t="s">
        <v>8</v>
      </c>
      <c r="M28" s="8" t="s">
        <v>9</v>
      </c>
      <c r="N28" s="8" t="s">
        <v>10</v>
      </c>
      <c r="O28" s="5"/>
      <c r="P28" s="5"/>
      <c r="Q28" s="5"/>
      <c r="R28" s="5"/>
      <c r="S28" s="5"/>
      <c r="T28" s="6"/>
    </row>
    <row r="29" spans="1:20" x14ac:dyDescent="0.25">
      <c r="A29" s="7">
        <v>32.942999999999998</v>
      </c>
      <c r="B29" s="8">
        <v>32.71</v>
      </c>
      <c r="C29" s="8">
        <v>2628.73</v>
      </c>
      <c r="D29" s="8">
        <f>C29/1000</f>
        <v>2.62873</v>
      </c>
      <c r="E29" s="8">
        <f>D29*3.69*3600</f>
        <v>34920.049319999998</v>
      </c>
      <c r="F29" s="5"/>
      <c r="G29" s="5"/>
      <c r="H29" s="5"/>
      <c r="I29" s="5"/>
      <c r="J29" s="8">
        <v>25.152999999999999</v>
      </c>
      <c r="K29" s="8">
        <v>25.95</v>
      </c>
      <c r="L29" s="8">
        <v>2051.34</v>
      </c>
      <c r="M29" s="8">
        <f>L29/1000</f>
        <v>2.0513400000000002</v>
      </c>
      <c r="N29" s="8">
        <f>M29*3.69*3600</f>
        <v>27250.000560000004</v>
      </c>
      <c r="O29" s="5"/>
      <c r="P29" s="5"/>
      <c r="Q29" s="5"/>
      <c r="R29" s="5"/>
      <c r="S29" s="5"/>
      <c r="T29" s="6"/>
    </row>
    <row r="30" spans="1:20" x14ac:dyDescent="0.25">
      <c r="A30" s="7">
        <v>38.112000000000002</v>
      </c>
      <c r="B30" s="8">
        <v>37.880000000000003</v>
      </c>
      <c r="C30" s="8">
        <v>3138.54</v>
      </c>
      <c r="D30" s="8">
        <f>C30/1000</f>
        <v>3.1385399999999999</v>
      </c>
      <c r="E30" s="8">
        <f>D30*3.69*3600</f>
        <v>41692.365359999996</v>
      </c>
      <c r="F30" s="5"/>
      <c r="G30" s="5"/>
      <c r="H30" s="5"/>
      <c r="I30" s="5"/>
      <c r="J30" s="8">
        <v>26.84</v>
      </c>
      <c r="K30" s="8">
        <v>26.63</v>
      </c>
      <c r="L30" s="8">
        <v>2148.86</v>
      </c>
      <c r="M30" s="8">
        <f>L30/1000</f>
        <v>2.14886</v>
      </c>
      <c r="N30" s="8">
        <f>M30*3.69*3600</f>
        <v>28545.45624</v>
      </c>
      <c r="O30" s="5"/>
      <c r="P30" s="5"/>
      <c r="Q30" s="5"/>
      <c r="R30" s="5"/>
      <c r="S30" s="5"/>
      <c r="T30" s="6"/>
    </row>
    <row r="31" spans="1:20" x14ac:dyDescent="0.25">
      <c r="A31" s="7">
        <v>32.154000000000003</v>
      </c>
      <c r="B31" s="8">
        <v>32.200000000000003</v>
      </c>
      <c r="C31" s="8">
        <v>2587.4299999999998</v>
      </c>
      <c r="D31" s="8">
        <f>C31/1000</f>
        <v>2.5874299999999999</v>
      </c>
      <c r="E31" s="8">
        <f>D31*3.69*3600</f>
        <v>34371.420119999995</v>
      </c>
      <c r="F31" s="5"/>
      <c r="G31" s="5"/>
      <c r="H31" s="5"/>
      <c r="I31" s="5"/>
      <c r="J31" s="8">
        <v>22.31</v>
      </c>
      <c r="K31" s="8">
        <v>22.87</v>
      </c>
      <c r="L31" s="8">
        <v>1873.35</v>
      </c>
      <c r="M31" s="8">
        <f>L31/1000</f>
        <v>1.8733499999999998</v>
      </c>
      <c r="N31" s="8">
        <f>M31*3.69*3600</f>
        <v>24885.581399999999</v>
      </c>
      <c r="O31" s="5"/>
      <c r="P31" s="5"/>
      <c r="Q31" s="5"/>
      <c r="R31" s="5"/>
      <c r="S31" s="5"/>
      <c r="T31" s="6"/>
    </row>
    <row r="32" spans="1:20" x14ac:dyDescent="0.25">
      <c r="A32" s="7">
        <v>34.375</v>
      </c>
      <c r="B32" s="8">
        <v>35.549999999999997</v>
      </c>
      <c r="C32" s="8">
        <v>2812.23</v>
      </c>
      <c r="D32" s="8">
        <f>C32/1000</f>
        <v>2.81223</v>
      </c>
      <c r="E32" s="8">
        <f>D32*3.69*3600</f>
        <v>37357.66332</v>
      </c>
      <c r="F32" s="5"/>
      <c r="G32" s="5"/>
      <c r="H32" s="5"/>
      <c r="I32" s="5"/>
      <c r="J32" s="8">
        <v>26.286000000000001</v>
      </c>
      <c r="K32" s="8">
        <v>27.02</v>
      </c>
      <c r="L32" s="8">
        <v>2114.77</v>
      </c>
      <c r="M32" s="8">
        <f>L32/1000</f>
        <v>2.11477</v>
      </c>
      <c r="N32" s="8">
        <f>M32*3.69*3600</f>
        <v>28092.60468</v>
      </c>
      <c r="O32" s="5"/>
      <c r="P32" s="5"/>
      <c r="Q32" s="5"/>
      <c r="R32" s="5"/>
      <c r="S32" s="5"/>
      <c r="T32" s="6"/>
    </row>
    <row r="33" spans="1:20" x14ac:dyDescent="0.25">
      <c r="A33" s="7">
        <v>33.454999999999998</v>
      </c>
      <c r="B33" s="8">
        <v>34.81</v>
      </c>
      <c r="C33" s="8">
        <v>2843.46</v>
      </c>
      <c r="D33" s="8">
        <f>C33/1000</f>
        <v>2.8434599999999999</v>
      </c>
      <c r="E33" s="8">
        <f>D33*3.69*3600</f>
        <v>37772.522639999996</v>
      </c>
      <c r="F33" s="5"/>
      <c r="G33" s="5"/>
      <c r="H33" s="5"/>
      <c r="I33" s="5"/>
      <c r="J33" s="8">
        <v>21.68</v>
      </c>
      <c r="K33" s="8">
        <v>22.2</v>
      </c>
      <c r="L33" s="8">
        <v>1769.25</v>
      </c>
      <c r="M33" s="8">
        <f>L33/1000</f>
        <v>1.76925</v>
      </c>
      <c r="N33" s="8">
        <f>M33*3.69*3600</f>
        <v>23502.717000000001</v>
      </c>
      <c r="O33" s="5"/>
      <c r="P33" s="5"/>
      <c r="Q33" s="5"/>
      <c r="R33" s="5"/>
      <c r="S33" s="5"/>
      <c r="T33" s="6"/>
    </row>
    <row r="34" spans="1:20" x14ac:dyDescent="0.25">
      <c r="A34" s="7"/>
      <c r="B34" s="8"/>
      <c r="C34" s="8"/>
      <c r="D34" s="8"/>
      <c r="E34" s="8"/>
      <c r="F34" s="5"/>
      <c r="G34" s="5"/>
      <c r="H34" s="5"/>
      <c r="I34" s="5"/>
      <c r="J34" s="8"/>
      <c r="K34" s="8"/>
      <c r="L34" s="8"/>
      <c r="M34" s="8"/>
      <c r="N34" s="8"/>
      <c r="O34" s="5"/>
      <c r="P34" s="5"/>
      <c r="Q34" s="5"/>
      <c r="R34" s="5"/>
      <c r="S34" s="5"/>
      <c r="T34" s="6"/>
    </row>
    <row r="35" spans="1:20" x14ac:dyDescent="0.25">
      <c r="A35" s="12">
        <f>AVERAGE(A29:A33)</f>
        <v>34.207799999999999</v>
      </c>
      <c r="B35" s="13">
        <f>AVERAGE(B29:B33)</f>
        <v>34.630000000000003</v>
      </c>
      <c r="C35" s="13">
        <f>AVERAGE(C29:C33)</f>
        <v>2802.078</v>
      </c>
      <c r="D35" s="13">
        <f>AVERAGE(D29:D33)</f>
        <v>2.8020779999999998</v>
      </c>
      <c r="E35" s="13">
        <f>AVERAGE(E29:E33)</f>
        <v>37222.804151999997</v>
      </c>
      <c r="F35" s="5"/>
      <c r="G35" s="5"/>
      <c r="H35" s="5"/>
      <c r="I35" s="5"/>
      <c r="J35" s="13">
        <f>AVERAGE(J28:J33)</f>
        <v>24.453800000000001</v>
      </c>
      <c r="K35" s="13">
        <f>AVERAGE(K28:K33)</f>
        <v>24.934000000000001</v>
      </c>
      <c r="L35" s="13">
        <f>AVERAGE(L28:L33)</f>
        <v>1991.5140000000004</v>
      </c>
      <c r="M35" s="13">
        <f>AVERAGE(M28:M33)</f>
        <v>1.991514</v>
      </c>
      <c r="N35" s="13">
        <f>AVERAGE(N28:N33)</f>
        <v>26455.271976</v>
      </c>
      <c r="O35" s="5"/>
      <c r="P35" s="5"/>
      <c r="Q35" s="5"/>
      <c r="R35" s="5"/>
      <c r="S35" s="5"/>
      <c r="T35" s="6"/>
    </row>
    <row r="36" spans="1:20" x14ac:dyDescent="0.25">
      <c r="A36" s="5" t="s">
        <v>11</v>
      </c>
      <c r="B36" s="5"/>
      <c r="C36" s="5">
        <v>2277.92</v>
      </c>
      <c r="D36" s="5"/>
      <c r="E36" s="5"/>
      <c r="F36" s="5"/>
      <c r="G36" s="5"/>
      <c r="H36" s="5"/>
      <c r="I36" s="5"/>
      <c r="J36" s="5" t="s">
        <v>11</v>
      </c>
      <c r="K36" s="5"/>
      <c r="L36" s="22">
        <v>1617.74</v>
      </c>
      <c r="M36" s="5"/>
      <c r="N36" s="5"/>
      <c r="O36" s="5"/>
      <c r="P36" s="5"/>
      <c r="Q36" s="5"/>
      <c r="R36" s="5"/>
      <c r="S36" s="5"/>
      <c r="T36" s="6"/>
    </row>
    <row r="37" spans="1:20" x14ac:dyDescent="0.25">
      <c r="A37" s="5" t="s">
        <v>12</v>
      </c>
      <c r="B37" s="5"/>
      <c r="C37" s="23">
        <f>C35-C36</f>
        <v>524.1579999999999</v>
      </c>
      <c r="D37" s="23">
        <f>C37/1000</f>
        <v>0.5241579999999999</v>
      </c>
      <c r="E37" s="24">
        <f>D37*3.69*3600</f>
        <v>6962.9148719999985</v>
      </c>
      <c r="F37" s="5" t="s">
        <v>13</v>
      </c>
      <c r="G37" s="5"/>
      <c r="H37" s="5"/>
      <c r="I37" s="5"/>
      <c r="J37" s="5" t="s">
        <v>12</v>
      </c>
      <c r="K37" s="5"/>
      <c r="L37" s="5">
        <f>L35-L36</f>
        <v>373.77400000000034</v>
      </c>
      <c r="M37" s="8">
        <f>L37/1000</f>
        <v>0.37377400000000033</v>
      </c>
      <c r="N37" s="15">
        <f>M37*3.69*3600</f>
        <v>4965.213816000005</v>
      </c>
      <c r="O37" s="5" t="s">
        <v>13</v>
      </c>
      <c r="P37" s="5"/>
      <c r="Q37" s="16" t="s">
        <v>14</v>
      </c>
      <c r="R37" s="16"/>
      <c r="S37" s="16" t="s">
        <v>15</v>
      </c>
      <c r="T37" s="17">
        <f>E37/N37</f>
        <v>1.4023393815514171</v>
      </c>
    </row>
    <row r="38" spans="1:20" x14ac:dyDescent="0.25">
      <c r="A38" s="4"/>
      <c r="B38" s="5"/>
      <c r="C38" s="5"/>
      <c r="D38" s="5"/>
      <c r="E38" s="18">
        <f>A35/1000*1000</f>
        <v>34.207799999999999</v>
      </c>
      <c r="F38" s="5" t="s">
        <v>16</v>
      </c>
      <c r="G38" s="5"/>
      <c r="H38" s="5"/>
      <c r="I38" s="5"/>
      <c r="J38" s="5"/>
      <c r="K38" s="5"/>
      <c r="L38" s="5"/>
      <c r="M38" s="5"/>
      <c r="N38" s="18">
        <f>J35/1000*1000</f>
        <v>24.453800000000001</v>
      </c>
      <c r="O38" s="5" t="s">
        <v>16</v>
      </c>
      <c r="P38" s="5"/>
      <c r="Q38" s="16"/>
      <c r="R38" s="16"/>
      <c r="S38" s="16" t="s">
        <v>17</v>
      </c>
      <c r="T38" s="17">
        <f>E38/N38</f>
        <v>1.3988746125346572</v>
      </c>
    </row>
    <row r="39" spans="1:20" x14ac:dyDescent="0.25">
      <c r="A39" s="4"/>
      <c r="B39" s="5"/>
      <c r="C39" s="5"/>
      <c r="D39" s="5"/>
      <c r="E39" s="18">
        <f>1000/A35</f>
        <v>29.233098883880285</v>
      </c>
      <c r="F39" s="5" t="s">
        <v>18</v>
      </c>
      <c r="G39" s="5"/>
      <c r="H39" s="5"/>
      <c r="I39" s="5"/>
      <c r="J39" s="5"/>
      <c r="K39" s="5"/>
      <c r="L39" s="5"/>
      <c r="M39" s="5"/>
      <c r="N39" s="18">
        <f>1000/J35</f>
        <v>40.893439874375353</v>
      </c>
      <c r="O39" s="5" t="s">
        <v>18</v>
      </c>
      <c r="P39" s="5"/>
      <c r="Q39" s="16"/>
      <c r="R39" s="16"/>
      <c r="S39" s="16" t="s">
        <v>19</v>
      </c>
      <c r="T39" s="17">
        <f>N39/E39</f>
        <v>1.3988746125346572</v>
      </c>
    </row>
    <row r="40" spans="1:20" ht="15.75" thickBo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J7" zoomScale="80" zoomScaleNormal="80" workbookViewId="0">
      <selection activeCell="E17" sqref="E17"/>
    </sheetView>
  </sheetViews>
  <sheetFormatPr defaultRowHeight="15" x14ac:dyDescent="0.25"/>
  <sheetData>
    <row r="2" spans="1:20" x14ac:dyDescent="0.25">
      <c r="A2" t="s">
        <v>28</v>
      </c>
    </row>
    <row r="3" spans="1:20" x14ac:dyDescent="0.25">
      <c r="A3" t="s">
        <v>29</v>
      </c>
    </row>
    <row r="5" spans="1:20" ht="15.75" thickBot="1" x14ac:dyDescent="0.3"/>
    <row r="6" spans="1:20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</row>
    <row r="7" spans="1:20" x14ac:dyDescent="0.25">
      <c r="A7" s="4"/>
      <c r="B7" s="5" t="s">
        <v>30</v>
      </c>
      <c r="C7" s="5" t="s">
        <v>3</v>
      </c>
      <c r="D7" s="5"/>
      <c r="E7" s="5"/>
      <c r="F7" s="5"/>
      <c r="G7" s="5"/>
      <c r="H7" s="5"/>
      <c r="I7" s="5"/>
      <c r="J7" s="5"/>
      <c r="K7" s="5"/>
      <c r="L7" s="5" t="s">
        <v>31</v>
      </c>
      <c r="M7" s="5" t="s">
        <v>3</v>
      </c>
      <c r="N7" s="5"/>
      <c r="O7" s="5"/>
      <c r="P7" s="5"/>
      <c r="Q7" s="5"/>
      <c r="R7" s="5"/>
      <c r="S7" s="5"/>
      <c r="T7" s="6"/>
    </row>
    <row r="8" spans="1:20" x14ac:dyDescent="0.25">
      <c r="A8" s="7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5"/>
      <c r="G8" s="5"/>
      <c r="H8" s="5"/>
      <c r="I8" s="5"/>
      <c r="J8" s="8" t="s">
        <v>6</v>
      </c>
      <c r="K8" s="8" t="s">
        <v>7</v>
      </c>
      <c r="L8" s="8" t="s">
        <v>8</v>
      </c>
      <c r="M8" s="8" t="s">
        <v>9</v>
      </c>
      <c r="N8" s="8" t="s">
        <v>10</v>
      </c>
      <c r="O8" s="5"/>
      <c r="P8" s="5"/>
      <c r="Q8" s="5"/>
      <c r="R8" s="5"/>
      <c r="S8" s="5"/>
      <c r="T8" s="6"/>
    </row>
    <row r="9" spans="1:20" x14ac:dyDescent="0.25">
      <c r="A9" s="7">
        <v>51.871000000000002</v>
      </c>
      <c r="B9" s="8">
        <v>52.64</v>
      </c>
      <c r="C9" s="8">
        <v>4145.8100000000004</v>
      </c>
      <c r="D9" s="8">
        <f>C9/1200</f>
        <v>3.4548416666666668</v>
      </c>
      <c r="E9" s="8">
        <f>D9*3.69*3600</f>
        <v>45894.116699999999</v>
      </c>
      <c r="F9" s="5"/>
      <c r="G9" s="5"/>
      <c r="H9" s="5"/>
      <c r="I9" s="5"/>
      <c r="J9" s="8">
        <v>51.981000000000002</v>
      </c>
      <c r="K9" s="8">
        <v>53</v>
      </c>
      <c r="L9" s="8">
        <v>4113.72</v>
      </c>
      <c r="M9" s="8">
        <f>L9/1200</f>
        <v>3.4281000000000001</v>
      </c>
      <c r="N9" s="8">
        <f>M9*3.69*3600</f>
        <v>45538.880400000002</v>
      </c>
      <c r="O9" s="5"/>
      <c r="P9" s="5"/>
      <c r="Q9" s="5"/>
      <c r="R9" s="5"/>
      <c r="S9" s="5"/>
      <c r="T9" s="6"/>
    </row>
    <row r="10" spans="1:20" x14ac:dyDescent="0.25">
      <c r="A10" s="7">
        <v>54.613999999999997</v>
      </c>
      <c r="B10" s="8">
        <v>55</v>
      </c>
      <c r="C10" s="8">
        <v>4550</v>
      </c>
      <c r="D10" s="8">
        <f>C10/1200</f>
        <v>3.7916666666666665</v>
      </c>
      <c r="E10" s="8">
        <f>D10*3.69*3600</f>
        <v>50368.5</v>
      </c>
      <c r="F10" s="5"/>
      <c r="G10" s="5"/>
      <c r="H10" s="5"/>
      <c r="I10" s="5"/>
      <c r="J10" s="8">
        <v>52.274999999999999</v>
      </c>
      <c r="K10" s="8">
        <v>52.72</v>
      </c>
      <c r="L10" s="8">
        <v>4108.91</v>
      </c>
      <c r="M10" s="8">
        <f>L10/1200</f>
        <v>3.4240916666666665</v>
      </c>
      <c r="N10" s="8">
        <f>M10*3.69*3600</f>
        <v>45485.633699999998</v>
      </c>
      <c r="O10" s="5"/>
      <c r="P10" s="5"/>
      <c r="Q10" s="5"/>
      <c r="R10" s="5"/>
      <c r="S10" s="5"/>
      <c r="T10" s="6"/>
    </row>
    <row r="11" spans="1:20" x14ac:dyDescent="0.25">
      <c r="A11" s="7">
        <v>50.359000000000002</v>
      </c>
      <c r="B11" s="8">
        <v>52</v>
      </c>
      <c r="C11" s="8">
        <v>4204.3</v>
      </c>
      <c r="D11" s="8">
        <f>C11/1200</f>
        <v>3.5035833333333333</v>
      </c>
      <c r="E11" s="8">
        <f>D11*3.69*3600</f>
        <v>46541.601000000002</v>
      </c>
      <c r="F11" s="5"/>
      <c r="G11" s="5"/>
      <c r="H11" s="5"/>
      <c r="I11" s="5"/>
      <c r="J11" s="8">
        <v>48.6</v>
      </c>
      <c r="K11" s="8">
        <v>50.1</v>
      </c>
      <c r="L11" s="8">
        <v>3913.25</v>
      </c>
      <c r="M11" s="8">
        <f>L11/1200</f>
        <v>3.2610416666666668</v>
      </c>
      <c r="N11" s="8">
        <f>M11*3.69*3600</f>
        <v>43319.677500000005</v>
      </c>
      <c r="O11" s="5"/>
      <c r="P11" s="5"/>
      <c r="Q11" s="5"/>
      <c r="R11" s="5"/>
      <c r="S11" s="5"/>
      <c r="T11" s="6"/>
    </row>
    <row r="12" spans="1:20" x14ac:dyDescent="0.25">
      <c r="A12" s="7">
        <v>50.322000000000003</v>
      </c>
      <c r="B12" s="8">
        <v>50.19</v>
      </c>
      <c r="C12" s="8">
        <v>3945.8</v>
      </c>
      <c r="D12" s="8">
        <f>C12/1200</f>
        <v>3.2881666666666667</v>
      </c>
      <c r="E12" s="8">
        <f>D12*3.69*3600</f>
        <v>43680.006000000001</v>
      </c>
      <c r="F12" s="5"/>
      <c r="G12" s="5"/>
      <c r="H12" s="5"/>
      <c r="I12" s="5"/>
      <c r="J12" s="8">
        <v>53.796999999999997</v>
      </c>
      <c r="K12" s="8">
        <v>53.52</v>
      </c>
      <c r="L12" s="8">
        <v>4143.41</v>
      </c>
      <c r="M12" s="8">
        <f>L12/1200</f>
        <v>3.4528416666666666</v>
      </c>
      <c r="N12" s="8">
        <f>M12*3.69*3600</f>
        <v>45867.548699999999</v>
      </c>
      <c r="O12" s="5"/>
      <c r="P12" s="5"/>
      <c r="Q12" s="5"/>
      <c r="R12" s="5"/>
      <c r="S12" s="5"/>
      <c r="T12" s="6"/>
    </row>
    <row r="13" spans="1:20" x14ac:dyDescent="0.25">
      <c r="A13" s="7">
        <v>54.469000000000001</v>
      </c>
      <c r="B13" s="8">
        <v>54.18</v>
      </c>
      <c r="C13" s="8">
        <v>4449.59</v>
      </c>
      <c r="D13" s="8">
        <f>C13/1200</f>
        <v>3.7079916666666666</v>
      </c>
      <c r="E13" s="8">
        <f>D13*3.69*3600</f>
        <v>49256.961299999995</v>
      </c>
      <c r="F13" s="5"/>
      <c r="G13" s="5"/>
      <c r="H13" s="5"/>
      <c r="I13" s="5"/>
      <c r="J13" s="8">
        <v>48.86</v>
      </c>
      <c r="K13" s="8">
        <v>49.88</v>
      </c>
      <c r="L13" s="8">
        <v>3889.71</v>
      </c>
      <c r="M13" s="8">
        <f>L13/1200</f>
        <v>3.241425</v>
      </c>
      <c r="N13" s="8">
        <f>M13*3.69*3600</f>
        <v>43059.089699999997</v>
      </c>
      <c r="O13" s="5"/>
      <c r="P13" s="5"/>
      <c r="Q13" s="5"/>
      <c r="R13" s="5"/>
      <c r="S13" s="5"/>
      <c r="T13" s="6"/>
    </row>
    <row r="14" spans="1:20" x14ac:dyDescent="0.25">
      <c r="A14" s="7"/>
      <c r="B14" s="8"/>
      <c r="C14" s="8"/>
      <c r="D14" s="8"/>
      <c r="E14" s="8"/>
      <c r="F14" s="5"/>
      <c r="G14" s="5"/>
      <c r="H14" s="5"/>
      <c r="I14" s="5"/>
      <c r="J14" s="8"/>
      <c r="K14" s="8"/>
      <c r="L14" s="8"/>
      <c r="M14" s="8"/>
      <c r="N14" s="8"/>
      <c r="O14" s="9"/>
      <c r="P14" s="9"/>
      <c r="Q14" s="9"/>
      <c r="R14" s="9"/>
      <c r="S14" s="9"/>
      <c r="T14" s="10"/>
    </row>
    <row r="15" spans="1:20" x14ac:dyDescent="0.25">
      <c r="A15" s="12">
        <f>AVERAGE(A9:A14)</f>
        <v>52.326999999999998</v>
      </c>
      <c r="B15" s="13">
        <f>AVERAGE(B9:B14)</f>
        <v>52.802</v>
      </c>
      <c r="C15" s="13">
        <f>AVERAGE(C9:C14)</f>
        <v>4259.1000000000004</v>
      </c>
      <c r="D15" s="13">
        <f>AVERAGE(D9:D14)</f>
        <v>3.5492499999999998</v>
      </c>
      <c r="E15" s="13">
        <f>AVERAGE(E9:E14)</f>
        <v>47148.237000000001</v>
      </c>
      <c r="F15" s="9"/>
      <c r="G15" s="9"/>
      <c r="H15" s="9"/>
      <c r="I15" s="9"/>
      <c r="J15" s="13">
        <f>AVERAGE(J9:J14)</f>
        <v>51.102599999999995</v>
      </c>
      <c r="K15" s="13">
        <f>AVERAGE(K9:K14)</f>
        <v>51.844000000000008</v>
      </c>
      <c r="L15" s="13">
        <f>AVERAGE(L9:L14)</f>
        <v>4033.8</v>
      </c>
      <c r="M15" s="13">
        <f>AVERAGE(M9:M14)</f>
        <v>3.3615000000000004</v>
      </c>
      <c r="N15" s="13">
        <f>AVERAGE(N9:N14)</f>
        <v>44654.166000000005</v>
      </c>
      <c r="O15" s="9"/>
      <c r="P15" s="9"/>
      <c r="Q15" s="9"/>
      <c r="R15" s="9"/>
      <c r="S15" s="9"/>
      <c r="T15" s="10"/>
    </row>
    <row r="16" spans="1:20" x14ac:dyDescent="0.25">
      <c r="A16" s="4" t="s">
        <v>11</v>
      </c>
      <c r="B16" s="5"/>
      <c r="C16" s="5">
        <v>3452.56</v>
      </c>
      <c r="D16" s="5"/>
      <c r="E16" s="5"/>
      <c r="F16" s="5"/>
      <c r="G16" s="5"/>
      <c r="H16" s="5"/>
      <c r="I16" s="5"/>
      <c r="J16" s="5" t="s">
        <v>11</v>
      </c>
      <c r="K16" s="5"/>
      <c r="L16" s="22">
        <v>3307.25</v>
      </c>
      <c r="M16" s="5"/>
      <c r="N16" s="5"/>
      <c r="O16" s="5"/>
      <c r="P16" s="5"/>
      <c r="Q16" s="5"/>
      <c r="R16" s="5"/>
      <c r="S16" s="5"/>
      <c r="T16" s="6"/>
    </row>
    <row r="17" spans="1:20" x14ac:dyDescent="0.25">
      <c r="A17" s="4" t="s">
        <v>12</v>
      </c>
      <c r="B17" s="5"/>
      <c r="C17" s="5">
        <f>C15-C16</f>
        <v>806.54000000000042</v>
      </c>
      <c r="D17" s="8">
        <f>C17/1200</f>
        <v>0.67211666666666703</v>
      </c>
      <c r="E17" s="15">
        <f>D17*3.69*3600</f>
        <v>8928.3978000000043</v>
      </c>
      <c r="F17" s="5" t="s">
        <v>13</v>
      </c>
      <c r="G17" s="5"/>
      <c r="H17" s="5"/>
      <c r="I17" s="5"/>
      <c r="J17" s="5" t="s">
        <v>12</v>
      </c>
      <c r="K17" s="5"/>
      <c r="L17" s="5">
        <f>L15-L16</f>
        <v>726.55000000000018</v>
      </c>
      <c r="M17" s="8">
        <f>L17/1200</f>
        <v>0.60545833333333343</v>
      </c>
      <c r="N17" s="15">
        <f>M17*3.69*3600</f>
        <v>8042.9085000000014</v>
      </c>
      <c r="O17" s="5" t="s">
        <v>13</v>
      </c>
      <c r="P17" s="5"/>
      <c r="Q17" s="16" t="s">
        <v>14</v>
      </c>
      <c r="R17" s="16"/>
      <c r="S17" s="16" t="s">
        <v>15</v>
      </c>
      <c r="T17" s="17">
        <f>E17/N17</f>
        <v>1.1100956575597003</v>
      </c>
    </row>
    <row r="18" spans="1:20" x14ac:dyDescent="0.25">
      <c r="A18" s="4"/>
      <c r="B18" s="5"/>
      <c r="C18" s="5"/>
      <c r="D18" s="5"/>
      <c r="E18" s="18">
        <f>A15/1200*1000</f>
        <v>43.605833333333329</v>
      </c>
      <c r="F18" s="5" t="s">
        <v>16</v>
      </c>
      <c r="G18" s="5"/>
      <c r="H18" s="5"/>
      <c r="I18" s="5"/>
      <c r="J18" s="5"/>
      <c r="K18" s="5"/>
      <c r="L18" s="5"/>
      <c r="M18" s="5"/>
      <c r="N18" s="18">
        <f>J15/1200*1000</f>
        <v>42.585499999999996</v>
      </c>
      <c r="O18" s="5" t="s">
        <v>16</v>
      </c>
      <c r="P18" s="5"/>
      <c r="Q18" s="16"/>
      <c r="R18" s="16"/>
      <c r="S18" s="16" t="s">
        <v>17</v>
      </c>
      <c r="T18" s="17">
        <f>E18/N18</f>
        <v>1.0239596419751638</v>
      </c>
    </row>
    <row r="19" spans="1:20" x14ac:dyDescent="0.25">
      <c r="A19" s="4"/>
      <c r="B19" s="5"/>
      <c r="C19" s="5"/>
      <c r="D19" s="5"/>
      <c r="E19" s="18">
        <f>1200/A15</f>
        <v>22.932711602041014</v>
      </c>
      <c r="F19" s="5" t="s">
        <v>18</v>
      </c>
      <c r="G19" s="5"/>
      <c r="H19" s="5"/>
      <c r="I19" s="5"/>
      <c r="J19" s="5"/>
      <c r="K19" s="5"/>
      <c r="L19" s="5"/>
      <c r="M19" s="5"/>
      <c r="N19" s="18">
        <f>1200/J15</f>
        <v>23.482171161545597</v>
      </c>
      <c r="O19" s="5" t="s">
        <v>18</v>
      </c>
      <c r="P19" s="5"/>
      <c r="Q19" s="16"/>
      <c r="R19" s="16"/>
      <c r="S19" s="16" t="s">
        <v>19</v>
      </c>
      <c r="T19" s="17">
        <f>N19/E19</f>
        <v>1.0239596419751635</v>
      </c>
    </row>
    <row r="20" spans="1:20" ht="15.75" thickBot="1" x14ac:dyDescent="0.3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4" spans="1:20" ht="15.75" thickBot="1" x14ac:dyDescent="0.3"/>
    <row r="25" spans="1:20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3"/>
    </row>
    <row r="26" spans="1:20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x14ac:dyDescent="0.25">
      <c r="A27" s="4"/>
      <c r="B27" s="5" t="s">
        <v>32</v>
      </c>
      <c r="C27" s="5"/>
      <c r="D27" s="5"/>
      <c r="E27" s="5"/>
      <c r="F27" s="5"/>
      <c r="G27" s="5"/>
      <c r="H27" s="5"/>
      <c r="I27" s="5"/>
      <c r="J27" s="5"/>
      <c r="K27" s="5"/>
      <c r="L27" s="5" t="s">
        <v>31</v>
      </c>
      <c r="M27" s="5" t="s">
        <v>27</v>
      </c>
      <c r="N27" s="5"/>
      <c r="O27" s="5"/>
      <c r="P27" s="5"/>
      <c r="Q27" s="5"/>
      <c r="R27" s="5"/>
      <c r="S27" s="5"/>
      <c r="T27" s="6"/>
    </row>
    <row r="28" spans="1:20" x14ac:dyDescent="0.25">
      <c r="A28" s="7" t="s">
        <v>6</v>
      </c>
      <c r="B28" s="8" t="s">
        <v>7</v>
      </c>
      <c r="C28" s="8" t="s">
        <v>8</v>
      </c>
      <c r="D28" s="8" t="s">
        <v>9</v>
      </c>
      <c r="E28" s="8" t="s">
        <v>10</v>
      </c>
      <c r="F28" s="5"/>
      <c r="G28" s="5"/>
      <c r="H28" s="5"/>
      <c r="I28" s="5"/>
      <c r="J28" s="7" t="s">
        <v>6</v>
      </c>
      <c r="K28" s="8" t="s">
        <v>7</v>
      </c>
      <c r="L28" s="8" t="s">
        <v>8</v>
      </c>
      <c r="M28" s="8" t="s">
        <v>9</v>
      </c>
      <c r="N28" s="8" t="s">
        <v>10</v>
      </c>
      <c r="O28" s="5"/>
      <c r="P28" s="5"/>
      <c r="Q28" s="5"/>
      <c r="R28" s="5"/>
      <c r="S28" s="5"/>
      <c r="T28" s="6"/>
    </row>
    <row r="29" spans="1:20" x14ac:dyDescent="0.25">
      <c r="A29" s="7">
        <v>32.942999999999998</v>
      </c>
      <c r="B29" s="8">
        <v>32.71</v>
      </c>
      <c r="C29" s="8">
        <v>2628.73</v>
      </c>
      <c r="D29" s="8">
        <f>C29/1000</f>
        <v>2.62873</v>
      </c>
      <c r="E29" s="8">
        <f>D29*3.69*3600</f>
        <v>34920.049319999998</v>
      </c>
      <c r="F29" s="5"/>
      <c r="G29" s="5"/>
      <c r="H29" s="5"/>
      <c r="I29" s="5"/>
      <c r="J29" s="8">
        <v>45.25</v>
      </c>
      <c r="K29" s="8">
        <v>45.47</v>
      </c>
      <c r="L29" s="8">
        <v>3498.67</v>
      </c>
      <c r="M29" s="8">
        <f>L29/1000</f>
        <v>3.4986700000000002</v>
      </c>
      <c r="N29" s="8">
        <f>M29*3.69*3600</f>
        <v>46476.332280000002</v>
      </c>
      <c r="O29" s="5"/>
      <c r="P29" s="5"/>
      <c r="Q29" s="5"/>
      <c r="R29" s="5"/>
      <c r="S29" s="5"/>
      <c r="T29" s="6"/>
    </row>
    <row r="30" spans="1:20" x14ac:dyDescent="0.25">
      <c r="A30" s="7">
        <v>38.112000000000002</v>
      </c>
      <c r="B30" s="8">
        <v>37.880000000000003</v>
      </c>
      <c r="C30" s="8">
        <v>3138.54</v>
      </c>
      <c r="D30" s="8">
        <f>C30/1000</f>
        <v>3.1385399999999999</v>
      </c>
      <c r="E30" s="8">
        <f>D30*3.69*3600</f>
        <v>41692.365359999996</v>
      </c>
      <c r="F30" s="5"/>
      <c r="G30" s="5"/>
      <c r="H30" s="5"/>
      <c r="I30" s="5"/>
      <c r="J30" s="8">
        <v>47.8</v>
      </c>
      <c r="K30" s="8">
        <v>47.95</v>
      </c>
      <c r="L30" s="8">
        <v>3870.18</v>
      </c>
      <c r="M30" s="8">
        <f>L30/1000</f>
        <v>3.87018</v>
      </c>
      <c r="N30" s="8">
        <f>M30*3.69*3600</f>
        <v>51411.471120000002</v>
      </c>
      <c r="O30" s="5"/>
      <c r="P30" s="5"/>
      <c r="Q30" s="5"/>
      <c r="R30" s="5"/>
      <c r="S30" s="5"/>
      <c r="T30" s="6"/>
    </row>
    <row r="31" spans="1:20" x14ac:dyDescent="0.25">
      <c r="A31" s="7">
        <v>32.154000000000003</v>
      </c>
      <c r="B31" s="8">
        <v>32.200000000000003</v>
      </c>
      <c r="C31" s="8">
        <v>2587.4299999999998</v>
      </c>
      <c r="D31" s="8">
        <f>C31/1000</f>
        <v>2.5874299999999999</v>
      </c>
      <c r="E31" s="8">
        <f>D31*3.69*3600</f>
        <v>34371.420119999995</v>
      </c>
      <c r="F31" s="5"/>
      <c r="G31" s="5"/>
      <c r="H31" s="5"/>
      <c r="I31" s="5"/>
      <c r="J31" s="8">
        <v>45.3</v>
      </c>
      <c r="K31" s="8">
        <v>45.46</v>
      </c>
      <c r="L31" s="8">
        <v>3514.53</v>
      </c>
      <c r="M31" s="8">
        <f>L31/1000</f>
        <v>3.5145300000000002</v>
      </c>
      <c r="N31" s="8">
        <f>M31*3.69*3600</f>
        <v>46687.016520000005</v>
      </c>
      <c r="O31" s="5"/>
      <c r="P31" s="5"/>
      <c r="Q31" s="5"/>
      <c r="R31" s="5"/>
      <c r="S31" s="5"/>
      <c r="T31" s="6"/>
    </row>
    <row r="32" spans="1:20" x14ac:dyDescent="0.25">
      <c r="A32" s="7">
        <v>34.375</v>
      </c>
      <c r="B32" s="8">
        <v>35.549999999999997</v>
      </c>
      <c r="C32" s="8">
        <v>2812.23</v>
      </c>
      <c r="D32" s="8">
        <f>C32/1000</f>
        <v>2.81223</v>
      </c>
      <c r="E32" s="8">
        <f>D32*3.69*3600</f>
        <v>37357.66332</v>
      </c>
      <c r="F32" s="5"/>
      <c r="G32" s="5"/>
      <c r="H32" s="5"/>
      <c r="I32" s="5"/>
      <c r="J32" s="8">
        <v>41.18</v>
      </c>
      <c r="K32" s="8">
        <v>41.22</v>
      </c>
      <c r="L32" s="8">
        <v>3197.31</v>
      </c>
      <c r="M32" s="8">
        <f>L32/1000</f>
        <v>3.1973099999999999</v>
      </c>
      <c r="N32" s="8">
        <f>M32*3.69*3600</f>
        <v>42473.066039999998</v>
      </c>
      <c r="O32" s="5"/>
      <c r="P32" s="5"/>
      <c r="Q32" s="5"/>
      <c r="R32" s="5"/>
      <c r="S32" s="5"/>
      <c r="T32" s="6"/>
    </row>
    <row r="33" spans="1:20" x14ac:dyDescent="0.25">
      <c r="A33" s="7">
        <v>33.454999999999998</v>
      </c>
      <c r="B33" s="8">
        <v>34.81</v>
      </c>
      <c r="C33" s="8">
        <v>2843.46</v>
      </c>
      <c r="D33" s="8">
        <f>C33/1000</f>
        <v>2.8434599999999999</v>
      </c>
      <c r="E33" s="8">
        <f>D33*3.69*3600</f>
        <v>37772.522639999996</v>
      </c>
      <c r="F33" s="5"/>
      <c r="G33" s="5"/>
      <c r="H33" s="5"/>
      <c r="I33" s="5"/>
      <c r="J33" s="8">
        <v>40.237000000000002</v>
      </c>
      <c r="K33" s="8">
        <v>41.13</v>
      </c>
      <c r="L33" s="8">
        <v>3171.69</v>
      </c>
      <c r="M33" s="8">
        <f>L33/1000</f>
        <v>3.1716899999999999</v>
      </c>
      <c r="N33" s="8">
        <f>M33*3.69*3600</f>
        <v>42132.729959999997</v>
      </c>
      <c r="O33" s="5"/>
      <c r="P33" s="5"/>
      <c r="Q33" s="5"/>
      <c r="R33" s="5"/>
      <c r="S33" s="5"/>
      <c r="T33" s="6"/>
    </row>
    <row r="34" spans="1:20" x14ac:dyDescent="0.25">
      <c r="A34" s="7"/>
      <c r="B34" s="8"/>
      <c r="C34" s="8"/>
      <c r="D34" s="8"/>
      <c r="E34" s="8"/>
      <c r="F34" s="5"/>
      <c r="G34" s="5"/>
      <c r="H34" s="5"/>
      <c r="I34" s="5"/>
      <c r="J34" s="8"/>
      <c r="K34" s="8"/>
      <c r="L34" s="8"/>
      <c r="M34" s="8"/>
      <c r="N34" s="8"/>
      <c r="O34" s="5"/>
      <c r="P34" s="5"/>
      <c r="Q34" s="5"/>
      <c r="R34" s="5"/>
      <c r="S34" s="5"/>
      <c r="T34" s="6"/>
    </row>
    <row r="35" spans="1:20" x14ac:dyDescent="0.25">
      <c r="A35" s="12">
        <f>AVERAGE(A29:A33)</f>
        <v>34.207799999999999</v>
      </c>
      <c r="B35" s="13">
        <f>AVERAGE(B29:B33)</f>
        <v>34.630000000000003</v>
      </c>
      <c r="C35" s="13">
        <f>AVERAGE(C29:C33)</f>
        <v>2802.078</v>
      </c>
      <c r="D35" s="13">
        <f>AVERAGE(D29:D33)</f>
        <v>2.8020779999999998</v>
      </c>
      <c r="E35" s="13">
        <f>AVERAGE(E29:E33)</f>
        <v>37222.804151999997</v>
      </c>
      <c r="F35" s="5"/>
      <c r="G35" s="5"/>
      <c r="H35" s="5"/>
      <c r="I35" s="5"/>
      <c r="J35" s="13">
        <f>AVERAGE(J28:J33)</f>
        <v>43.953400000000002</v>
      </c>
      <c r="K35" s="13">
        <f>AVERAGE(K28:K33)</f>
        <v>44.245999999999995</v>
      </c>
      <c r="L35" s="13">
        <f>AVERAGE(L28:L33)</f>
        <v>3450.4760000000001</v>
      </c>
      <c r="M35" s="13">
        <f>AVERAGE(M28:M33)</f>
        <v>3.4504760000000005</v>
      </c>
      <c r="N35" s="13">
        <f>AVERAGE(N28:N33)</f>
        <v>45836.123184000004</v>
      </c>
      <c r="O35" s="5"/>
      <c r="P35" s="5"/>
      <c r="Q35" s="5"/>
      <c r="R35" s="5"/>
      <c r="S35" s="5"/>
      <c r="T35" s="6"/>
    </row>
    <row r="36" spans="1:20" x14ac:dyDescent="0.25">
      <c r="A36" s="4">
        <v>34</v>
      </c>
      <c r="B36" s="5"/>
      <c r="C36" s="5">
        <v>2277.92</v>
      </c>
      <c r="D36" s="5"/>
      <c r="E36" s="5"/>
      <c r="F36" s="5"/>
      <c r="G36" s="5"/>
      <c r="H36" s="5"/>
      <c r="I36" s="5"/>
      <c r="J36" s="5" t="s">
        <v>11</v>
      </c>
      <c r="K36" s="5"/>
      <c r="L36" s="22">
        <v>2874.6</v>
      </c>
      <c r="M36" s="5"/>
      <c r="N36" s="5"/>
      <c r="O36" s="5"/>
      <c r="P36" s="5"/>
      <c r="Q36" s="5"/>
      <c r="R36" s="5"/>
      <c r="S36" s="5"/>
      <c r="T36" s="6"/>
    </row>
    <row r="37" spans="1:20" x14ac:dyDescent="0.25">
      <c r="A37" s="4"/>
      <c r="B37" s="5"/>
      <c r="C37" s="23">
        <f>C35-C36</f>
        <v>524.1579999999999</v>
      </c>
      <c r="D37" s="23">
        <f>C37/1000</f>
        <v>0.5241579999999999</v>
      </c>
      <c r="E37" s="24">
        <f>D37*3.69*3600</f>
        <v>6962.9148719999985</v>
      </c>
      <c r="F37" s="5" t="s">
        <v>13</v>
      </c>
      <c r="G37" s="5"/>
      <c r="H37" s="5"/>
      <c r="I37" s="5"/>
      <c r="J37" s="5" t="s">
        <v>12</v>
      </c>
      <c r="K37" s="5"/>
      <c r="L37" s="5">
        <f>L35-L36</f>
        <v>575.8760000000002</v>
      </c>
      <c r="M37" s="8">
        <f>L37/1000</f>
        <v>0.57587600000000017</v>
      </c>
      <c r="N37" s="15">
        <f>M37*3.69*3600</f>
        <v>7649.9367840000023</v>
      </c>
      <c r="O37" s="5" t="s">
        <v>13</v>
      </c>
      <c r="P37" s="5"/>
      <c r="Q37" s="16" t="s">
        <v>14</v>
      </c>
      <c r="R37" s="16"/>
      <c r="S37" s="16" t="s">
        <v>15</v>
      </c>
      <c r="T37" s="17">
        <f>E37/N37</f>
        <v>0.91019247199049746</v>
      </c>
    </row>
    <row r="38" spans="1:20" x14ac:dyDescent="0.25">
      <c r="A38" s="4"/>
      <c r="B38" s="5"/>
      <c r="C38" s="5"/>
      <c r="D38" s="5"/>
      <c r="E38" s="18">
        <f>A35/1000*1000</f>
        <v>34.207799999999999</v>
      </c>
      <c r="F38" s="5" t="s">
        <v>16</v>
      </c>
      <c r="G38" s="5"/>
      <c r="H38" s="5"/>
      <c r="I38" s="5"/>
      <c r="J38" s="5"/>
      <c r="K38" s="5"/>
      <c r="L38" s="5"/>
      <c r="M38" s="5"/>
      <c r="N38" s="18">
        <f>J35/1000*1000</f>
        <v>43.953400000000002</v>
      </c>
      <c r="O38" s="5" t="s">
        <v>16</v>
      </c>
      <c r="P38" s="5"/>
      <c r="Q38" s="16"/>
      <c r="R38" s="16"/>
      <c r="S38" s="16" t="s">
        <v>17</v>
      </c>
      <c r="T38" s="17">
        <f>E38/N38</f>
        <v>0.77827426319693127</v>
      </c>
    </row>
    <row r="39" spans="1:20" x14ac:dyDescent="0.25">
      <c r="A39" s="4"/>
      <c r="B39" s="5"/>
      <c r="C39" s="5"/>
      <c r="D39" s="5"/>
      <c r="E39" s="18">
        <f>1000/A35</f>
        <v>29.233098883880285</v>
      </c>
      <c r="F39" s="5" t="s">
        <v>18</v>
      </c>
      <c r="G39" s="5"/>
      <c r="H39" s="5"/>
      <c r="I39" s="5"/>
      <c r="J39" s="5"/>
      <c r="K39" s="5"/>
      <c r="L39" s="5"/>
      <c r="M39" s="5"/>
      <c r="N39" s="18">
        <f>1000/J35</f>
        <v>22.751368494814962</v>
      </c>
      <c r="O39" s="5" t="s">
        <v>18</v>
      </c>
      <c r="P39" s="5"/>
      <c r="Q39" s="16"/>
      <c r="R39" s="16"/>
      <c r="S39" s="16" t="s">
        <v>19</v>
      </c>
      <c r="T39" s="17">
        <f>N39/E39</f>
        <v>0.77827426319693127</v>
      </c>
    </row>
    <row r="40" spans="1:20" ht="15.75" thickBo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0"/>
  <sheetViews>
    <sheetView topLeftCell="M1" zoomScale="70" zoomScaleNormal="70" workbookViewId="0">
      <selection activeCell="AD27" sqref="AD27"/>
    </sheetView>
  </sheetViews>
  <sheetFormatPr defaultRowHeight="15" x14ac:dyDescent="0.25"/>
  <sheetData>
    <row r="2" spans="1:26" x14ac:dyDescent="0.25">
      <c r="A2" t="s">
        <v>42</v>
      </c>
      <c r="B2" s="4" t="s">
        <v>41</v>
      </c>
    </row>
    <row r="3" spans="1:26" x14ac:dyDescent="0.25">
      <c r="A3" t="s">
        <v>40</v>
      </c>
      <c r="B3" t="s">
        <v>39</v>
      </c>
    </row>
    <row r="4" spans="1:26" x14ac:dyDescent="0.25">
      <c r="I4" t="s">
        <v>38</v>
      </c>
    </row>
    <row r="6" spans="1:26" ht="15.75" thickBot="1" x14ac:dyDescent="0.3"/>
    <row r="7" spans="1:26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 t="s">
        <v>37</v>
      </c>
      <c r="M7" s="2"/>
      <c r="N7" s="2"/>
      <c r="O7" s="2"/>
      <c r="P7" s="2"/>
      <c r="Q7" s="2"/>
      <c r="R7" s="2"/>
      <c r="S7" s="3"/>
      <c r="V7" t="s">
        <v>36</v>
      </c>
    </row>
    <row r="8" spans="1:26" x14ac:dyDescent="0.25">
      <c r="A8" s="4"/>
      <c r="B8" s="5" t="s">
        <v>35</v>
      </c>
      <c r="C8" s="5" t="s">
        <v>3</v>
      </c>
      <c r="D8" s="5"/>
      <c r="E8" s="5"/>
      <c r="F8" s="5"/>
      <c r="G8" s="5"/>
      <c r="H8" s="5"/>
      <c r="I8" s="5"/>
      <c r="J8" s="5"/>
      <c r="K8" s="5" t="s">
        <v>33</v>
      </c>
      <c r="L8" s="5" t="s">
        <v>5</v>
      </c>
      <c r="M8" s="5"/>
      <c r="N8" s="5"/>
      <c r="O8" s="5"/>
      <c r="P8" s="5"/>
      <c r="Q8" s="5"/>
      <c r="R8" s="5"/>
      <c r="S8" s="6"/>
      <c r="T8" s="5"/>
      <c r="U8" s="5"/>
      <c r="V8" s="5" t="s">
        <v>33</v>
      </c>
      <c r="W8" s="5" t="s">
        <v>5</v>
      </c>
      <c r="X8" s="5"/>
      <c r="Y8" s="5"/>
      <c r="Z8" s="5"/>
    </row>
    <row r="9" spans="1:26" x14ac:dyDescent="0.25">
      <c r="A9" s="7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5"/>
      <c r="G9" s="5"/>
      <c r="H9" s="5"/>
      <c r="I9" s="8" t="s">
        <v>6</v>
      </c>
      <c r="J9" s="8" t="s">
        <v>7</v>
      </c>
      <c r="K9" s="8" t="s">
        <v>8</v>
      </c>
      <c r="L9" s="8" t="s">
        <v>9</v>
      </c>
      <c r="M9" s="8" t="s">
        <v>10</v>
      </c>
      <c r="N9" s="5"/>
      <c r="O9" s="5"/>
      <c r="P9" s="5"/>
      <c r="Q9" s="5"/>
      <c r="R9" s="5"/>
      <c r="S9" s="6"/>
      <c r="T9" s="8" t="s">
        <v>6</v>
      </c>
      <c r="U9" s="8" t="s">
        <v>7</v>
      </c>
      <c r="V9" s="8" t="s">
        <v>8</v>
      </c>
      <c r="W9" s="8" t="s">
        <v>9</v>
      </c>
      <c r="X9" s="8" t="s">
        <v>10</v>
      </c>
      <c r="Y9" s="5"/>
      <c r="Z9" s="5"/>
    </row>
    <row r="10" spans="1:26" x14ac:dyDescent="0.25">
      <c r="A10" s="7">
        <v>51.871000000000002</v>
      </c>
      <c r="B10" s="8">
        <v>52.64</v>
      </c>
      <c r="C10" s="8">
        <v>4145.8100000000004</v>
      </c>
      <c r="D10" s="8">
        <f>C10/1200</f>
        <v>3.4548416666666668</v>
      </c>
      <c r="E10" s="8">
        <f>D10*3.69*3600</f>
        <v>45894.116699999999</v>
      </c>
      <c r="F10" s="5"/>
      <c r="G10" s="5"/>
      <c r="H10" s="5"/>
      <c r="I10" s="8">
        <v>17.135000000000002</v>
      </c>
      <c r="J10" s="8">
        <v>17.329999999999998</v>
      </c>
      <c r="K10" s="8">
        <v>1734.36</v>
      </c>
      <c r="L10" s="8">
        <f>K10/12000</f>
        <v>0.14452999999999999</v>
      </c>
      <c r="M10" s="8">
        <f>L10*3.69*3600</f>
        <v>1919.9365199999997</v>
      </c>
      <c r="N10" s="5"/>
      <c r="O10" s="5"/>
      <c r="P10" s="5"/>
      <c r="Q10" s="5"/>
      <c r="R10" s="5"/>
      <c r="S10" s="6"/>
      <c r="T10" s="8">
        <v>17.559999999999999</v>
      </c>
      <c r="U10" s="8">
        <v>18.34</v>
      </c>
      <c r="V10" s="8">
        <v>1855.52</v>
      </c>
      <c r="W10" s="8">
        <f>V10/12000</f>
        <v>0.15462666666666666</v>
      </c>
      <c r="X10" s="8">
        <f>W10*3.69*3600</f>
        <v>2054.0606400000001</v>
      </c>
      <c r="Y10" s="5"/>
      <c r="Z10" s="5"/>
    </row>
    <row r="11" spans="1:26" x14ac:dyDescent="0.25">
      <c r="A11" s="7">
        <v>54.613999999999997</v>
      </c>
      <c r="B11" s="8">
        <v>55</v>
      </c>
      <c r="C11" s="8">
        <v>4550</v>
      </c>
      <c r="D11" s="8">
        <f>C11/1200</f>
        <v>3.7916666666666665</v>
      </c>
      <c r="E11" s="8">
        <f>D11*3.69*3600</f>
        <v>50368.5</v>
      </c>
      <c r="F11" s="5"/>
      <c r="G11" s="5"/>
      <c r="H11" s="5"/>
      <c r="I11" s="8">
        <v>22.736999999999998</v>
      </c>
      <c r="J11" s="8">
        <v>23.96</v>
      </c>
      <c r="K11" s="8">
        <v>2265.0700000000002</v>
      </c>
      <c r="L11" s="8">
        <f>K11/12000</f>
        <v>0.18875583333333334</v>
      </c>
      <c r="M11" s="8">
        <f>L11*3.69*3600</f>
        <v>2507.4324900000001</v>
      </c>
      <c r="N11" s="5"/>
      <c r="O11" s="5"/>
      <c r="P11" s="5"/>
      <c r="Q11" s="5"/>
      <c r="R11" s="5"/>
      <c r="S11" s="6"/>
      <c r="T11" s="8">
        <v>21.841000000000001</v>
      </c>
      <c r="U11" s="8">
        <v>22.31</v>
      </c>
      <c r="V11" s="8">
        <v>2159.1799999999998</v>
      </c>
      <c r="W11" s="8">
        <f>V11/12000</f>
        <v>0.17993166666666666</v>
      </c>
      <c r="X11" s="8">
        <f>W11*3.69*3600</f>
        <v>2390.2122600000002</v>
      </c>
      <c r="Y11" s="5"/>
      <c r="Z11" s="5"/>
    </row>
    <row r="12" spans="1:26" x14ac:dyDescent="0.25">
      <c r="A12" s="7">
        <v>50.359000000000002</v>
      </c>
      <c r="B12" s="8">
        <v>52</v>
      </c>
      <c r="C12" s="8">
        <v>4204.3</v>
      </c>
      <c r="D12" s="8">
        <f>C12/1200</f>
        <v>3.5035833333333333</v>
      </c>
      <c r="E12" s="8">
        <f>D12*3.69*3600</f>
        <v>46541.601000000002</v>
      </c>
      <c r="F12" s="5"/>
      <c r="G12" s="5"/>
      <c r="H12" s="5"/>
      <c r="I12" s="8">
        <v>16.825399999999998</v>
      </c>
      <c r="J12" s="8">
        <v>17.239999999999998</v>
      </c>
      <c r="K12" s="8">
        <v>1748.22</v>
      </c>
      <c r="L12" s="8">
        <f>K12/12000</f>
        <v>0.14568500000000001</v>
      </c>
      <c r="M12" s="8">
        <f>L12*3.69*3600</f>
        <v>1935.27954</v>
      </c>
      <c r="N12" s="5"/>
      <c r="O12" s="5"/>
      <c r="P12" s="5"/>
      <c r="Q12" s="5"/>
      <c r="R12" s="5"/>
      <c r="S12" s="6"/>
      <c r="T12" s="8">
        <v>17.541</v>
      </c>
      <c r="U12" s="8">
        <v>17.77</v>
      </c>
      <c r="V12" s="8">
        <v>1799.6</v>
      </c>
      <c r="W12" s="8">
        <f>V12/12000</f>
        <v>0.14996666666666666</v>
      </c>
      <c r="X12" s="8">
        <f>W12*3.69*3600</f>
        <v>1992.1572000000001</v>
      </c>
      <c r="Y12" s="5"/>
      <c r="Z12" s="5"/>
    </row>
    <row r="13" spans="1:26" x14ac:dyDescent="0.25">
      <c r="A13" s="7">
        <v>50.322000000000003</v>
      </c>
      <c r="B13" s="8">
        <v>50.19</v>
      </c>
      <c r="C13" s="8">
        <v>3945.8</v>
      </c>
      <c r="D13" s="8">
        <f>C13/1200</f>
        <v>3.2881666666666667</v>
      </c>
      <c r="E13" s="8">
        <f>D13*3.69*3600</f>
        <v>43680.006000000001</v>
      </c>
      <c r="F13" s="5"/>
      <c r="G13" s="5"/>
      <c r="H13" s="5"/>
      <c r="I13" s="8">
        <v>23.414000000000001</v>
      </c>
      <c r="J13" s="8">
        <v>24.1</v>
      </c>
      <c r="K13" s="8">
        <v>2311.5</v>
      </c>
      <c r="L13" s="8">
        <f>K13/12000</f>
        <v>0.19262499999999999</v>
      </c>
      <c r="M13" s="8">
        <f>L13*3.69*3600</f>
        <v>2558.8305</v>
      </c>
      <c r="N13" s="5"/>
      <c r="O13" s="5"/>
      <c r="P13" s="5"/>
      <c r="Q13" s="5"/>
      <c r="R13" s="5"/>
      <c r="S13" s="6"/>
      <c r="T13" s="8">
        <v>19.064</v>
      </c>
      <c r="U13" s="8">
        <v>20.12</v>
      </c>
      <c r="V13" s="8">
        <v>2092.56</v>
      </c>
      <c r="W13" s="8">
        <f>V13/12000</f>
        <v>0.17438000000000001</v>
      </c>
      <c r="X13" s="8">
        <f>W13*3.69*3600</f>
        <v>2316.4639200000001</v>
      </c>
      <c r="Y13" s="5"/>
      <c r="Z13" s="5"/>
    </row>
    <row r="14" spans="1:26" x14ac:dyDescent="0.25">
      <c r="A14" s="7">
        <v>54.469000000000001</v>
      </c>
      <c r="B14" s="8">
        <v>54.18</v>
      </c>
      <c r="C14" s="8">
        <v>4449.59</v>
      </c>
      <c r="D14" s="8">
        <f>C14/1200</f>
        <v>3.7079916666666666</v>
      </c>
      <c r="E14" s="8">
        <f>D14*3.69*3600</f>
        <v>49256.961299999995</v>
      </c>
      <c r="F14" s="5"/>
      <c r="G14" s="5"/>
      <c r="H14" s="5"/>
      <c r="I14" s="8">
        <v>22.521000000000001</v>
      </c>
      <c r="J14" s="8">
        <v>22.79</v>
      </c>
      <c r="K14" s="8">
        <v>2162.59</v>
      </c>
      <c r="L14" s="8">
        <f>K14/12000</f>
        <v>0.18021583333333335</v>
      </c>
      <c r="M14" s="8">
        <f>L14*3.69*3600</f>
        <v>2393.9871300000004</v>
      </c>
      <c r="N14" s="5"/>
      <c r="O14" s="5"/>
      <c r="P14" s="5"/>
      <c r="Q14" s="5"/>
      <c r="R14" s="5"/>
      <c r="S14" s="6"/>
      <c r="T14" s="8">
        <v>17.263000000000002</v>
      </c>
      <c r="U14" s="8">
        <v>18.309999999999999</v>
      </c>
      <c r="V14" s="8">
        <v>1803.65</v>
      </c>
      <c r="W14" s="8">
        <f>V14/12000</f>
        <v>0.15030416666666668</v>
      </c>
      <c r="X14" s="8">
        <f>W14*3.69*3600</f>
        <v>1996.6405500000001</v>
      </c>
      <c r="Y14" s="5"/>
      <c r="Z14" s="5"/>
    </row>
    <row r="15" spans="1:26" x14ac:dyDescent="0.25">
      <c r="A15" s="7"/>
      <c r="B15" s="8"/>
      <c r="C15" s="8"/>
      <c r="D15" s="8"/>
      <c r="E15" s="8"/>
      <c r="F15" s="5"/>
      <c r="G15" s="5"/>
      <c r="H15" s="5"/>
      <c r="I15" s="8"/>
      <c r="J15" s="8"/>
      <c r="K15" s="8"/>
      <c r="L15" s="8"/>
      <c r="M15" s="8"/>
      <c r="N15" s="9"/>
      <c r="O15" s="9"/>
      <c r="P15" s="9"/>
      <c r="Q15" s="9"/>
      <c r="R15" s="9"/>
      <c r="S15" s="10"/>
      <c r="T15" s="8"/>
      <c r="U15" s="8"/>
      <c r="V15" s="8"/>
      <c r="W15" s="8"/>
      <c r="X15" s="8"/>
      <c r="Y15" s="9"/>
      <c r="Z15" s="9"/>
    </row>
    <row r="16" spans="1:26" x14ac:dyDescent="0.25">
      <c r="A16" s="12">
        <f>AVERAGE(A10:A15)</f>
        <v>52.326999999999998</v>
      </c>
      <c r="B16" s="13">
        <f>AVERAGE(B10:B15)</f>
        <v>52.802</v>
      </c>
      <c r="C16" s="13">
        <f>AVERAGE(C10:C15)</f>
        <v>4259.1000000000004</v>
      </c>
      <c r="D16" s="13">
        <f>AVERAGE(D10:D15)</f>
        <v>3.5492499999999998</v>
      </c>
      <c r="E16" s="13">
        <f>AVERAGE(E10:E15)</f>
        <v>47148.237000000001</v>
      </c>
      <c r="F16" s="9"/>
      <c r="G16" s="9"/>
      <c r="H16" s="5"/>
      <c r="I16" s="13">
        <f>AVERAGE(I10:I15)</f>
        <v>20.526479999999999</v>
      </c>
      <c r="J16" s="13">
        <f>AVERAGE(J10:J15)</f>
        <v>21.083999999999996</v>
      </c>
      <c r="K16" s="13">
        <f>AVERAGE(K10:K15)</f>
        <v>2044.3480000000004</v>
      </c>
      <c r="L16" s="13">
        <f>AVERAGE(L10:L15)</f>
        <v>0.17036233333333334</v>
      </c>
      <c r="M16" s="13">
        <f>AVERAGE(M10:M15)</f>
        <v>2263.0932359999997</v>
      </c>
      <c r="N16" s="9"/>
      <c r="O16" s="9"/>
      <c r="P16" s="9"/>
      <c r="Q16" s="9"/>
      <c r="R16" s="9"/>
      <c r="S16" s="10"/>
      <c r="T16" s="13">
        <f>AVERAGE(T10:T15)</f>
        <v>18.6538</v>
      </c>
      <c r="U16" s="13">
        <f>AVERAGE(U10:U15)</f>
        <v>19.37</v>
      </c>
      <c r="V16" s="13">
        <f>AVERAGE(V10:V15)</f>
        <v>1942.1019999999996</v>
      </c>
      <c r="W16" s="13">
        <f>AVERAGE(W10:W15)</f>
        <v>0.16184183333333332</v>
      </c>
      <c r="X16" s="13">
        <f>AVERAGE(X10:X15)</f>
        <v>2149.9069140000001</v>
      </c>
      <c r="Y16" s="9"/>
      <c r="Z16" s="9"/>
    </row>
    <row r="17" spans="1:30" x14ac:dyDescent="0.25">
      <c r="A17" s="4" t="s">
        <v>11</v>
      </c>
      <c r="B17" s="5"/>
      <c r="C17" s="5">
        <v>3452.56</v>
      </c>
      <c r="D17" s="5"/>
      <c r="E17" s="5"/>
      <c r="F17" s="5"/>
      <c r="G17" s="5"/>
      <c r="H17" s="5"/>
      <c r="I17" s="5" t="s">
        <v>11</v>
      </c>
      <c r="J17" s="5"/>
      <c r="K17" s="22">
        <v>1402.33</v>
      </c>
      <c r="L17" s="5"/>
      <c r="M17" s="5"/>
      <c r="N17" s="5"/>
      <c r="O17" s="5"/>
      <c r="P17" s="5"/>
      <c r="Q17" s="5"/>
      <c r="R17" s="5"/>
      <c r="S17" s="6"/>
      <c r="T17" s="5" t="s">
        <v>11</v>
      </c>
      <c r="U17" s="5"/>
      <c r="V17" s="22">
        <v>1350</v>
      </c>
      <c r="W17" s="5"/>
      <c r="X17" s="5"/>
      <c r="Y17" s="5"/>
      <c r="Z17" s="5"/>
    </row>
    <row r="18" spans="1:30" x14ac:dyDescent="0.25">
      <c r="A18" s="4" t="s">
        <v>12</v>
      </c>
      <c r="B18" s="5"/>
      <c r="C18" s="5">
        <f>C16-C17</f>
        <v>806.54000000000042</v>
      </c>
      <c r="D18" s="8">
        <f>C18/1200</f>
        <v>0.67211666666666703</v>
      </c>
      <c r="E18" s="15">
        <f>D18*3.69*3600</f>
        <v>8928.3978000000043</v>
      </c>
      <c r="F18" s="5" t="s">
        <v>13</v>
      </c>
      <c r="G18" s="5"/>
      <c r="H18" s="5"/>
      <c r="I18" s="5" t="s">
        <v>12</v>
      </c>
      <c r="J18" s="5"/>
      <c r="K18" s="5">
        <f>K16-K17</f>
        <v>642.01800000000048</v>
      </c>
      <c r="L18" s="8">
        <f>K18/12000</f>
        <v>5.3501500000000042E-2</v>
      </c>
      <c r="M18" s="15">
        <f>L18*3.69*3600</f>
        <v>710.71392600000058</v>
      </c>
      <c r="N18" s="5" t="s">
        <v>13</v>
      </c>
      <c r="O18" s="5"/>
      <c r="P18" s="16" t="s">
        <v>14</v>
      </c>
      <c r="Q18" s="16"/>
      <c r="R18" s="16" t="s">
        <v>15</v>
      </c>
      <c r="S18" s="17">
        <f>E18/M18</f>
        <v>12.562576127149079</v>
      </c>
      <c r="T18" s="5" t="s">
        <v>12</v>
      </c>
      <c r="U18" s="5"/>
      <c r="V18" s="5">
        <f>V16-V17</f>
        <v>592.10199999999963</v>
      </c>
      <c r="W18" s="8">
        <f>V18/12000</f>
        <v>4.93418333333333E-2</v>
      </c>
      <c r="X18" s="15">
        <f>W18*3.69*3600</f>
        <v>655.45691399999953</v>
      </c>
      <c r="Y18" s="5" t="s">
        <v>13</v>
      </c>
      <c r="Z18" s="5"/>
      <c r="AA18" s="16" t="s">
        <v>14</v>
      </c>
      <c r="AB18" s="16"/>
      <c r="AC18" s="16" t="s">
        <v>15</v>
      </c>
      <c r="AD18" s="17">
        <f>E18/X18</f>
        <v>13.621639514813342</v>
      </c>
    </row>
    <row r="19" spans="1:30" x14ac:dyDescent="0.25">
      <c r="A19" s="4"/>
      <c r="B19" s="5"/>
      <c r="C19" s="5"/>
      <c r="D19" s="5"/>
      <c r="E19" s="18">
        <f>A16/1200*1000</f>
        <v>43.605833333333329</v>
      </c>
      <c r="F19" s="5" t="s">
        <v>16</v>
      </c>
      <c r="G19" s="5"/>
      <c r="H19" s="5"/>
      <c r="I19" s="5"/>
      <c r="J19" s="5"/>
      <c r="K19" s="5"/>
      <c r="L19" s="5"/>
      <c r="M19" s="18">
        <f>I16/12000*1000</f>
        <v>1.7105399999999999</v>
      </c>
      <c r="N19" s="5" t="s">
        <v>16</v>
      </c>
      <c r="O19" s="5"/>
      <c r="P19" s="16"/>
      <c r="Q19" s="16"/>
      <c r="R19" s="16" t="s">
        <v>17</v>
      </c>
      <c r="S19" s="17">
        <f>E19/M19</f>
        <v>25.492437086144335</v>
      </c>
      <c r="T19" s="5"/>
      <c r="U19" s="5"/>
      <c r="V19" s="5"/>
      <c r="W19" s="5"/>
      <c r="X19" s="18">
        <f>T16/12000*1000</f>
        <v>1.5544833333333332</v>
      </c>
      <c r="Y19" s="5" t="s">
        <v>16</v>
      </c>
      <c r="Z19" s="5"/>
      <c r="AA19" s="16"/>
      <c r="AB19" s="16"/>
      <c r="AC19" s="16" t="s">
        <v>17</v>
      </c>
      <c r="AD19" s="17">
        <f>E19/X19</f>
        <v>28.051657035027716</v>
      </c>
    </row>
    <row r="20" spans="1:30" x14ac:dyDescent="0.25">
      <c r="A20" s="4"/>
      <c r="B20" s="5"/>
      <c r="C20" s="5"/>
      <c r="D20" s="5"/>
      <c r="E20" s="18">
        <f>1200/A16</f>
        <v>22.932711602041014</v>
      </c>
      <c r="F20" s="5" t="s">
        <v>18</v>
      </c>
      <c r="G20" s="5"/>
      <c r="H20" s="5"/>
      <c r="I20" s="5"/>
      <c r="J20" s="5"/>
      <c r="K20" s="5"/>
      <c r="L20" s="5"/>
      <c r="M20" s="18">
        <f>12000/I16</f>
        <v>584.61070772972278</v>
      </c>
      <c r="N20" s="5" t="s">
        <v>18</v>
      </c>
      <c r="O20" s="5"/>
      <c r="P20" s="16"/>
      <c r="Q20" s="16"/>
      <c r="R20" s="16" t="s">
        <v>19</v>
      </c>
      <c r="S20" s="17">
        <f>M20/E20</f>
        <v>25.492437086144335</v>
      </c>
      <c r="T20" s="5"/>
      <c r="U20" s="5"/>
      <c r="V20" s="5"/>
      <c r="W20" s="5"/>
      <c r="X20" s="18">
        <f>12000/T16</f>
        <v>643.30056074365541</v>
      </c>
      <c r="Y20" s="5" t="s">
        <v>18</v>
      </c>
      <c r="Z20" s="5"/>
      <c r="AA20" s="16"/>
      <c r="AB20" s="16"/>
      <c r="AC20" s="16" t="s">
        <v>19</v>
      </c>
      <c r="AD20" s="17">
        <f>X20/E20</f>
        <v>28.051657035027709</v>
      </c>
    </row>
    <row r="21" spans="1:30" ht="15.75" thickBot="1" x14ac:dyDescent="0.3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</row>
    <row r="25" spans="1:30" ht="15.75" thickBot="1" x14ac:dyDescent="0.3"/>
    <row r="26" spans="1:30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30" x14ac:dyDescent="0.25">
      <c r="A27" s="4"/>
      <c r="B27" s="5" t="s">
        <v>34</v>
      </c>
      <c r="C27" s="5"/>
      <c r="D27" s="5"/>
      <c r="E27" s="5"/>
      <c r="F27" s="5"/>
      <c r="G27" s="5"/>
      <c r="H27" s="5"/>
      <c r="I27" s="5"/>
      <c r="J27" s="5"/>
      <c r="K27" s="5" t="s">
        <v>33</v>
      </c>
      <c r="L27" s="5" t="s">
        <v>21</v>
      </c>
      <c r="M27" s="5"/>
      <c r="N27" s="5"/>
      <c r="O27" s="5"/>
      <c r="P27" s="5"/>
      <c r="Q27" s="5"/>
      <c r="R27" s="5"/>
      <c r="S27" s="6"/>
    </row>
    <row r="28" spans="1:30" x14ac:dyDescent="0.25">
      <c r="A28" s="7" t="s">
        <v>6</v>
      </c>
      <c r="B28" s="8" t="s">
        <v>7</v>
      </c>
      <c r="C28" s="8" t="s">
        <v>8</v>
      </c>
      <c r="D28" s="8" t="s">
        <v>9</v>
      </c>
      <c r="E28" s="8" t="s">
        <v>10</v>
      </c>
      <c r="F28" s="5"/>
      <c r="G28" s="5"/>
      <c r="H28" s="5"/>
      <c r="I28" s="7" t="s">
        <v>6</v>
      </c>
      <c r="J28" s="8" t="s">
        <v>7</v>
      </c>
      <c r="K28" s="8" t="s">
        <v>8</v>
      </c>
      <c r="L28" s="8" t="s">
        <v>9</v>
      </c>
      <c r="M28" s="8" t="s">
        <v>10</v>
      </c>
      <c r="N28" s="5"/>
      <c r="O28" s="5"/>
      <c r="P28" s="5"/>
      <c r="Q28" s="5"/>
      <c r="R28" s="5"/>
      <c r="S28" s="6"/>
    </row>
    <row r="29" spans="1:30" x14ac:dyDescent="0.25">
      <c r="A29" s="7">
        <v>32.942999999999998</v>
      </c>
      <c r="B29" s="8">
        <v>32.71</v>
      </c>
      <c r="C29" s="8">
        <v>2628.73</v>
      </c>
      <c r="D29" s="8">
        <f>C29/1000</f>
        <v>2.62873</v>
      </c>
      <c r="E29" s="8">
        <f>D29*3.69*3600</f>
        <v>34920.049319999998</v>
      </c>
      <c r="F29" s="5"/>
      <c r="G29" s="5"/>
      <c r="H29" s="5"/>
      <c r="I29" s="8">
        <v>13.127000000000001</v>
      </c>
      <c r="J29" s="8">
        <v>14.17</v>
      </c>
      <c r="K29" s="8">
        <v>1464.11</v>
      </c>
      <c r="L29" s="8">
        <f>K29/10000</f>
        <v>0.14641099999999999</v>
      </c>
      <c r="M29" s="8">
        <f>L29*3.69*3600</f>
        <v>1944.9237239999998</v>
      </c>
      <c r="N29" s="5"/>
      <c r="O29" s="5"/>
      <c r="P29" s="5"/>
      <c r="Q29" s="5"/>
      <c r="R29" s="5"/>
      <c r="S29" s="6"/>
    </row>
    <row r="30" spans="1:30" x14ac:dyDescent="0.25">
      <c r="A30" s="7">
        <v>38.112000000000002</v>
      </c>
      <c r="B30" s="8">
        <v>37.880000000000003</v>
      </c>
      <c r="C30" s="8">
        <v>3138.54</v>
      </c>
      <c r="D30" s="8">
        <f>C30/1000</f>
        <v>3.1385399999999999</v>
      </c>
      <c r="E30" s="8">
        <f>D30*3.69*3600</f>
        <v>41692.365359999996</v>
      </c>
      <c r="F30" s="5"/>
      <c r="G30" s="5"/>
      <c r="H30" s="5"/>
      <c r="I30" s="8">
        <v>17.97</v>
      </c>
      <c r="J30" s="8">
        <v>19.059999999999999</v>
      </c>
      <c r="K30" s="8">
        <v>1856.33</v>
      </c>
      <c r="L30" s="8">
        <f>K30/10000</f>
        <v>0.18563299999999999</v>
      </c>
      <c r="M30" s="8">
        <f>L30*3.69*3600</f>
        <v>2465.9487719999997</v>
      </c>
      <c r="N30" s="5"/>
      <c r="O30" s="5"/>
      <c r="P30" s="5"/>
      <c r="Q30" s="5"/>
      <c r="R30" s="5"/>
      <c r="S30" s="6"/>
    </row>
    <row r="31" spans="1:30" x14ac:dyDescent="0.25">
      <c r="A31" s="7">
        <v>32.154000000000003</v>
      </c>
      <c r="B31" s="8">
        <v>32.200000000000003</v>
      </c>
      <c r="C31" s="8">
        <v>2587.4299999999998</v>
      </c>
      <c r="D31" s="8">
        <f>C31/1000</f>
        <v>2.5874299999999999</v>
      </c>
      <c r="E31" s="8">
        <f>D31*3.69*3600</f>
        <v>34371.420119999995</v>
      </c>
      <c r="F31" s="5"/>
      <c r="G31" s="5"/>
      <c r="H31" s="5"/>
      <c r="I31" s="8">
        <v>16.204000000000001</v>
      </c>
      <c r="J31" s="8">
        <v>17.14</v>
      </c>
      <c r="K31" s="8">
        <v>1710.42</v>
      </c>
      <c r="L31" s="8">
        <f>K31/10000</f>
        <v>0.171042</v>
      </c>
      <c r="M31" s="8">
        <f>L31*3.69*3600</f>
        <v>2272.121928</v>
      </c>
      <c r="N31" s="5"/>
      <c r="O31" s="5"/>
      <c r="P31" s="5"/>
      <c r="Q31" s="5"/>
      <c r="R31" s="5"/>
      <c r="S31" s="6"/>
    </row>
    <row r="32" spans="1:30" x14ac:dyDescent="0.25">
      <c r="A32" s="7">
        <v>34.375</v>
      </c>
      <c r="B32" s="8">
        <v>35.549999999999997</v>
      </c>
      <c r="C32" s="8">
        <v>2812.23</v>
      </c>
      <c r="D32" s="8">
        <f>C32/1000</f>
        <v>2.81223</v>
      </c>
      <c r="E32" s="8">
        <f>D32*3.69*3600</f>
        <v>37357.66332</v>
      </c>
      <c r="F32" s="5"/>
      <c r="G32" s="5"/>
      <c r="H32" s="5"/>
      <c r="I32" s="8">
        <v>16.87</v>
      </c>
      <c r="J32" s="8">
        <v>17.86</v>
      </c>
      <c r="K32" s="8">
        <v>1742.18</v>
      </c>
      <c r="L32" s="8">
        <f>K32/10000</f>
        <v>0.17421800000000001</v>
      </c>
      <c r="M32" s="8">
        <f>L32*3.69*3600</f>
        <v>2314.3119120000001</v>
      </c>
      <c r="N32" s="5"/>
      <c r="O32" s="5"/>
      <c r="P32" s="5"/>
      <c r="Q32" s="5"/>
      <c r="R32" s="5"/>
      <c r="S32" s="6"/>
    </row>
    <row r="33" spans="1:19" x14ac:dyDescent="0.25">
      <c r="A33" s="7">
        <v>33.454999999999998</v>
      </c>
      <c r="B33" s="8">
        <v>34.81</v>
      </c>
      <c r="C33" s="8">
        <v>2843.46</v>
      </c>
      <c r="D33" s="8">
        <f>C33/1000</f>
        <v>2.8434599999999999</v>
      </c>
      <c r="E33" s="8">
        <f>D33*3.69*3600</f>
        <v>37772.522639999996</v>
      </c>
      <c r="F33" s="5"/>
      <c r="G33" s="5"/>
      <c r="H33" s="5"/>
      <c r="I33" s="8">
        <v>17.516999999999999</v>
      </c>
      <c r="J33" s="8">
        <v>18.46</v>
      </c>
      <c r="K33" s="8">
        <v>1751.25</v>
      </c>
      <c r="L33" s="8">
        <f>K33/10000</f>
        <v>0.175125</v>
      </c>
      <c r="M33" s="8">
        <f>L33*3.69*3600</f>
        <v>2326.3605000000002</v>
      </c>
      <c r="N33" s="5"/>
      <c r="O33" s="5"/>
      <c r="P33" s="5"/>
      <c r="Q33" s="5"/>
      <c r="R33" s="5"/>
      <c r="S33" s="6"/>
    </row>
    <row r="34" spans="1:19" x14ac:dyDescent="0.25">
      <c r="A34" s="7"/>
      <c r="B34" s="8"/>
      <c r="C34" s="8"/>
      <c r="D34" s="8"/>
      <c r="E34" s="8"/>
      <c r="F34" s="5"/>
      <c r="G34" s="5"/>
      <c r="H34" s="5"/>
      <c r="I34" s="8"/>
      <c r="J34" s="8"/>
      <c r="K34" s="8"/>
      <c r="L34" s="8"/>
      <c r="M34" s="8"/>
      <c r="N34" s="5"/>
      <c r="O34" s="5"/>
      <c r="P34" s="5"/>
      <c r="Q34" s="5"/>
      <c r="R34" s="5"/>
      <c r="S34" s="6"/>
    </row>
    <row r="35" spans="1:19" x14ac:dyDescent="0.25">
      <c r="A35" s="12">
        <f>AVERAGE(A29:A33)</f>
        <v>34.207799999999999</v>
      </c>
      <c r="B35" s="13">
        <f>AVERAGE(B29:B33)</f>
        <v>34.630000000000003</v>
      </c>
      <c r="C35" s="13">
        <f>AVERAGE(C29:C33)</f>
        <v>2802.078</v>
      </c>
      <c r="D35" s="13">
        <f>AVERAGE(D29:D33)</f>
        <v>2.8020779999999998</v>
      </c>
      <c r="E35" s="13">
        <f>AVERAGE(E29:E33)</f>
        <v>37222.804151999997</v>
      </c>
      <c r="F35" s="5"/>
      <c r="G35" s="5"/>
      <c r="H35" s="5"/>
      <c r="I35" s="13">
        <f>AVERAGE(I28:I33)</f>
        <v>16.337600000000002</v>
      </c>
      <c r="J35" s="13">
        <f>AVERAGE(J28:J33)</f>
        <v>17.338000000000001</v>
      </c>
      <c r="K35" s="13">
        <f>AVERAGE(K28:K33)</f>
        <v>1704.8580000000002</v>
      </c>
      <c r="L35" s="13">
        <f>AVERAGE(L28:L33)</f>
        <v>0.17048579999999999</v>
      </c>
      <c r="M35" s="13">
        <f>AVERAGE(M28:M33)</f>
        <v>2264.7333672000004</v>
      </c>
      <c r="N35" s="5"/>
      <c r="O35" s="5"/>
      <c r="P35" s="5"/>
      <c r="Q35" s="5"/>
      <c r="R35" s="5"/>
      <c r="S35" s="6"/>
    </row>
    <row r="36" spans="1:19" x14ac:dyDescent="0.25">
      <c r="A36" s="4">
        <v>34</v>
      </c>
      <c r="B36" s="5"/>
      <c r="C36" s="5">
        <v>2277.92</v>
      </c>
      <c r="D36" s="5"/>
      <c r="E36" s="5"/>
      <c r="F36" s="5"/>
      <c r="G36" s="5"/>
      <c r="H36" s="5"/>
      <c r="I36" s="5" t="s">
        <v>11</v>
      </c>
      <c r="J36" s="5"/>
      <c r="K36" s="22">
        <v>1072.8499999999999</v>
      </c>
      <c r="L36" s="5"/>
      <c r="M36" s="5"/>
      <c r="N36" s="5"/>
      <c r="O36" s="5"/>
      <c r="P36" s="5"/>
      <c r="Q36" s="5"/>
      <c r="R36" s="5"/>
      <c r="S36" s="6"/>
    </row>
    <row r="37" spans="1:19" x14ac:dyDescent="0.25">
      <c r="A37" s="4"/>
      <c r="B37" s="5"/>
      <c r="C37" s="23">
        <f>C35-C36</f>
        <v>524.1579999999999</v>
      </c>
      <c r="D37" s="23">
        <f>C37/1000</f>
        <v>0.5241579999999999</v>
      </c>
      <c r="E37" s="24">
        <f>D37*3.69*3600</f>
        <v>6962.9148719999985</v>
      </c>
      <c r="F37" s="5" t="s">
        <v>13</v>
      </c>
      <c r="G37" s="5"/>
      <c r="H37" s="5"/>
      <c r="I37" s="5" t="s">
        <v>12</v>
      </c>
      <c r="J37" s="5"/>
      <c r="K37" s="5">
        <f>K35-K36</f>
        <v>632.00800000000027</v>
      </c>
      <c r="L37" s="8">
        <f>K37/10000</f>
        <v>6.3200800000000029E-2</v>
      </c>
      <c r="M37" s="15">
        <f>L37*3.69*3600</f>
        <v>839.55942720000041</v>
      </c>
      <c r="N37" s="5" t="s">
        <v>13</v>
      </c>
      <c r="O37" s="5"/>
      <c r="P37" s="16" t="s">
        <v>14</v>
      </c>
      <c r="Q37" s="16"/>
      <c r="R37" s="16" t="s">
        <v>15</v>
      </c>
      <c r="S37" s="17">
        <f>E37/M37</f>
        <v>8.2935342590600065</v>
      </c>
    </row>
    <row r="38" spans="1:19" x14ac:dyDescent="0.25">
      <c r="A38" s="4"/>
      <c r="B38" s="5"/>
      <c r="C38" s="5"/>
      <c r="D38" s="5"/>
      <c r="E38" s="18">
        <f>A35/1000*1000</f>
        <v>34.207799999999999</v>
      </c>
      <c r="F38" s="5" t="s">
        <v>16</v>
      </c>
      <c r="G38" s="5"/>
      <c r="H38" s="5"/>
      <c r="I38" s="5"/>
      <c r="J38" s="5"/>
      <c r="K38" s="5"/>
      <c r="L38" s="5"/>
      <c r="M38" s="18">
        <f>I35/10000*1000</f>
        <v>1.6337600000000001</v>
      </c>
      <c r="N38" s="5" t="s">
        <v>16</v>
      </c>
      <c r="O38" s="5"/>
      <c r="P38" s="16"/>
      <c r="Q38" s="16"/>
      <c r="R38" s="16" t="s">
        <v>17</v>
      </c>
      <c r="S38" s="17">
        <f>E38/M38</f>
        <v>20.938081480756047</v>
      </c>
    </row>
    <row r="39" spans="1:19" x14ac:dyDescent="0.25">
      <c r="A39" s="4"/>
      <c r="B39" s="5"/>
      <c r="C39" s="5"/>
      <c r="D39" s="5"/>
      <c r="E39" s="18">
        <f>1000/A35</f>
        <v>29.233098883880285</v>
      </c>
      <c r="F39" s="5" t="s">
        <v>18</v>
      </c>
      <c r="G39" s="5"/>
      <c r="H39" s="5"/>
      <c r="I39" s="5"/>
      <c r="J39" s="5"/>
      <c r="K39" s="5"/>
      <c r="L39" s="5"/>
      <c r="M39" s="18">
        <f>10000/I35</f>
        <v>612.08500636568397</v>
      </c>
      <c r="N39" s="5" t="s">
        <v>18</v>
      </c>
      <c r="O39" s="5"/>
      <c r="P39" s="16"/>
      <c r="Q39" s="16"/>
      <c r="R39" s="16" t="s">
        <v>19</v>
      </c>
      <c r="S39" s="17">
        <f>M39/E39</f>
        <v>20.938081480756043</v>
      </c>
    </row>
    <row r="40" spans="1:19" ht="15.75" thickBo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9"/>
  <sheetViews>
    <sheetView tabSelected="1" topLeftCell="A6" workbookViewId="0">
      <selection activeCell="M20" sqref="M20"/>
    </sheetView>
  </sheetViews>
  <sheetFormatPr defaultRowHeight="15" x14ac:dyDescent="0.25"/>
  <cols>
    <col min="7" max="7" width="10" bestFit="1" customWidth="1"/>
  </cols>
  <sheetData>
    <row r="4" spans="2:20" x14ac:dyDescent="0.25">
      <c r="D4" t="s">
        <v>43</v>
      </c>
      <c r="K4" t="s">
        <v>44</v>
      </c>
      <c r="Q4" t="s">
        <v>54</v>
      </c>
    </row>
    <row r="5" spans="2:20" x14ac:dyDescent="0.25">
      <c r="D5" s="25" t="s">
        <v>45</v>
      </c>
      <c r="E5" s="26" t="s">
        <v>17</v>
      </c>
      <c r="F5" s="26" t="s">
        <v>15</v>
      </c>
      <c r="G5" s="27"/>
      <c r="K5" s="25" t="s">
        <v>45</v>
      </c>
      <c r="L5" s="26" t="s">
        <v>17</v>
      </c>
      <c r="M5" s="26" t="s">
        <v>15</v>
      </c>
      <c r="N5" s="27"/>
      <c r="Q5" s="25" t="s">
        <v>45</v>
      </c>
      <c r="R5" s="26" t="s">
        <v>17</v>
      </c>
      <c r="S5" s="26" t="s">
        <v>15</v>
      </c>
      <c r="T5" s="27"/>
    </row>
    <row r="6" spans="2:20" x14ac:dyDescent="0.25">
      <c r="D6" s="28"/>
      <c r="E6" s="5"/>
      <c r="F6" s="5"/>
      <c r="G6" s="29"/>
      <c r="I6" s="28"/>
      <c r="K6" s="28"/>
      <c r="L6" s="5"/>
      <c r="M6" s="5"/>
      <c r="N6" s="29"/>
      <c r="Q6" s="28"/>
      <c r="R6" s="5"/>
      <c r="S6" s="5"/>
      <c r="T6" s="29"/>
    </row>
    <row r="7" spans="2:20" x14ac:dyDescent="0.25">
      <c r="D7">
        <v>200.89</v>
      </c>
      <c r="E7" s="30">
        <v>203.36</v>
      </c>
      <c r="F7" s="30">
        <v>19628.29</v>
      </c>
      <c r="G7" s="29"/>
      <c r="I7" s="28"/>
      <c r="K7">
        <v>171.73</v>
      </c>
      <c r="L7" s="30">
        <v>171.47</v>
      </c>
      <c r="M7" s="30">
        <v>12852.41</v>
      </c>
      <c r="N7" s="29"/>
      <c r="R7" s="30"/>
      <c r="S7" s="30"/>
      <c r="T7" s="29"/>
    </row>
    <row r="8" spans="2:20" x14ac:dyDescent="0.25">
      <c r="D8">
        <v>208.65</v>
      </c>
      <c r="E8" s="30">
        <v>208.29</v>
      </c>
      <c r="F8" s="30">
        <v>20196.240000000002</v>
      </c>
      <c r="G8" s="29"/>
      <c r="I8" s="28"/>
      <c r="K8">
        <v>194.5</v>
      </c>
      <c r="L8" s="30">
        <v>194.1</v>
      </c>
      <c r="M8" s="30">
        <v>14299.77</v>
      </c>
      <c r="N8" s="29"/>
      <c r="Q8">
        <v>65.260000000000005</v>
      </c>
      <c r="R8" s="30">
        <v>65.540000000000006</v>
      </c>
      <c r="S8" s="30">
        <v>5740.88</v>
      </c>
      <c r="T8" s="29"/>
    </row>
    <row r="9" spans="2:20" x14ac:dyDescent="0.25">
      <c r="D9">
        <v>193.23</v>
      </c>
      <c r="E9" s="30">
        <v>192.76</v>
      </c>
      <c r="F9" s="30">
        <v>18641.91</v>
      </c>
      <c r="G9" s="29"/>
      <c r="I9" s="28"/>
      <c r="K9">
        <v>186.97</v>
      </c>
      <c r="L9" s="30">
        <v>186.32</v>
      </c>
      <c r="M9" s="30">
        <v>13546.14</v>
      </c>
      <c r="N9" s="29"/>
      <c r="Q9">
        <v>52.43</v>
      </c>
      <c r="R9" s="30">
        <v>52.41</v>
      </c>
      <c r="S9" s="30">
        <v>4765.03</v>
      </c>
      <c r="T9" s="29"/>
    </row>
    <row r="10" spans="2:20" x14ac:dyDescent="0.25">
      <c r="E10" s="30"/>
      <c r="F10" s="30"/>
      <c r="G10" s="29"/>
      <c r="I10" s="28"/>
      <c r="K10">
        <v>193.92</v>
      </c>
      <c r="L10" s="30">
        <v>193.51</v>
      </c>
      <c r="M10" s="30">
        <v>14288.6</v>
      </c>
      <c r="N10" s="29"/>
      <c r="Q10">
        <v>56.36</v>
      </c>
      <c r="R10" s="30">
        <v>58.22</v>
      </c>
      <c r="S10" s="30">
        <v>5306.49</v>
      </c>
      <c r="T10" s="29"/>
    </row>
    <row r="11" spans="2:20" x14ac:dyDescent="0.25">
      <c r="E11" s="30"/>
      <c r="F11" s="30"/>
      <c r="G11" s="29"/>
      <c r="L11" s="30"/>
      <c r="M11" s="30"/>
      <c r="N11" s="29"/>
      <c r="R11" s="30"/>
      <c r="S11" s="30"/>
      <c r="T11" s="29"/>
    </row>
    <row r="12" spans="2:20" x14ac:dyDescent="0.25">
      <c r="D12" s="31">
        <f t="shared" ref="D12:G12" si="0">AVERAGE(D7:D11)</f>
        <v>200.92333333333332</v>
      </c>
      <c r="E12" s="32">
        <f t="shared" si="0"/>
        <v>201.47</v>
      </c>
      <c r="F12" s="32">
        <f t="shared" si="0"/>
        <v>19488.813333333335</v>
      </c>
      <c r="G12" s="33"/>
      <c r="K12" s="31">
        <f t="shared" ref="K12:N12" si="1">AVERAGE(K7:K11)</f>
        <v>186.78</v>
      </c>
      <c r="L12" s="32">
        <f t="shared" si="1"/>
        <v>186.35</v>
      </c>
      <c r="M12" s="32">
        <f t="shared" si="1"/>
        <v>13746.73</v>
      </c>
      <c r="N12" s="33"/>
      <c r="Q12" s="31">
        <f t="shared" ref="Q12:T12" si="2">AVERAGE(Q7:Q11)</f>
        <v>58.016666666666673</v>
      </c>
      <c r="R12" s="32">
        <f t="shared" si="2"/>
        <v>58.723333333333336</v>
      </c>
      <c r="S12" s="32">
        <f t="shared" si="2"/>
        <v>5270.8</v>
      </c>
      <c r="T12" s="33"/>
    </row>
    <row r="13" spans="2:20" x14ac:dyDescent="0.25">
      <c r="C13" t="s">
        <v>46</v>
      </c>
      <c r="D13">
        <f>D12/100/1024*1000</f>
        <v>1.9621419270833329</v>
      </c>
      <c r="K13">
        <f>K12/100/1024*1000</f>
        <v>1.8240234375</v>
      </c>
      <c r="Q13">
        <f>Q12/100/1024*1000</f>
        <v>0.56656901041666674</v>
      </c>
    </row>
    <row r="14" spans="2:20" x14ac:dyDescent="0.25">
      <c r="D14">
        <v>201</v>
      </c>
      <c r="F14">
        <v>11700.89</v>
      </c>
      <c r="K14">
        <v>186</v>
      </c>
      <c r="M14">
        <v>10904.34</v>
      </c>
      <c r="S14">
        <v>3353.31</v>
      </c>
    </row>
    <row r="16" spans="2:20" x14ac:dyDescent="0.25">
      <c r="B16" t="s">
        <v>47</v>
      </c>
      <c r="F16">
        <f>-F14+F12</f>
        <v>7787.9233333333359</v>
      </c>
      <c r="G16">
        <f>F16*3.69*3600/1000000</f>
        <v>103.45477356000004</v>
      </c>
      <c r="M16">
        <f>-M14+M12</f>
        <v>2842.3899999999994</v>
      </c>
      <c r="N16">
        <f>M16*3.69*3600/1000000</f>
        <v>37.758308759999991</v>
      </c>
      <c r="S16">
        <f>-S14+S12</f>
        <v>1917.4900000000002</v>
      </c>
      <c r="T16">
        <f>S16*3.69*3600/1000000</f>
        <v>25.471937160000003</v>
      </c>
    </row>
    <row r="17" spans="2:19" x14ac:dyDescent="0.25">
      <c r="B17" t="s">
        <v>48</v>
      </c>
      <c r="F17">
        <f>F16/F12*100</f>
        <v>39.96099300727051</v>
      </c>
      <c r="M17">
        <f>M16/M12*100</f>
        <v>20.676844602316329</v>
      </c>
      <c r="S17">
        <f>S16/S12</f>
        <v>0.3637948698489793</v>
      </c>
    </row>
    <row r="18" spans="2:19" x14ac:dyDescent="0.25">
      <c r="B18" t="s">
        <v>55</v>
      </c>
      <c r="F18">
        <f>F16/100</f>
        <v>77.87923333333336</v>
      </c>
      <c r="K18" t="s">
        <v>49</v>
      </c>
      <c r="M18">
        <f>M16/100</f>
        <v>28.423899999999993</v>
      </c>
      <c r="Q18" t="s">
        <v>57</v>
      </c>
      <c r="S18">
        <f>S16/100</f>
        <v>19.174900000000001</v>
      </c>
    </row>
    <row r="19" spans="2:19" x14ac:dyDescent="0.25">
      <c r="B19" t="s">
        <v>56</v>
      </c>
      <c r="F19">
        <f>F16/100/1024</f>
        <v>7.605393880208336E-2</v>
      </c>
      <c r="M19">
        <f>M16/100/1024</f>
        <v>2.7757714843749993E-2</v>
      </c>
      <c r="S19">
        <f>S16/100/1024</f>
        <v>1.8725488281250001E-2</v>
      </c>
    </row>
    <row r="20" spans="2:19" x14ac:dyDescent="0.25">
      <c r="B20" t="s">
        <v>50</v>
      </c>
      <c r="F20">
        <f>F19*3.69*3600</f>
        <v>1010.3005230468754</v>
      </c>
      <c r="M20">
        <f>M19*3.69*3600</f>
        <v>368.73348398437491</v>
      </c>
      <c r="S20">
        <f>S19*3.69*3600</f>
        <v>248.74938632812501</v>
      </c>
    </row>
    <row r="21" spans="2:19" x14ac:dyDescent="0.25">
      <c r="B21" t="s">
        <v>52</v>
      </c>
      <c r="F21">
        <f>F12/100/1024 *3.67*3600</f>
        <v>2514.5136890624999</v>
      </c>
      <c r="M21">
        <f>M12/100/1024 *3.67*3600</f>
        <v>1773.6503589843749</v>
      </c>
      <c r="S21">
        <f>S12/100/1024 *3.67*3600</f>
        <v>680.05673437499991</v>
      </c>
    </row>
    <row r="22" spans="2:19" x14ac:dyDescent="0.25">
      <c r="B22" t="s">
        <v>53</v>
      </c>
      <c r="F22">
        <f>100*1024*1024/D12/1024/1024</f>
        <v>0.49770227449939453</v>
      </c>
      <c r="M22">
        <f>100*1024*1024/K12/1024/1024</f>
        <v>0.53538922796873323</v>
      </c>
      <c r="S22">
        <f>100*1024*1024/Q12/1024/1024</f>
        <v>1.7236426314277504</v>
      </c>
    </row>
    <row r="27" spans="2:19" x14ac:dyDescent="0.25">
      <c r="H27" s="14">
        <f>F20-M20</f>
        <v>641.5670390625005</v>
      </c>
      <c r="J27" s="14">
        <f>F20-M20</f>
        <v>641.5670390625005</v>
      </c>
      <c r="K27" s="14" t="s">
        <v>51</v>
      </c>
      <c r="L27" s="14"/>
      <c r="M27" s="14"/>
    </row>
    <row r="28" spans="2:19" x14ac:dyDescent="0.25">
      <c r="H28" s="14">
        <f>H27/F20*100</f>
        <v>63.502593973489752</v>
      </c>
      <c r="J28" s="14">
        <f>J27/F21*100</f>
        <v>25.514557421307956</v>
      </c>
      <c r="K28" s="14" t="s">
        <v>58</v>
      </c>
      <c r="L28" s="14"/>
      <c r="M28" s="14"/>
    </row>
    <row r="29" spans="2:19" x14ac:dyDescent="0.25">
      <c r="H29" s="14">
        <f>M20/F20*100</f>
        <v>36.497406026510255</v>
      </c>
      <c r="J29" s="14">
        <f>M20/F21*100</f>
        <v>14.664206665021254</v>
      </c>
      <c r="K29" s="14" t="s">
        <v>59</v>
      </c>
      <c r="L29" s="14"/>
      <c r="M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wal-delete default</vt:lpstr>
      <vt:lpstr>full-normal default</vt:lpstr>
      <vt:lpstr>ext4-f2fs default</vt:lpstr>
      <vt:lpstr>Shock-factor-analysis</vt:lpstr>
      <vt:lpstr>Network 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2016-12-16T05:59:14Z</dcterms:created>
  <dcterms:modified xsi:type="dcterms:W3CDTF">2016-12-17T06:45:06Z</dcterms:modified>
</cp:coreProperties>
</file>