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chuang/Desktop/TimeSeries/"/>
    </mc:Choice>
  </mc:AlternateContent>
  <xr:revisionPtr revIDLastSave="0" documentId="13_ncr:1_{AFF050B6-1C13-6140-806D-CCCA669A8B75}" xr6:coauthVersionLast="47" xr6:coauthVersionMax="47" xr10:uidLastSave="{00000000-0000-0000-0000-000000000000}"/>
  <bookViews>
    <workbookView xWindow="0" yWindow="0" windowWidth="28800" windowHeight="18000" xr2:uid="{BF7FB34B-5054-2F46-A7B1-D071A004DE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0" i="1" l="1"/>
  <c r="AJ40" i="1" s="1"/>
  <c r="AH40" i="1"/>
  <c r="AG40" i="1"/>
  <c r="AF40" i="1"/>
  <c r="AE40" i="1"/>
  <c r="AE41" i="1" s="1"/>
  <c r="Y38" i="1"/>
  <c r="X38" i="1"/>
  <c r="W38" i="1"/>
  <c r="U38" i="1"/>
  <c r="T38" i="1"/>
  <c r="J38" i="1"/>
  <c r="I38" i="1"/>
  <c r="E40" i="1" s="1"/>
  <c r="H38" i="1"/>
  <c r="G38" i="1"/>
  <c r="F7" i="1"/>
  <c r="G7" i="1" s="1"/>
  <c r="H7" i="1" s="1"/>
  <c r="E7" i="1"/>
  <c r="F8" i="1" s="1"/>
  <c r="G8" i="1" s="1"/>
  <c r="H8" i="1" s="1"/>
  <c r="V6" i="1"/>
  <c r="M6" i="1"/>
  <c r="G6" i="1"/>
  <c r="H6" i="1" s="1"/>
  <c r="F6" i="1"/>
  <c r="E6" i="1"/>
  <c r="AO4" i="1"/>
  <c r="AN4" i="1"/>
  <c r="AF4" i="1"/>
  <c r="AG6" i="1" s="1"/>
  <c r="AH6" i="1" s="1"/>
  <c r="AI6" i="1" s="1"/>
  <c r="AE4" i="1"/>
  <c r="W4" i="1"/>
  <c r="V4" i="1"/>
  <c r="X6" i="1" s="1"/>
  <c r="Y6" i="1" s="1"/>
  <c r="Z6" i="1" s="1"/>
  <c r="N4" i="1"/>
  <c r="M4" i="1"/>
  <c r="O6" i="1" s="1"/>
  <c r="P6" i="1" s="1"/>
  <c r="Q6" i="1" s="1"/>
  <c r="O7" i="1" l="1"/>
  <c r="P7" i="1" s="1"/>
  <c r="Q7" i="1" s="1"/>
  <c r="AP6" i="1"/>
  <c r="AQ6" i="1" s="1"/>
  <c r="AR6" i="1" s="1"/>
  <c r="AN6" i="1"/>
  <c r="F40" i="1"/>
  <c r="G41" i="1" s="1"/>
  <c r="H41" i="1"/>
  <c r="I41" i="1" s="1"/>
  <c r="J41" i="1" s="1"/>
  <c r="N6" i="1"/>
  <c r="X7" i="1"/>
  <c r="Y7" i="1" s="1"/>
  <c r="Z7" i="1" s="1"/>
  <c r="T40" i="1"/>
  <c r="AH42" i="1"/>
  <c r="AI42" i="1" s="1"/>
  <c r="AJ42" i="1" s="1"/>
  <c r="AG42" i="1"/>
  <c r="AE42" i="1"/>
  <c r="AF41" i="1"/>
  <c r="W6" i="1"/>
  <c r="V7" i="1"/>
  <c r="E8" i="1"/>
  <c r="M7" i="1"/>
  <c r="AE6" i="1"/>
  <c r="K38" i="1"/>
  <c r="M38" i="1"/>
  <c r="L38" i="1"/>
  <c r="H40" i="1"/>
  <c r="I40" i="1" s="1"/>
  <c r="J40" i="1" s="1"/>
  <c r="G40" i="1"/>
  <c r="V38" i="1"/>
  <c r="R40" i="1" s="1"/>
  <c r="AG41" i="1"/>
  <c r="AH41" i="1"/>
  <c r="AI41" i="1" s="1"/>
  <c r="AJ41" i="1" s="1"/>
  <c r="Z38" i="1"/>
  <c r="AF42" i="1" l="1"/>
  <c r="AH43" i="1" s="1"/>
  <c r="AI43" i="1" s="1"/>
  <c r="AJ43" i="1" s="1"/>
  <c r="AN7" i="1"/>
  <c r="AO6" i="1"/>
  <c r="AP7" i="1"/>
  <c r="AQ7" i="1" s="1"/>
  <c r="AR7" i="1" s="1"/>
  <c r="S40" i="1"/>
  <c r="R41" i="1" s="1"/>
  <c r="U41" i="1"/>
  <c r="V41" i="1" s="1"/>
  <c r="W41" i="1" s="1"/>
  <c r="E41" i="1"/>
  <c r="N7" i="1"/>
  <c r="M8" i="1" s="1"/>
  <c r="O8" i="1"/>
  <c r="P8" i="1" s="1"/>
  <c r="Q8" i="1" s="1"/>
  <c r="F9" i="1"/>
  <c r="G9" i="1" s="1"/>
  <c r="H9" i="1" s="1"/>
  <c r="E9" i="1"/>
  <c r="W7" i="1"/>
  <c r="X8" i="1" s="1"/>
  <c r="Y8" i="1" s="1"/>
  <c r="Z8" i="1" s="1"/>
  <c r="V8" i="1"/>
  <c r="U40" i="1"/>
  <c r="V40" i="1" s="1"/>
  <c r="W40" i="1" s="1"/>
  <c r="AE7" i="1"/>
  <c r="AF6" i="1"/>
  <c r="AG7" i="1"/>
  <c r="AH7" i="1" s="1"/>
  <c r="AI7" i="1" s="1"/>
  <c r="N8" i="1" l="1"/>
  <c r="M9" i="1" s="1"/>
  <c r="AF7" i="1"/>
  <c r="AE8" i="1" s="1"/>
  <c r="F10" i="1"/>
  <c r="G10" i="1" s="1"/>
  <c r="H10" i="1" s="1"/>
  <c r="E10" i="1"/>
  <c r="S41" i="1"/>
  <c r="U42" i="1" s="1"/>
  <c r="V42" i="1" s="1"/>
  <c r="W42" i="1" s="1"/>
  <c r="R42" i="1"/>
  <c r="AE43" i="1"/>
  <c r="AG43" i="1"/>
  <c r="AO7" i="1"/>
  <c r="AN8" i="1" s="1"/>
  <c r="W8" i="1"/>
  <c r="X9" i="1" s="1"/>
  <c r="Y9" i="1" s="1"/>
  <c r="Z9" i="1" s="1"/>
  <c r="V9" i="1"/>
  <c r="G42" i="1"/>
  <c r="F41" i="1"/>
  <c r="E42" i="1" s="1"/>
  <c r="T41" i="1"/>
  <c r="AF8" i="1" l="1"/>
  <c r="AG9" i="1" s="1"/>
  <c r="AH9" i="1" s="1"/>
  <c r="AI9" i="1" s="1"/>
  <c r="AE9" i="1"/>
  <c r="AO8" i="1"/>
  <c r="AN9" i="1"/>
  <c r="AP9" i="1"/>
  <c r="AQ9" i="1" s="1"/>
  <c r="AR9" i="1" s="1"/>
  <c r="M10" i="1"/>
  <c r="N9" i="1"/>
  <c r="O10" i="1" s="1"/>
  <c r="P10" i="1" s="1"/>
  <c r="Q10" i="1" s="1"/>
  <c r="W9" i="1"/>
  <c r="X10" i="1" s="1"/>
  <c r="Y10" i="1" s="1"/>
  <c r="Z10" i="1" s="1"/>
  <c r="V10" i="1"/>
  <c r="T42" i="1"/>
  <c r="AP8" i="1"/>
  <c r="AQ8" i="1" s="1"/>
  <c r="AR8" i="1" s="1"/>
  <c r="O9" i="1"/>
  <c r="P9" i="1" s="1"/>
  <c r="Q9" i="1" s="1"/>
  <c r="H42" i="1"/>
  <c r="I42" i="1" s="1"/>
  <c r="J42" i="1" s="1"/>
  <c r="E11" i="1"/>
  <c r="F11" i="1"/>
  <c r="G11" i="1" s="1"/>
  <c r="H11" i="1" s="1"/>
  <c r="AG44" i="1"/>
  <c r="AE44" i="1"/>
  <c r="AF43" i="1"/>
  <c r="AH44" i="1" s="1"/>
  <c r="AI44" i="1" s="1"/>
  <c r="AJ44" i="1" s="1"/>
  <c r="AG8" i="1"/>
  <c r="AH8" i="1" s="1"/>
  <c r="AI8" i="1" s="1"/>
  <c r="S42" i="1"/>
  <c r="T43" i="1" s="1"/>
  <c r="U43" i="1"/>
  <c r="V43" i="1" s="1"/>
  <c r="W43" i="1" s="1"/>
  <c r="R43" i="1"/>
  <c r="F42" i="1"/>
  <c r="H43" i="1" s="1"/>
  <c r="I43" i="1" s="1"/>
  <c r="J43" i="1" s="1"/>
  <c r="AF44" i="1" l="1"/>
  <c r="AH45" i="1" s="1"/>
  <c r="AI45" i="1" s="1"/>
  <c r="AJ45" i="1" s="1"/>
  <c r="N10" i="1"/>
  <c r="M11" i="1" s="1"/>
  <c r="S43" i="1"/>
  <c r="U44" i="1" s="1"/>
  <c r="V44" i="1" s="1"/>
  <c r="W44" i="1" s="1"/>
  <c r="AG10" i="1"/>
  <c r="AH10" i="1" s="1"/>
  <c r="AI10" i="1" s="1"/>
  <c r="AF9" i="1"/>
  <c r="AE10" i="1"/>
  <c r="E43" i="1"/>
  <c r="F12" i="1"/>
  <c r="G12" i="1" s="1"/>
  <c r="H12" i="1" s="1"/>
  <c r="E12" i="1"/>
  <c r="G43" i="1"/>
  <c r="AO9" i="1"/>
  <c r="AN10" i="1"/>
  <c r="AP10" i="1"/>
  <c r="AQ10" i="1" s="1"/>
  <c r="AR10" i="1" s="1"/>
  <c r="W10" i="1"/>
  <c r="X11" i="1" s="1"/>
  <c r="Y11" i="1" s="1"/>
  <c r="Z11" i="1" s="1"/>
  <c r="V11" i="1"/>
  <c r="N11" i="1" l="1"/>
  <c r="M12" i="1" s="1"/>
  <c r="R44" i="1"/>
  <c r="AE45" i="1"/>
  <c r="F13" i="1"/>
  <c r="G13" i="1" s="1"/>
  <c r="H13" i="1" s="1"/>
  <c r="E13" i="1"/>
  <c r="T44" i="1"/>
  <c r="AG45" i="1"/>
  <c r="W11" i="1"/>
  <c r="X12" i="1" s="1"/>
  <c r="Y12" i="1" s="1"/>
  <c r="Z12" i="1" s="1"/>
  <c r="V12" i="1"/>
  <c r="AF10" i="1"/>
  <c r="AG11" i="1" s="1"/>
  <c r="AH11" i="1" s="1"/>
  <c r="AI11" i="1" s="1"/>
  <c r="G44" i="1"/>
  <c r="F43" i="1"/>
  <c r="H44" i="1" s="1"/>
  <c r="I44" i="1" s="1"/>
  <c r="J44" i="1" s="1"/>
  <c r="E44" i="1"/>
  <c r="AO10" i="1"/>
  <c r="AN11" i="1" s="1"/>
  <c r="AP11" i="1"/>
  <c r="AQ11" i="1" s="1"/>
  <c r="AR11" i="1" s="1"/>
  <c r="O11" i="1"/>
  <c r="P11" i="1" s="1"/>
  <c r="Q11" i="1" s="1"/>
  <c r="AO11" i="1" l="1"/>
  <c r="AN12" i="1" s="1"/>
  <c r="AP12" i="1"/>
  <c r="AQ12" i="1" s="1"/>
  <c r="AR12" i="1" s="1"/>
  <c r="N12" i="1"/>
  <c r="M13" i="1" s="1"/>
  <c r="AE11" i="1"/>
  <c r="W12" i="1"/>
  <c r="X13" i="1" s="1"/>
  <c r="Y13" i="1" s="1"/>
  <c r="Z13" i="1" s="1"/>
  <c r="V13" i="1"/>
  <c r="F14" i="1"/>
  <c r="G14" i="1" s="1"/>
  <c r="H14" i="1" s="1"/>
  <c r="E14" i="1"/>
  <c r="U45" i="1"/>
  <c r="V45" i="1" s="1"/>
  <c r="W45" i="1" s="1"/>
  <c r="T45" i="1"/>
  <c r="S44" i="1"/>
  <c r="R45" i="1" s="1"/>
  <c r="AF45" i="1"/>
  <c r="AG46" i="1" s="1"/>
  <c r="AE46" i="1"/>
  <c r="O12" i="1"/>
  <c r="P12" i="1" s="1"/>
  <c r="Q12" i="1" s="1"/>
  <c r="F44" i="1"/>
  <c r="H45" i="1" s="1"/>
  <c r="I45" i="1" s="1"/>
  <c r="J45" i="1" s="1"/>
  <c r="E45" i="1"/>
  <c r="S45" i="1" l="1"/>
  <c r="U46" i="1" s="1"/>
  <c r="V46" i="1" s="1"/>
  <c r="W46" i="1" s="1"/>
  <c r="R46" i="1"/>
  <c r="N13" i="1"/>
  <c r="O14" i="1" s="1"/>
  <c r="P14" i="1" s="1"/>
  <c r="Q14" i="1" s="1"/>
  <c r="AO12" i="1"/>
  <c r="AN13" i="1"/>
  <c r="AP13" i="1"/>
  <c r="AQ13" i="1" s="1"/>
  <c r="AR13" i="1" s="1"/>
  <c r="AF46" i="1"/>
  <c r="AG47" i="1" s="1"/>
  <c r="AE47" i="1"/>
  <c r="O13" i="1"/>
  <c r="P13" i="1" s="1"/>
  <c r="Q13" i="1" s="1"/>
  <c r="AH46" i="1"/>
  <c r="AI46" i="1" s="1"/>
  <c r="AJ46" i="1" s="1"/>
  <c r="G45" i="1"/>
  <c r="E15" i="1"/>
  <c r="F15" i="1"/>
  <c r="G15" i="1" s="1"/>
  <c r="H15" i="1" s="1"/>
  <c r="F45" i="1"/>
  <c r="E46" i="1" s="1"/>
  <c r="H46" i="1"/>
  <c r="I46" i="1" s="1"/>
  <c r="J46" i="1" s="1"/>
  <c r="W13" i="1"/>
  <c r="X14" i="1" s="1"/>
  <c r="Y14" i="1" s="1"/>
  <c r="Z14" i="1" s="1"/>
  <c r="V14" i="1"/>
  <c r="AF11" i="1"/>
  <c r="AE12" i="1" s="1"/>
  <c r="AF12" i="1" l="1"/>
  <c r="AE13" i="1" s="1"/>
  <c r="F46" i="1"/>
  <c r="H47" i="1" s="1"/>
  <c r="I47" i="1" s="1"/>
  <c r="J47" i="1" s="1"/>
  <c r="AG12" i="1"/>
  <c r="AH12" i="1" s="1"/>
  <c r="AI12" i="1" s="1"/>
  <c r="M14" i="1"/>
  <c r="AH47" i="1"/>
  <c r="AI47" i="1" s="1"/>
  <c r="AJ47" i="1" s="1"/>
  <c r="AF47" i="1"/>
  <c r="AG48" i="1" s="1"/>
  <c r="G46" i="1"/>
  <c r="S46" i="1"/>
  <c r="T47" i="1" s="1"/>
  <c r="R47" i="1"/>
  <c r="X15" i="1"/>
  <c r="Y15" i="1" s="1"/>
  <c r="Z15" i="1" s="1"/>
  <c r="W14" i="1"/>
  <c r="V15" i="1" s="1"/>
  <c r="F16" i="1"/>
  <c r="G16" i="1" s="1"/>
  <c r="H16" i="1" s="1"/>
  <c r="E16" i="1"/>
  <c r="T46" i="1"/>
  <c r="AO13" i="1"/>
  <c r="AP14" i="1" s="1"/>
  <c r="AQ14" i="1" s="1"/>
  <c r="AR14" i="1" s="1"/>
  <c r="W15" i="1" l="1"/>
  <c r="X16" i="1" s="1"/>
  <c r="Y16" i="1" s="1"/>
  <c r="Z16" i="1" s="1"/>
  <c r="AF13" i="1"/>
  <c r="AG14" i="1" s="1"/>
  <c r="AH14" i="1" s="1"/>
  <c r="AI14" i="1" s="1"/>
  <c r="AE14" i="1"/>
  <c r="AN14" i="1"/>
  <c r="E47" i="1"/>
  <c r="AE48" i="1"/>
  <c r="G47" i="1"/>
  <c r="AH48" i="1"/>
  <c r="AI48" i="1" s="1"/>
  <c r="AJ48" i="1" s="1"/>
  <c r="S47" i="1"/>
  <c r="U48" i="1"/>
  <c r="V48" i="1" s="1"/>
  <c r="W48" i="1" s="1"/>
  <c r="T48" i="1"/>
  <c r="R48" i="1"/>
  <c r="U47" i="1"/>
  <c r="V47" i="1" s="1"/>
  <c r="W47" i="1" s="1"/>
  <c r="N14" i="1"/>
  <c r="M15" i="1" s="1"/>
  <c r="AG13" i="1"/>
  <c r="AH13" i="1" s="1"/>
  <c r="AI13" i="1" s="1"/>
  <c r="F17" i="1"/>
  <c r="G17" i="1" s="1"/>
  <c r="H17" i="1" s="1"/>
  <c r="E17" i="1"/>
  <c r="M16" i="1" l="1"/>
  <c r="N15" i="1"/>
  <c r="O16" i="1" s="1"/>
  <c r="P16" i="1" s="1"/>
  <c r="Q16" i="1" s="1"/>
  <c r="AF14" i="1"/>
  <c r="AE15" i="1" s="1"/>
  <c r="AG15" i="1"/>
  <c r="AH15" i="1" s="1"/>
  <c r="AI15" i="1" s="1"/>
  <c r="O15" i="1"/>
  <c r="P15" i="1" s="1"/>
  <c r="Q15" i="1" s="1"/>
  <c r="V16" i="1"/>
  <c r="S48" i="1"/>
  <c r="U49" i="1" s="1"/>
  <c r="V49" i="1" s="1"/>
  <c r="W49" i="1" s="1"/>
  <c r="AF48" i="1"/>
  <c r="AH49" i="1"/>
  <c r="AI49" i="1" s="1"/>
  <c r="AJ49" i="1" s="1"/>
  <c r="AG49" i="1"/>
  <c r="AE49" i="1"/>
  <c r="F47" i="1"/>
  <c r="H48" i="1" s="1"/>
  <c r="I48" i="1" s="1"/>
  <c r="J48" i="1" s="1"/>
  <c r="F18" i="1"/>
  <c r="G18" i="1" s="1"/>
  <c r="H18" i="1" s="1"/>
  <c r="E18" i="1"/>
  <c r="AO14" i="1"/>
  <c r="AN15" i="1" s="1"/>
  <c r="AO15" i="1" l="1"/>
  <c r="AN16" i="1"/>
  <c r="AP16" i="1"/>
  <c r="AQ16" i="1" s="1"/>
  <c r="AR16" i="1" s="1"/>
  <c r="AF15" i="1"/>
  <c r="AE16" i="1" s="1"/>
  <c r="E48" i="1"/>
  <c r="R49" i="1"/>
  <c r="F19" i="1"/>
  <c r="G19" i="1" s="1"/>
  <c r="H19" i="1" s="1"/>
  <c r="E19" i="1"/>
  <c r="AP15" i="1"/>
  <c r="AQ15" i="1" s="1"/>
  <c r="AR15" i="1" s="1"/>
  <c r="G48" i="1"/>
  <c r="T49" i="1"/>
  <c r="AH50" i="1"/>
  <c r="AI50" i="1" s="1"/>
  <c r="AJ50" i="1" s="1"/>
  <c r="AG50" i="1"/>
  <c r="AF49" i="1"/>
  <c r="AE50" i="1"/>
  <c r="W16" i="1"/>
  <c r="X17" i="1" s="1"/>
  <c r="Y17" i="1" s="1"/>
  <c r="Z17" i="1" s="1"/>
  <c r="V17" i="1"/>
  <c r="N16" i="1"/>
  <c r="M17" i="1" s="1"/>
  <c r="AG17" i="1" l="1"/>
  <c r="AH17" i="1" s="1"/>
  <c r="AI17" i="1" s="1"/>
  <c r="AF16" i="1"/>
  <c r="AE17" i="1"/>
  <c r="N17" i="1"/>
  <c r="M18" i="1" s="1"/>
  <c r="AG16" i="1"/>
  <c r="AH16" i="1" s="1"/>
  <c r="AI16" i="1" s="1"/>
  <c r="AO16" i="1"/>
  <c r="AN17" i="1" s="1"/>
  <c r="U50" i="1"/>
  <c r="V50" i="1" s="1"/>
  <c r="W50" i="1" s="1"/>
  <c r="S49" i="1"/>
  <c r="T50" i="1" s="1"/>
  <c r="R50" i="1"/>
  <c r="O17" i="1"/>
  <c r="P17" i="1" s="1"/>
  <c r="Q17" i="1" s="1"/>
  <c r="H49" i="1"/>
  <c r="I49" i="1" s="1"/>
  <c r="J49" i="1" s="1"/>
  <c r="G49" i="1"/>
  <c r="F48" i="1"/>
  <c r="E49" i="1"/>
  <c r="W17" i="1"/>
  <c r="X18" i="1" s="1"/>
  <c r="Y18" i="1" s="1"/>
  <c r="Z18" i="1" s="1"/>
  <c r="V18" i="1"/>
  <c r="F20" i="1"/>
  <c r="G20" i="1" s="1"/>
  <c r="H20" i="1" s="1"/>
  <c r="I6" i="1" s="1"/>
  <c r="E20" i="1"/>
  <c r="F21" i="1" s="1"/>
  <c r="AH51" i="1"/>
  <c r="AI51" i="1" s="1"/>
  <c r="AJ51" i="1" s="1"/>
  <c r="AF50" i="1"/>
  <c r="AG51" i="1" s="1"/>
  <c r="AE51" i="1"/>
  <c r="AO17" i="1" l="1"/>
  <c r="AN18" i="1"/>
  <c r="AP18" i="1"/>
  <c r="AQ18" i="1" s="1"/>
  <c r="AR18" i="1" s="1"/>
  <c r="O19" i="1"/>
  <c r="P19" i="1" s="1"/>
  <c r="Q19" i="1" s="1"/>
  <c r="N18" i="1"/>
  <c r="M19" i="1" s="1"/>
  <c r="W18" i="1"/>
  <c r="V19" i="1" s="1"/>
  <c r="AF51" i="1"/>
  <c r="AG52" i="1" s="1"/>
  <c r="T51" i="1"/>
  <c r="S50" i="1"/>
  <c r="R51" i="1" s="1"/>
  <c r="U51" i="1"/>
  <c r="V51" i="1" s="1"/>
  <c r="W51" i="1" s="1"/>
  <c r="O18" i="1"/>
  <c r="P18" i="1" s="1"/>
  <c r="Q18" i="1" s="1"/>
  <c r="G50" i="1"/>
  <c r="F49" i="1"/>
  <c r="H50" i="1"/>
  <c r="I50" i="1" s="1"/>
  <c r="J50" i="1" s="1"/>
  <c r="E50" i="1"/>
  <c r="AF17" i="1"/>
  <c r="AE18" i="1" s="1"/>
  <c r="AP17" i="1"/>
  <c r="AQ17" i="1" s="1"/>
  <c r="AR17" i="1" s="1"/>
  <c r="N19" i="1" l="1"/>
  <c r="M20" i="1" s="1"/>
  <c r="AF18" i="1"/>
  <c r="AE19" i="1" s="1"/>
  <c r="W19" i="1"/>
  <c r="V20" i="1" s="1"/>
  <c r="S51" i="1"/>
  <c r="U52" i="1"/>
  <c r="V52" i="1" s="1"/>
  <c r="W52" i="1" s="1"/>
  <c r="T52" i="1"/>
  <c r="R52" i="1"/>
  <c r="AG18" i="1"/>
  <c r="AH18" i="1" s="1"/>
  <c r="AI18" i="1" s="1"/>
  <c r="X19" i="1"/>
  <c r="Y19" i="1" s="1"/>
  <c r="Z19" i="1" s="1"/>
  <c r="F50" i="1"/>
  <c r="H51" i="1" s="1"/>
  <c r="I51" i="1" s="1"/>
  <c r="J51" i="1" s="1"/>
  <c r="AE52" i="1"/>
  <c r="AH52" i="1"/>
  <c r="AI52" i="1" s="1"/>
  <c r="AJ52" i="1" s="1"/>
  <c r="AO18" i="1"/>
  <c r="AN19" i="1" s="1"/>
  <c r="AO19" i="1" l="1"/>
  <c r="AN20" i="1"/>
  <c r="AP20" i="1"/>
  <c r="AQ20" i="1" s="1"/>
  <c r="AR20" i="1" s="1"/>
  <c r="W20" i="1"/>
  <c r="X22" i="1" s="1"/>
  <c r="AE20" i="1"/>
  <c r="AF19" i="1"/>
  <c r="AG20" i="1" s="1"/>
  <c r="AH20" i="1" s="1"/>
  <c r="AI20" i="1" s="1"/>
  <c r="AJ6" i="1" s="1"/>
  <c r="N20" i="1"/>
  <c r="O23" i="1" s="1"/>
  <c r="O22" i="1"/>
  <c r="AP19" i="1"/>
  <c r="AQ19" i="1" s="1"/>
  <c r="AR19" i="1" s="1"/>
  <c r="X20" i="1"/>
  <c r="Y20" i="1" s="1"/>
  <c r="Z20" i="1" s="1"/>
  <c r="AA6" i="1" s="1"/>
  <c r="AF52" i="1"/>
  <c r="AH53" i="1"/>
  <c r="AI53" i="1" s="1"/>
  <c r="AJ53" i="1" s="1"/>
  <c r="AG53" i="1"/>
  <c r="AE53" i="1"/>
  <c r="AG19" i="1"/>
  <c r="AH19" i="1" s="1"/>
  <c r="AI19" i="1" s="1"/>
  <c r="E51" i="1"/>
  <c r="G51" i="1"/>
  <c r="O20" i="1"/>
  <c r="P20" i="1" s="1"/>
  <c r="Q20" i="1" s="1"/>
  <c r="R6" i="1" s="1"/>
  <c r="S52" i="1"/>
  <c r="U53" i="1" s="1"/>
  <c r="V53" i="1" s="1"/>
  <c r="W53" i="1" s="1"/>
  <c r="R53" i="1"/>
  <c r="AF20" i="1" l="1"/>
  <c r="AG23" i="1" s="1"/>
  <c r="X21" i="1"/>
  <c r="F51" i="1"/>
  <c r="E52" i="1" s="1"/>
  <c r="AF53" i="1"/>
  <c r="AG54" i="1" s="1"/>
  <c r="AE54" i="1"/>
  <c r="O21" i="1"/>
  <c r="X23" i="1"/>
  <c r="AS6" i="1"/>
  <c r="T53" i="1"/>
  <c r="AO20" i="1"/>
  <c r="AP23" i="1" s="1"/>
  <c r="S53" i="1"/>
  <c r="R54" i="1" s="1"/>
  <c r="S54" i="1" l="1"/>
  <c r="U57" i="1" s="1"/>
  <c r="U55" i="1"/>
  <c r="F52" i="1"/>
  <c r="H53" i="1" s="1"/>
  <c r="I53" i="1" s="1"/>
  <c r="J53" i="1" s="1"/>
  <c r="E53" i="1"/>
  <c r="AG22" i="1"/>
  <c r="T54" i="1"/>
  <c r="U54" i="1"/>
  <c r="V54" i="1" s="1"/>
  <c r="W54" i="1" s="1"/>
  <c r="X40" i="1" s="1"/>
  <c r="H52" i="1"/>
  <c r="I52" i="1" s="1"/>
  <c r="J52" i="1" s="1"/>
  <c r="AP22" i="1"/>
  <c r="AP21" i="1"/>
  <c r="AH54" i="1"/>
  <c r="AI54" i="1" s="1"/>
  <c r="AJ54" i="1" s="1"/>
  <c r="AK40" i="1" s="1"/>
  <c r="AG21" i="1"/>
  <c r="G52" i="1"/>
  <c r="AF54" i="1"/>
  <c r="AH57" i="1" s="1"/>
  <c r="AH55" i="1"/>
  <c r="G53" i="1" l="1"/>
  <c r="AH56" i="1"/>
  <c r="U56" i="1"/>
  <c r="F53" i="1"/>
  <c r="G54" i="1" s="1"/>
  <c r="H54" i="1"/>
  <c r="I54" i="1" s="1"/>
  <c r="J54" i="1" s="1"/>
  <c r="K40" i="1" s="1"/>
  <c r="E54" i="1"/>
  <c r="F54" i="1" l="1"/>
  <c r="H55" i="1" s="1"/>
  <c r="H57" i="1"/>
  <c r="H56" i="1"/>
</calcChain>
</file>

<file path=xl/sharedStrings.xml><?xml version="1.0" encoding="utf-8"?>
<sst xmlns="http://schemas.openxmlformats.org/spreadsheetml/2006/main" count="179" uniqueCount="33">
  <si>
    <t>简单移动平均示例</t>
    <phoneticPr fontId="1" type="noConversion"/>
  </si>
  <si>
    <t>Holt线性趋势示例</t>
    <phoneticPr fontId="1" type="noConversion"/>
  </si>
  <si>
    <t>指数趋势模型示例</t>
    <phoneticPr fontId="1" type="noConversion"/>
  </si>
  <si>
    <t>阻尼趋势模型示例</t>
    <phoneticPr fontId="1" type="noConversion"/>
  </si>
  <si>
    <t>乘法阻尼趋势示例</t>
    <phoneticPr fontId="1" type="noConversion"/>
  </si>
  <si>
    <t>alpha</t>
    <phoneticPr fontId="1" type="noConversion"/>
  </si>
  <si>
    <t>l_0</t>
    <phoneticPr fontId="1" type="noConversion"/>
  </si>
  <si>
    <t>beta</t>
    <phoneticPr fontId="1" type="noConversion"/>
  </si>
  <si>
    <t>b_0</t>
    <phoneticPr fontId="1" type="noConversion"/>
  </si>
  <si>
    <t>h</t>
    <phoneticPr fontId="1" type="noConversion"/>
  </si>
  <si>
    <t>phi</t>
    <phoneticPr fontId="1" type="noConversion"/>
  </si>
  <si>
    <t>t</t>
    <phoneticPr fontId="1" type="noConversion"/>
  </si>
  <si>
    <t>x</t>
    <phoneticPr fontId="1" type="noConversion"/>
  </si>
  <si>
    <t>l_t</t>
    <phoneticPr fontId="1" type="noConversion"/>
  </si>
  <si>
    <t>x_{t+1}</t>
    <phoneticPr fontId="1" type="noConversion"/>
  </si>
  <si>
    <t>resid</t>
    <phoneticPr fontId="1" type="noConversion"/>
  </si>
  <si>
    <t>resid^2</t>
    <phoneticPr fontId="1" type="noConversion"/>
  </si>
  <si>
    <t>sse</t>
    <phoneticPr fontId="1" type="noConversion"/>
  </si>
  <si>
    <t>b_t</t>
    <phoneticPr fontId="1" type="noConversion"/>
  </si>
  <si>
    <t>h=2</t>
    <phoneticPr fontId="1" type="noConversion"/>
  </si>
  <si>
    <t>h=3</t>
    <phoneticPr fontId="1" type="noConversion"/>
  </si>
  <si>
    <t>optimized</t>
    <phoneticPr fontId="1" type="noConversion"/>
  </si>
  <si>
    <t>Holt-Winters加法模型示例</t>
    <phoneticPr fontId="1" type="noConversion"/>
  </si>
  <si>
    <t>Holt-Winters乘法模型示例</t>
    <phoneticPr fontId="1" type="noConversion"/>
  </si>
  <si>
    <t>Holt-Winters乘法阻尼示例</t>
    <phoneticPr fontId="1" type="noConversion"/>
  </si>
  <si>
    <t>m</t>
    <phoneticPr fontId="1" type="noConversion"/>
  </si>
  <si>
    <t>gamma</t>
    <phoneticPr fontId="1" type="noConversion"/>
  </si>
  <si>
    <t>s_0</t>
    <phoneticPr fontId="1" type="noConversion"/>
  </si>
  <si>
    <t>s_1</t>
    <phoneticPr fontId="1" type="noConversion"/>
  </si>
  <si>
    <t>s_2</t>
    <phoneticPr fontId="1" type="noConversion"/>
  </si>
  <si>
    <t>s_3</t>
    <phoneticPr fontId="1" type="noConversion"/>
  </si>
  <si>
    <t>s_4</t>
    <phoneticPr fontId="1" type="noConversion"/>
  </si>
  <si>
    <t>s_t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</si>
</sst>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5"/>
      <name val="等线"/>
      <family val="2"/>
      <charset val="134"/>
      <scheme val="minor"/>
    </font>
    <font>
      <sz val="12"/>
      <color theme="0" tint="-0.499984740745262"/>
      <name val="等线"/>
      <family val="2"/>
      <charset val="134"/>
      <scheme val="minor"/>
    </font>
    <font>
      <sz val="12"/>
      <color theme="0" tint="-0.499984740745262"/>
      <name val="等线"/>
      <family val="4"/>
      <charset val="134"/>
      <scheme val="minor"/>
    </font>
    <font>
      <sz val="12"/>
      <color rgb="FF0070C0"/>
      <name val="等线"/>
      <family val="2"/>
      <charset val="134"/>
      <scheme val="minor"/>
    </font>
    <font>
      <sz val="12"/>
      <color theme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thin">
        <color auto="1"/>
      </right>
      <top style="dashDot">
        <color auto="1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49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>
      <alignment vertical="center"/>
    </xf>
    <xf numFmtId="0" fontId="2" fillId="4" borderId="0" xfId="0" applyFont="1" applyFill="1" applyAlignment="1">
      <alignment horizontal="right"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176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176" fontId="0" fillId="5" borderId="7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0" fillId="5" borderId="0" xfId="0" applyNumberFormat="1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5" fillId="0" borderId="10" xfId="0" applyFont="1" applyBorder="1" applyAlignment="1">
      <alignment horizontal="right" vertical="center"/>
    </xf>
    <xf numFmtId="176" fontId="0" fillId="5" borderId="10" xfId="0" applyNumberFormat="1" applyFill="1" applyBorder="1">
      <alignment vertical="center"/>
    </xf>
    <xf numFmtId="0" fontId="0" fillId="0" borderId="11" xfId="0" applyBorder="1">
      <alignment vertical="center"/>
    </xf>
    <xf numFmtId="0" fontId="6" fillId="0" borderId="7" xfId="0" applyFont="1" applyBorder="1" applyAlignment="1">
      <alignment horizontal="right" vertical="center"/>
    </xf>
    <xf numFmtId="0" fontId="0" fillId="0" borderId="8" xfId="0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 applyAlignment="1">
      <alignment horizontal="right" vertical="center"/>
    </xf>
    <xf numFmtId="0" fontId="0" fillId="6" borderId="2" xfId="0" applyFill="1" applyBorder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11" fontId="0" fillId="6" borderId="7" xfId="0" applyNumberFormat="1" applyFill="1" applyBorder="1">
      <alignment vertical="center"/>
    </xf>
    <xf numFmtId="0" fontId="0" fillId="6" borderId="0" xfId="0" applyFill="1">
      <alignment vertical="center"/>
    </xf>
    <xf numFmtId="11" fontId="0" fillId="6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7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7" borderId="0" xfId="0" applyFill="1">
      <alignment vertical="center"/>
    </xf>
    <xf numFmtId="176" fontId="0" fillId="8" borderId="0" xfId="0" applyNumberFormat="1" applyFill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5771</xdr:colOff>
      <xdr:row>57</xdr:row>
      <xdr:rowOff>199571</xdr:rowOff>
    </xdr:from>
    <xdr:to>
      <xdr:col>14</xdr:col>
      <xdr:colOff>11545</xdr:colOff>
      <xdr:row>70</xdr:row>
      <xdr:rowOff>179717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317C6AB-3C2E-8540-B54E-A44CB360E71D}"/>
            </a:ext>
          </a:extLst>
        </xdr:cNvPr>
        <xdr:cNvSpPr txBox="1"/>
      </xdr:nvSpPr>
      <xdr:spPr>
        <a:xfrm>
          <a:off x="1656771" y="11781971"/>
          <a:ext cx="9911774" cy="26217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" altLang="zh-CN"/>
        </a:p>
        <a:p>
          <a:r>
            <a:rPr lang="en" altLang="zh-CN"/>
            <a:t>nobs:</a:t>
          </a:r>
          <a:r>
            <a:rPr lang="en" altLang="zh-CN" baseline="0"/>
            <a:t> </a:t>
          </a:r>
          <a:r>
            <a:rPr lang="zh-CN" altLang="en" sz="900" baseline="0"/>
            <a:t>序列</a:t>
          </a:r>
          <a:r>
            <a:rPr lang="zh-CN" altLang="en-US" sz="900" baseline="0"/>
            <a:t>长度</a:t>
          </a:r>
          <a:endParaRPr lang="en" altLang="zh-CN" sz="900"/>
        </a:p>
        <a:p>
          <a:r>
            <a:rPr lang="en" altLang="zh-CN"/>
            <a:t>m: </a:t>
          </a:r>
          <a:r>
            <a:rPr lang="zh-CN" altLang="en" sz="900"/>
            <a:t>季节</a:t>
          </a:r>
          <a:r>
            <a:rPr lang="zh-CN" altLang="en-US" sz="900"/>
            <a:t>长度</a:t>
          </a:r>
          <a:endParaRPr lang="en-US" altLang="zh-CN" sz="900"/>
        </a:p>
        <a:p>
          <a:endParaRPr lang="en-US" altLang="zh-CN"/>
        </a:p>
        <a:p>
          <a:r>
            <a:rPr lang="en" altLang="zh-CN" sz="1200"/>
            <a:t>lead, lag = y[m : m + m], y[:m]</a:t>
          </a:r>
        </a:p>
        <a:p>
          <a:endParaRPr lang="en" altLang="zh-CN" sz="1200"/>
        </a:p>
        <a:p>
          <a:r>
            <a:rPr lang="en" altLang="zh-CN" sz="1200"/>
            <a:t>l0 = y[np.arange(</a:t>
          </a:r>
          <a:r>
            <a:rPr lang="en" altLang="zh-C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</a:t>
          </a:r>
          <a:r>
            <a:rPr lang="en" altLang="zh-CN" sz="1200"/>
            <a:t>.nobs) % m == </a:t>
          </a:r>
          <a:r>
            <a:rPr lang="en" altLang="zh-C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 sz="1200"/>
            <a:t>].mean()</a:t>
          </a:r>
        </a:p>
        <a:p>
          <a:r>
            <a:rPr lang="en" altLang="zh-CN" sz="1200"/>
            <a:t>b0 = ((lead - lag) / m).mean()</a:t>
          </a:r>
          <a:endParaRPr lang="en" altLang="zh-CN" sz="1200" baseline="0"/>
        </a:p>
        <a:p>
          <a:endParaRPr lang="en" altLang="zh-CN" sz="1200"/>
        </a:p>
        <a:p>
          <a:r>
            <a:rPr lang="en" altLang="zh-CN" sz="1200"/>
            <a:t>s0 = </a:t>
          </a:r>
          <a:r>
            <a:rPr lang="en" altLang="zh-C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</a:t>
          </a:r>
          <a:r>
            <a:rPr lang="en" altLang="zh-CN" sz="1200"/>
            <a:t>(y[:m] - l0)</a:t>
          </a:r>
        </a:p>
      </xdr:txBody>
    </xdr:sp>
    <xdr:clientData/>
  </xdr:twoCellAnchor>
  <xdr:twoCellAnchor>
    <xdr:from>
      <xdr:col>15</xdr:col>
      <xdr:colOff>0</xdr:colOff>
      <xdr:row>58</xdr:row>
      <xdr:rowOff>0</xdr:rowOff>
    </xdr:from>
    <xdr:to>
      <xdr:col>27</xdr:col>
      <xdr:colOff>5774</xdr:colOff>
      <xdr:row>70</xdr:row>
      <xdr:rowOff>191698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6701114-F4AE-1248-917C-8E6CCBC1E74B}"/>
            </a:ext>
          </a:extLst>
        </xdr:cNvPr>
        <xdr:cNvSpPr txBox="1"/>
      </xdr:nvSpPr>
      <xdr:spPr>
        <a:xfrm>
          <a:off x="12382500" y="11785600"/>
          <a:ext cx="9911774" cy="26300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" altLang="zh-CN"/>
        </a:p>
        <a:p>
          <a:r>
            <a:rPr lang="en" altLang="zh-CN"/>
            <a:t>nobs:</a:t>
          </a:r>
          <a:r>
            <a:rPr lang="en" altLang="zh-CN" baseline="0"/>
            <a:t> </a:t>
          </a:r>
          <a:r>
            <a:rPr lang="zh-CN" altLang="en" sz="900" baseline="0"/>
            <a:t>序列</a:t>
          </a:r>
          <a:r>
            <a:rPr lang="zh-CN" altLang="en-US" sz="900" baseline="0"/>
            <a:t>长度</a:t>
          </a:r>
          <a:endParaRPr lang="en" altLang="zh-CN" sz="900"/>
        </a:p>
        <a:p>
          <a:r>
            <a:rPr lang="en" altLang="zh-CN"/>
            <a:t>m: </a:t>
          </a:r>
          <a:r>
            <a:rPr lang="zh-CN" altLang="en" sz="900"/>
            <a:t>季节</a:t>
          </a:r>
          <a:r>
            <a:rPr lang="zh-CN" altLang="en-US" sz="900"/>
            <a:t>长度</a:t>
          </a:r>
          <a:endParaRPr lang="en-US" altLang="zh-CN" sz="900"/>
        </a:p>
        <a:p>
          <a:endParaRPr lang="en-US" altLang="zh-CN"/>
        </a:p>
        <a:p>
          <a:r>
            <a:rPr lang="en" altLang="zh-CN" sz="1200"/>
            <a:t>lead, lag = y[m : m + m], y[:m]</a:t>
          </a:r>
        </a:p>
        <a:p>
          <a:endParaRPr lang="en" altLang="zh-CN" sz="1200"/>
        </a:p>
        <a:p>
          <a:r>
            <a:rPr lang="en" altLang="zh-CN" sz="1200"/>
            <a:t>l0 = y[np.arange(</a:t>
          </a:r>
          <a:r>
            <a:rPr lang="en" altLang="zh-C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</a:t>
          </a:r>
          <a:r>
            <a:rPr lang="en" altLang="zh-CN" sz="1200"/>
            <a:t>.nobs) % m == </a:t>
          </a:r>
          <a:r>
            <a:rPr lang="en" altLang="zh-C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 sz="1200"/>
            <a:t>].mean()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altLang="zh-CN" sz="1200"/>
            <a:t>b0 = ((lead - lag) / m).mean()</a:t>
          </a:r>
          <a:endParaRPr lang="en" altLang="zh-CN" sz="1200" baseline="0"/>
        </a:p>
        <a:p>
          <a:endParaRPr lang="en" altLang="zh-CN" sz="1200"/>
        </a:p>
        <a:p>
          <a:r>
            <a:rPr lang="en" altLang="zh-CN" sz="1200"/>
            <a:t>when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trend</a:t>
          </a:r>
          <a:r>
            <a:rPr lang="en" altLang="zh-CN" sz="1200"/>
            <a:t>=</a:t>
          </a:r>
          <a:r>
            <a:rPr lang="en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mul':</a:t>
          </a:r>
          <a:endParaRPr lang="en" altLang="zh-CN" sz="1200"/>
        </a:p>
        <a:p>
          <a:r>
            <a:rPr lang="en" altLang="zh-CN" sz="1200"/>
            <a:t>    b0 = np.exp((np.log(lead.mean()) - np.log(lag.mean())) / m)</a:t>
          </a:r>
          <a:endParaRPr lang="zh-CN" altLang="en-US" sz="1200"/>
        </a:p>
        <a:p>
          <a:endParaRPr lang="en" altLang="zh-CN" sz="1200"/>
        </a:p>
        <a:p>
          <a:r>
            <a:rPr lang="en" altLang="zh-CN" sz="1200"/>
            <a:t>s0 = </a:t>
          </a:r>
          <a:r>
            <a:rPr lang="en" altLang="zh-C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</a:t>
          </a:r>
          <a:r>
            <a:rPr lang="en" altLang="zh-CN" sz="1200"/>
            <a:t>(y[:m] / l0)</a:t>
          </a:r>
          <a:endParaRPr lang="en-US" altLang="zh-CN" sz="1200"/>
        </a:p>
      </xdr:txBody>
    </xdr:sp>
    <xdr:clientData/>
  </xdr:twoCellAnchor>
  <xdr:twoCellAnchor>
    <xdr:from>
      <xdr:col>27</xdr:col>
      <xdr:colOff>819368</xdr:colOff>
      <xdr:row>58</xdr:row>
      <xdr:rowOff>0</xdr:rowOff>
    </xdr:from>
    <xdr:to>
      <xdr:col>41</xdr:col>
      <xdr:colOff>0</xdr:colOff>
      <xdr:row>70</xdr:row>
      <xdr:rowOff>191698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E7DD74E-7A14-154E-AD74-1D2FA3AFB347}"/>
            </a:ext>
          </a:extLst>
        </xdr:cNvPr>
        <xdr:cNvSpPr txBox="1"/>
      </xdr:nvSpPr>
      <xdr:spPr>
        <a:xfrm>
          <a:off x="23107868" y="11785600"/>
          <a:ext cx="10864632" cy="26300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" altLang="zh-CN"/>
        </a:p>
        <a:p>
          <a:endParaRPr lang="en" altLang="zh-CN"/>
        </a:p>
        <a:p>
          <a:r>
            <a:rPr lang="en" altLang="zh-CN" sz="1200"/>
            <a:t>l0,b0,s0,s1,s2,s3,s4</a:t>
          </a:r>
          <a:r>
            <a:rPr lang="zh-CN" altLang="en"/>
            <a:t>为</a:t>
          </a:r>
          <a:r>
            <a:rPr lang="zh-CN" altLang="en-US"/>
            <a:t>指定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optimized</a:t>
          </a:r>
          <a:r>
            <a:rPr lang="en" altLang="zh-CN"/>
            <a:t>=</a:t>
          </a:r>
          <a:r>
            <a:rPr lang="en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zh-CN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输出结果</a:t>
          </a:r>
          <a:endParaRPr lang="en" altLang="zh-CN" b="0"/>
        </a:p>
        <a:p>
          <a:endParaRPr lang="en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A04A-5B74-0B41-8C1F-58584ECA8E87}">
  <dimension ref="C2:AS57"/>
  <sheetViews>
    <sheetView tabSelected="1" zoomScale="66" workbookViewId="0">
      <selection activeCell="C28" sqref="C28"/>
    </sheetView>
  </sheetViews>
  <sheetFormatPr baseColWidth="10" defaultRowHeight="16"/>
  <cols>
    <col min="31" max="33" width="11" bestFit="1" customWidth="1"/>
    <col min="34" max="34" width="11.1640625" bestFit="1" customWidth="1"/>
    <col min="35" max="35" width="11" bestFit="1" customWidth="1"/>
    <col min="36" max="37" width="11.1640625" bestFit="1" customWidth="1"/>
  </cols>
  <sheetData>
    <row r="2" spans="3:45">
      <c r="C2" s="1" t="s">
        <v>0</v>
      </c>
      <c r="D2" s="1"/>
      <c r="E2" s="1"/>
      <c r="F2" s="1"/>
      <c r="G2" s="1"/>
      <c r="H2" s="1"/>
      <c r="I2" s="1"/>
      <c r="K2" s="2" t="s">
        <v>1</v>
      </c>
      <c r="L2" s="2"/>
      <c r="M2" s="2"/>
      <c r="N2" s="2"/>
      <c r="O2" s="2"/>
      <c r="P2" s="3"/>
      <c r="Q2" s="3"/>
      <c r="R2" s="3"/>
      <c r="T2" s="2" t="s">
        <v>2</v>
      </c>
      <c r="U2" s="2"/>
      <c r="V2" s="2"/>
      <c r="W2" s="2"/>
      <c r="X2" s="2"/>
      <c r="Y2" s="3"/>
      <c r="Z2" s="3"/>
      <c r="AA2" s="3"/>
      <c r="AC2" s="2" t="s">
        <v>3</v>
      </c>
      <c r="AD2" s="2"/>
      <c r="AE2" s="2"/>
      <c r="AF2" s="2"/>
      <c r="AG2" s="2"/>
      <c r="AH2" s="3"/>
      <c r="AI2" s="3"/>
      <c r="AJ2" s="3"/>
      <c r="AL2" s="2" t="s">
        <v>4</v>
      </c>
      <c r="AM2" s="2"/>
      <c r="AN2" s="2"/>
      <c r="AO2" s="2"/>
      <c r="AP2" s="2"/>
      <c r="AQ2" s="3"/>
      <c r="AR2" s="3"/>
      <c r="AS2" s="3"/>
    </row>
    <row r="3" spans="3:45">
      <c r="C3" s="4" t="s">
        <v>5</v>
      </c>
      <c r="D3" s="4" t="s">
        <v>6</v>
      </c>
      <c r="K3" s="5" t="s">
        <v>5</v>
      </c>
      <c r="L3" s="5" t="s">
        <v>7</v>
      </c>
      <c r="M3" s="5" t="s">
        <v>6</v>
      </c>
      <c r="N3" s="5" t="s">
        <v>8</v>
      </c>
      <c r="O3" s="5" t="s">
        <v>9</v>
      </c>
      <c r="T3" s="5" t="s">
        <v>5</v>
      </c>
      <c r="U3" s="5" t="s">
        <v>7</v>
      </c>
      <c r="V3" s="5" t="s">
        <v>6</v>
      </c>
      <c r="W3" s="5" t="s">
        <v>8</v>
      </c>
      <c r="X3" s="5" t="s">
        <v>9</v>
      </c>
      <c r="AC3" s="5" t="s">
        <v>5</v>
      </c>
      <c r="AD3" s="5" t="s">
        <v>7</v>
      </c>
      <c r="AE3" s="5" t="s">
        <v>6</v>
      </c>
      <c r="AF3" s="5" t="s">
        <v>8</v>
      </c>
      <c r="AG3" s="5" t="s">
        <v>10</v>
      </c>
      <c r="AH3" s="5" t="s">
        <v>9</v>
      </c>
      <c r="AL3" s="5" t="s">
        <v>5</v>
      </c>
      <c r="AM3" s="5" t="s">
        <v>7</v>
      </c>
      <c r="AN3" s="5" t="s">
        <v>6</v>
      </c>
      <c r="AO3" s="5" t="s">
        <v>8</v>
      </c>
      <c r="AP3" s="5" t="s">
        <v>10</v>
      </c>
      <c r="AQ3" s="5" t="s">
        <v>9</v>
      </c>
    </row>
    <row r="4" spans="3:45">
      <c r="C4" s="6">
        <v>0.7</v>
      </c>
      <c r="D4" s="6">
        <v>1</v>
      </c>
      <c r="K4" s="5">
        <v>0.7</v>
      </c>
      <c r="L4" s="5">
        <v>0.2</v>
      </c>
      <c r="M4" s="5">
        <f>L6</f>
        <v>1</v>
      </c>
      <c r="N4" s="5">
        <f>L7-L6</f>
        <v>1</v>
      </c>
      <c r="O4" s="5">
        <v>1</v>
      </c>
      <c r="T4" s="5">
        <v>0.7</v>
      </c>
      <c r="U4" s="5">
        <v>0.2</v>
      </c>
      <c r="V4" s="5">
        <f>U6</f>
        <v>1</v>
      </c>
      <c r="W4" s="5">
        <f>U7/U6</f>
        <v>2</v>
      </c>
      <c r="X4" s="5">
        <v>1</v>
      </c>
      <c r="AC4" s="5">
        <v>0.7</v>
      </c>
      <c r="AD4" s="5">
        <v>0.2</v>
      </c>
      <c r="AE4" s="5">
        <f>AD6</f>
        <v>1</v>
      </c>
      <c r="AF4" s="5">
        <f>(AD7-AD6)*AG4</f>
        <v>0.8</v>
      </c>
      <c r="AG4" s="5">
        <v>0.8</v>
      </c>
      <c r="AH4" s="5">
        <v>1</v>
      </c>
      <c r="AL4" s="5">
        <v>0.7</v>
      </c>
      <c r="AM4" s="5">
        <v>0.2</v>
      </c>
      <c r="AN4" s="5">
        <f>AM6</f>
        <v>1</v>
      </c>
      <c r="AO4" s="5">
        <f>POWER(AM7/AM6, AP4)</f>
        <v>1.7411011265922482</v>
      </c>
      <c r="AP4" s="5">
        <v>0.8</v>
      </c>
      <c r="AQ4" s="5">
        <v>1</v>
      </c>
    </row>
    <row r="5" spans="3:45">
      <c r="C5" s="7" t="s">
        <v>11</v>
      </c>
      <c r="D5" s="8" t="s">
        <v>12</v>
      </c>
      <c r="E5" s="8" t="s">
        <v>13</v>
      </c>
      <c r="F5" s="8" t="s">
        <v>14</v>
      </c>
      <c r="G5" s="8" t="s">
        <v>15</v>
      </c>
      <c r="H5" s="8" t="s">
        <v>16</v>
      </c>
      <c r="I5" s="9" t="s">
        <v>17</v>
      </c>
      <c r="J5" s="10"/>
      <c r="K5" s="7" t="s">
        <v>11</v>
      </c>
      <c r="L5" s="8" t="s">
        <v>12</v>
      </c>
      <c r="M5" s="8" t="s">
        <v>13</v>
      </c>
      <c r="N5" s="8" t="s">
        <v>18</v>
      </c>
      <c r="O5" s="8" t="s">
        <v>14</v>
      </c>
      <c r="P5" s="8" t="s">
        <v>15</v>
      </c>
      <c r="Q5" s="8" t="s">
        <v>16</v>
      </c>
      <c r="R5" s="9" t="s">
        <v>17</v>
      </c>
      <c r="T5" s="7" t="s">
        <v>11</v>
      </c>
      <c r="U5" s="8" t="s">
        <v>12</v>
      </c>
      <c r="V5" s="8" t="s">
        <v>13</v>
      </c>
      <c r="W5" s="8" t="s">
        <v>18</v>
      </c>
      <c r="X5" s="8" t="s">
        <v>14</v>
      </c>
      <c r="Y5" s="8" t="s">
        <v>15</v>
      </c>
      <c r="Z5" s="8" t="s">
        <v>16</v>
      </c>
      <c r="AA5" s="9" t="s">
        <v>17</v>
      </c>
      <c r="AC5" s="7" t="s">
        <v>11</v>
      </c>
      <c r="AD5" s="8" t="s">
        <v>12</v>
      </c>
      <c r="AE5" s="8" t="s">
        <v>13</v>
      </c>
      <c r="AF5" s="8" t="s">
        <v>18</v>
      </c>
      <c r="AG5" s="8" t="s">
        <v>14</v>
      </c>
      <c r="AH5" s="8" t="s">
        <v>15</v>
      </c>
      <c r="AI5" s="8" t="s">
        <v>16</v>
      </c>
      <c r="AJ5" s="9" t="s">
        <v>17</v>
      </c>
      <c r="AL5" s="7" t="s">
        <v>11</v>
      </c>
      <c r="AM5" s="8" t="s">
        <v>12</v>
      </c>
      <c r="AN5" s="8" t="s">
        <v>13</v>
      </c>
      <c r="AO5" s="8" t="s">
        <v>18</v>
      </c>
      <c r="AP5" s="8" t="s">
        <v>14</v>
      </c>
      <c r="AQ5" s="8" t="s">
        <v>15</v>
      </c>
      <c r="AR5" s="8" t="s">
        <v>16</v>
      </c>
      <c r="AS5" s="9" t="s">
        <v>17</v>
      </c>
    </row>
    <row r="6" spans="3:45">
      <c r="C6" s="11">
        <v>1</v>
      </c>
      <c r="D6">
        <v>1</v>
      </c>
      <c r="E6" s="12">
        <f>C$4*D6+(1-C$4)*D4</f>
        <v>1</v>
      </c>
      <c r="F6" s="12">
        <f>D4</f>
        <v>1</v>
      </c>
      <c r="G6" s="13">
        <f>D6-F6</f>
        <v>0</v>
      </c>
      <c r="H6" s="13">
        <f>G6*G6</f>
        <v>0</v>
      </c>
      <c r="I6" s="14">
        <f>ROUND(SUM(H6:H20),2)</f>
        <v>29.69</v>
      </c>
      <c r="J6" s="13"/>
      <c r="K6" s="11">
        <v>1</v>
      </c>
      <c r="L6">
        <v>1</v>
      </c>
      <c r="M6" s="12">
        <f>K$4*L6+(1-K$4)*(M4+N4)</f>
        <v>1.3</v>
      </c>
      <c r="N6" s="12">
        <f>L$4*(M6-M4)+(1-L$4)*N4</f>
        <v>0.8600000000000001</v>
      </c>
      <c r="O6" s="12">
        <f>M4+O$4*N4</f>
        <v>2</v>
      </c>
      <c r="P6" s="13">
        <f>L6-O6</f>
        <v>-1</v>
      </c>
      <c r="Q6" s="13">
        <f>P6*P6</f>
        <v>1</v>
      </c>
      <c r="R6" s="14">
        <f>ROUND(SUM(Q6:Q20),2)</f>
        <v>31.74</v>
      </c>
      <c r="T6" s="11">
        <v>1</v>
      </c>
      <c r="U6">
        <v>1</v>
      </c>
      <c r="V6" s="12">
        <f>T$4*U6+(1-T$4)*(V4*W4)</f>
        <v>1.3</v>
      </c>
      <c r="W6" s="12">
        <f>U$4*(V6/V4)+(1-U$4)*W4</f>
        <v>1.86</v>
      </c>
      <c r="X6" s="12">
        <f>V4*POWER(W4,X$4)</f>
        <v>2</v>
      </c>
      <c r="Y6" s="13">
        <f>U6-X6</f>
        <v>-1</v>
      </c>
      <c r="Z6" s="13">
        <f>Y6*Y6</f>
        <v>1</v>
      </c>
      <c r="AA6" s="14">
        <f>ROUND(SUM(Z6:Z20),2)</f>
        <v>99.24</v>
      </c>
      <c r="AC6" s="11">
        <v>1</v>
      </c>
      <c r="AD6">
        <v>1</v>
      </c>
      <c r="AE6" s="12">
        <f>AC$4*AD6+(1-AC$4)*(AE4+AF4)</f>
        <v>1.2400000000000002</v>
      </c>
      <c r="AF6" s="12">
        <f>AD$4*(AE6-AE4)+(1-AD$4)*AF4</f>
        <v>0.68800000000000017</v>
      </c>
      <c r="AG6" s="12">
        <f>AE4+AF4</f>
        <v>1.8</v>
      </c>
      <c r="AH6" s="13">
        <f>AD6-AG6</f>
        <v>-0.8</v>
      </c>
      <c r="AI6" s="13">
        <f>AH6*AH6</f>
        <v>0.64000000000000012</v>
      </c>
      <c r="AJ6" s="14">
        <f>ROUND(SUM(AI6:AI20),2)</f>
        <v>29.17</v>
      </c>
      <c r="AL6" s="11">
        <v>1</v>
      </c>
      <c r="AM6">
        <v>1</v>
      </c>
      <c r="AN6" s="12">
        <f>AL$4*AM6+(1-AL$4)*(AN4*AO4)</f>
        <v>1.2223303379776747</v>
      </c>
      <c r="AO6" s="12">
        <f>AM$4*(AN6/AN4)+(1-AM$4)*AO4</f>
        <v>1.6373469688693336</v>
      </c>
      <c r="AP6" s="12">
        <f>AN4*AO4</f>
        <v>1.7411011265922482</v>
      </c>
      <c r="AQ6" s="13">
        <f>AM6-AP6</f>
        <v>-0.74110112659224825</v>
      </c>
      <c r="AR6" s="13">
        <f>AQ6*AQ6</f>
        <v>0.54923087983629959</v>
      </c>
      <c r="AS6" s="14">
        <f>ROUND(SUM(AR6:AR20),2)</f>
        <v>32.700000000000003</v>
      </c>
    </row>
    <row r="7" spans="3:45">
      <c r="C7" s="11">
        <v>2</v>
      </c>
      <c r="D7">
        <v>2</v>
      </c>
      <c r="E7" s="13">
        <f>C$4*D7+(1-C$4)*E6</f>
        <v>1.7</v>
      </c>
      <c r="F7" s="13">
        <f>E6</f>
        <v>1</v>
      </c>
      <c r="G7" s="13">
        <f>D7-F7</f>
        <v>1</v>
      </c>
      <c r="H7" s="13">
        <f t="shared" ref="H7:H20" si="0">G7*G7</f>
        <v>1</v>
      </c>
      <c r="I7" s="14"/>
      <c r="J7" s="13"/>
      <c r="K7" s="11">
        <v>2</v>
      </c>
      <c r="L7">
        <v>2</v>
      </c>
      <c r="M7" s="13">
        <f>K$4*D7+(1-K$4)*(M6+N6)</f>
        <v>2.048</v>
      </c>
      <c r="N7" s="13">
        <f>L$4*(M7-M6)+(1-L$4)*N6</f>
        <v>0.83760000000000012</v>
      </c>
      <c r="O7" s="13">
        <f>M6+O$4*N6</f>
        <v>2.16</v>
      </c>
      <c r="P7" s="13">
        <f>L7-O7</f>
        <v>-0.16000000000000014</v>
      </c>
      <c r="Q7" s="13">
        <f t="shared" ref="Q7:Q20" si="1">P7*P7</f>
        <v>2.5600000000000046E-2</v>
      </c>
      <c r="R7" s="15"/>
      <c r="T7" s="11">
        <v>2</v>
      </c>
      <c r="U7">
        <v>2</v>
      </c>
      <c r="V7" s="13">
        <f>T$4*U7+(1-T$4)*(V6*W6)</f>
        <v>2.1254</v>
      </c>
      <c r="W7" s="13">
        <f>U$4*(V7/V6)+(1-U$4)*W6</f>
        <v>1.8149846153846156</v>
      </c>
      <c r="X7" s="13">
        <f>V6*POWER(W6,X$4)</f>
        <v>2.4180000000000001</v>
      </c>
      <c r="Y7" s="13">
        <f>U7-X7</f>
        <v>-0.41800000000000015</v>
      </c>
      <c r="Z7" s="13">
        <f t="shared" ref="Z7:Z20" si="2">Y7*Y7</f>
        <v>0.17472400000000013</v>
      </c>
      <c r="AA7" s="15"/>
      <c r="AC7" s="11">
        <v>2</v>
      </c>
      <c r="AD7">
        <v>2</v>
      </c>
      <c r="AE7" s="13">
        <f>AC$4*AD7+(1-AC$4)*(AE6+AG$4*AF6)</f>
        <v>1.9371200000000002</v>
      </c>
      <c r="AF7" s="13">
        <f>AD$4*(AE7-AE6)+(1-AD$4)*AG$4*AF6</f>
        <v>0.57974400000000026</v>
      </c>
      <c r="AG7" s="13">
        <f>AE6+AG$4*AF6</f>
        <v>1.7904000000000004</v>
      </c>
      <c r="AH7" s="13">
        <f>AD7-AG7</f>
        <v>0.20959999999999956</v>
      </c>
      <c r="AI7" s="13">
        <f t="shared" ref="AI7:AI20" si="3">AH7*AH7</f>
        <v>4.3932159999999817E-2</v>
      </c>
      <c r="AJ7" s="15"/>
      <c r="AL7" s="11">
        <v>2</v>
      </c>
      <c r="AM7">
        <v>2</v>
      </c>
      <c r="AN7" s="13">
        <f>AL$4*AM7+(1-AL$4)*(AN6*POWER(AO6,AP$4))</f>
        <v>1.9440294647753569</v>
      </c>
      <c r="AO7" s="13">
        <f>AM$4*(AN7/AN6)+(1-AM$4)*POWER(AO6,AP$4)</f>
        <v>1.504954164354237</v>
      </c>
      <c r="AP7" s="13">
        <f>AN6*POWER(AO6,AP$4)</f>
        <v>1.8134315492511897</v>
      </c>
      <c r="AQ7" s="13">
        <f>AM7-AP7</f>
        <v>0.18656845074881034</v>
      </c>
      <c r="AR7" s="13">
        <f t="shared" ref="AR7:AR20" si="4">AQ7*AQ7</f>
        <v>3.4807786814811274E-2</v>
      </c>
      <c r="AS7" s="15"/>
    </row>
    <row r="8" spans="3:45">
      <c r="C8" s="11">
        <v>3</v>
      </c>
      <c r="D8">
        <v>3</v>
      </c>
      <c r="E8" s="13">
        <f>C$4*D8+(1-C$4)*E7</f>
        <v>2.6099999999999994</v>
      </c>
      <c r="F8" s="13">
        <f>E7</f>
        <v>1.7</v>
      </c>
      <c r="G8" s="13">
        <f t="shared" ref="G8:G20" si="5">D8-F8</f>
        <v>1.3</v>
      </c>
      <c r="H8" s="13">
        <f t="shared" si="0"/>
        <v>1.6900000000000002</v>
      </c>
      <c r="I8" s="14"/>
      <c r="J8" s="13"/>
      <c r="K8" s="11">
        <v>3</v>
      </c>
      <c r="L8">
        <v>3</v>
      </c>
      <c r="M8" s="13">
        <f t="shared" ref="M8:M20" si="6">K$4*D8+(1-K$4)*(M7+N7)</f>
        <v>2.9656799999999999</v>
      </c>
      <c r="N8" s="13">
        <f t="shared" ref="N8:N20" si="7">L$4*(M8-M7)+(1-L$4)*N7</f>
        <v>0.85361600000000015</v>
      </c>
      <c r="O8" s="13">
        <f t="shared" ref="O8:O20" si="8">M7+O$4*N7</f>
        <v>2.8856000000000002</v>
      </c>
      <c r="P8" s="13">
        <f>L8-O8</f>
        <v>0.11439999999999984</v>
      </c>
      <c r="Q8" s="13">
        <f t="shared" si="1"/>
        <v>1.3087359999999963E-2</v>
      </c>
      <c r="R8" s="15"/>
      <c r="T8" s="11">
        <v>3</v>
      </c>
      <c r="U8">
        <v>3</v>
      </c>
      <c r="V8" s="13">
        <f t="shared" ref="V8:V20" si="9">T$4*U8+(1-T$4)*(V7*W7)</f>
        <v>3.2572704904615382</v>
      </c>
      <c r="W8" s="13">
        <f t="shared" ref="W8:W20" si="10">U$4*(V8/V7)+(1-U$4)*W7</f>
        <v>1.7584966309038663</v>
      </c>
      <c r="X8" s="13">
        <f t="shared" ref="X8:X20" si="11">V7*POWER(W7,X$4)</f>
        <v>3.8575683015384619</v>
      </c>
      <c r="Y8" s="13">
        <f>U8-X8</f>
        <v>-0.85756830153846186</v>
      </c>
      <c r="Z8" s="13">
        <f t="shared" si="2"/>
        <v>0.7354233918035622</v>
      </c>
      <c r="AA8" s="15"/>
      <c r="AC8" s="11">
        <v>3</v>
      </c>
      <c r="AD8">
        <v>3</v>
      </c>
      <c r="AE8" s="13">
        <f t="shared" ref="AE8:AE20" si="12">AC$4*AD8+(1-AC$4)*(AE7+AG$4*AF7)</f>
        <v>2.8202745599999997</v>
      </c>
      <c r="AF8" s="13">
        <f t="shared" ref="AF8:AF20" si="13">AD$4*(AE8-AE7)+(1-AD$4)*AG$4*AF7</f>
        <v>0.54766707200000009</v>
      </c>
      <c r="AG8" s="13">
        <f>AE7+AG$4*AF7</f>
        <v>2.4009152000000005</v>
      </c>
      <c r="AH8" s="13">
        <f>AD8-AG8</f>
        <v>0.59908479999999953</v>
      </c>
      <c r="AI8" s="13">
        <f t="shared" si="3"/>
        <v>0.35890259759103943</v>
      </c>
      <c r="AJ8" s="15"/>
      <c r="AL8" s="11">
        <v>3</v>
      </c>
      <c r="AM8">
        <v>3</v>
      </c>
      <c r="AN8" s="13">
        <f t="shared" ref="AN8:AN20" si="14">AL$4*AM8+(1-AL$4)*(AN7*POWER(AO7,AP$4))</f>
        <v>2.9088029305930747</v>
      </c>
      <c r="AO8" s="13">
        <f t="shared" ref="AO8:AO20" si="15">AM$4*(AN8/AN7)+(1-AM$4)*POWER(AO7,AP$4)</f>
        <v>1.4087072498923967</v>
      </c>
      <c r="AP8" s="13">
        <f t="shared" ref="AP8:AP20" si="16">AN7*POWER(AO7,AP$4)</f>
        <v>2.6960097686435827</v>
      </c>
      <c r="AQ8" s="13">
        <f>AM8-AP8</f>
        <v>0.30399023135641734</v>
      </c>
      <c r="AR8" s="13">
        <f t="shared" si="4"/>
        <v>9.2410060760128143E-2</v>
      </c>
      <c r="AS8" s="15"/>
    </row>
    <row r="9" spans="3:45">
      <c r="C9" s="11">
        <v>4</v>
      </c>
      <c r="D9">
        <v>4</v>
      </c>
      <c r="E9" s="13">
        <f>C$4*D9+(1-C$4)*E8</f>
        <v>3.5829999999999997</v>
      </c>
      <c r="F9" s="13">
        <f t="shared" ref="F9:F19" si="17">E8</f>
        <v>2.6099999999999994</v>
      </c>
      <c r="G9" s="13">
        <f t="shared" si="5"/>
        <v>1.3900000000000006</v>
      </c>
      <c r="H9" s="13">
        <f t="shared" si="0"/>
        <v>1.9321000000000015</v>
      </c>
      <c r="I9" s="14"/>
      <c r="J9" s="13"/>
      <c r="K9" s="11">
        <v>4</v>
      </c>
      <c r="L9">
        <v>4</v>
      </c>
      <c r="M9" s="13">
        <f t="shared" si="6"/>
        <v>3.9457887999999999</v>
      </c>
      <c r="N9" s="13">
        <f t="shared" si="7"/>
        <v>0.87891456000000023</v>
      </c>
      <c r="O9" s="13">
        <f t="shared" si="8"/>
        <v>3.819296</v>
      </c>
      <c r="P9" s="13">
        <f>L9-O9</f>
        <v>0.18070399999999998</v>
      </c>
      <c r="Q9" s="13">
        <f t="shared" si="1"/>
        <v>3.2653935615999989E-2</v>
      </c>
      <c r="R9" s="15"/>
      <c r="T9" s="11">
        <v>4</v>
      </c>
      <c r="U9">
        <v>4</v>
      </c>
      <c r="V9" s="13">
        <f t="shared" si="9"/>
        <v>4.51836975502576</v>
      </c>
      <c r="W9" s="13">
        <f t="shared" si="10"/>
        <v>1.6842301902176919</v>
      </c>
      <c r="X9" s="13">
        <f t="shared" si="11"/>
        <v>5.7278991834191988</v>
      </c>
      <c r="Y9" s="13">
        <f>U9-X9</f>
        <v>-1.7278991834191988</v>
      </c>
      <c r="Z9" s="13">
        <f t="shared" si="2"/>
        <v>2.9856355880607341</v>
      </c>
      <c r="AA9" s="15"/>
      <c r="AC9" s="11">
        <v>4</v>
      </c>
      <c r="AD9">
        <v>4</v>
      </c>
      <c r="AE9" s="13">
        <f t="shared" si="12"/>
        <v>3.7775224652799997</v>
      </c>
      <c r="AF9" s="13">
        <f t="shared" si="13"/>
        <v>0.54195650713600019</v>
      </c>
      <c r="AG9" s="13">
        <f>AE8+AG$4*AF8</f>
        <v>3.2584082175999995</v>
      </c>
      <c r="AH9" s="13">
        <f>AD9-AG9</f>
        <v>0.74159178240000045</v>
      </c>
      <c r="AI9" s="13">
        <f t="shared" si="3"/>
        <v>0.5499583717232096</v>
      </c>
      <c r="AJ9" s="15"/>
      <c r="AL9" s="11">
        <v>4</v>
      </c>
      <c r="AM9">
        <v>4</v>
      </c>
      <c r="AN9" s="13">
        <f t="shared" si="14"/>
        <v>3.9478685409737446</v>
      </c>
      <c r="AO9" s="13">
        <f t="shared" si="15"/>
        <v>1.3237598338570316</v>
      </c>
      <c r="AP9" s="13">
        <f t="shared" si="16"/>
        <v>3.8262284699124822</v>
      </c>
      <c r="AQ9" s="13">
        <f>AM9-AP9</f>
        <v>0.17377153008751778</v>
      </c>
      <c r="AR9" s="13">
        <f t="shared" si="4"/>
        <v>3.0196544668957097E-2</v>
      </c>
      <c r="AS9" s="15"/>
    </row>
    <row r="10" spans="3:45">
      <c r="C10" s="11">
        <v>5</v>
      </c>
      <c r="D10">
        <v>5</v>
      </c>
      <c r="E10" s="13">
        <f>C$4*D10+(1-C$4)*E9</f>
        <v>4.5749000000000004</v>
      </c>
      <c r="F10" s="13">
        <f t="shared" si="17"/>
        <v>3.5829999999999997</v>
      </c>
      <c r="G10" s="13">
        <f t="shared" si="5"/>
        <v>1.4170000000000003</v>
      </c>
      <c r="H10" s="13">
        <f t="shared" si="0"/>
        <v>2.0078890000000009</v>
      </c>
      <c r="I10" s="14"/>
      <c r="J10" s="13"/>
      <c r="K10" s="11">
        <v>5</v>
      </c>
      <c r="L10">
        <v>5</v>
      </c>
      <c r="M10" s="13">
        <f t="shared" si="6"/>
        <v>4.9474110080000004</v>
      </c>
      <c r="N10" s="13">
        <f t="shared" si="7"/>
        <v>0.90345608960000034</v>
      </c>
      <c r="O10" s="13">
        <f t="shared" si="8"/>
        <v>4.82470336</v>
      </c>
      <c r="P10" s="13">
        <f>L10-O10</f>
        <v>0.17529664</v>
      </c>
      <c r="Q10" s="13">
        <f t="shared" si="1"/>
        <v>3.0728911995289602E-2</v>
      </c>
      <c r="R10" s="15"/>
      <c r="T10" s="11">
        <v>5</v>
      </c>
      <c r="U10">
        <v>5</v>
      </c>
      <c r="V10" s="13">
        <f t="shared" si="9"/>
        <v>5.7829924255942711</v>
      </c>
      <c r="W10" s="13">
        <f t="shared" si="10"/>
        <v>1.6033610969189647</v>
      </c>
      <c r="X10" s="13">
        <f t="shared" si="11"/>
        <v>7.6099747519809018</v>
      </c>
      <c r="Y10" s="13">
        <f>U10-X10</f>
        <v>-2.6099747519809018</v>
      </c>
      <c r="Z10" s="13">
        <f t="shared" si="2"/>
        <v>6.8119682059777702</v>
      </c>
      <c r="AA10" s="15"/>
      <c r="AC10" s="11">
        <v>5</v>
      </c>
      <c r="AD10">
        <v>5</v>
      </c>
      <c r="AE10" s="13">
        <f t="shared" si="12"/>
        <v>4.7633263012966403</v>
      </c>
      <c r="AF10" s="13">
        <f t="shared" si="13"/>
        <v>0.54401293177036836</v>
      </c>
      <c r="AG10" s="13">
        <f>AE9+AG$4*AF9</f>
        <v>4.2110876709887997</v>
      </c>
      <c r="AH10" s="13">
        <f>AD10-AG10</f>
        <v>0.78891232901120034</v>
      </c>
      <c r="AI10" s="13">
        <f t="shared" si="3"/>
        <v>0.6223826628658764</v>
      </c>
      <c r="AJ10" s="15"/>
      <c r="AL10" s="11">
        <v>5</v>
      </c>
      <c r="AM10">
        <v>5</v>
      </c>
      <c r="AN10" s="13">
        <f t="shared" si="14"/>
        <v>4.9822835775143623</v>
      </c>
      <c r="AO10" s="13">
        <f t="shared" si="15"/>
        <v>1.2536417742489245</v>
      </c>
      <c r="AP10" s="13">
        <f t="shared" si="16"/>
        <v>4.9409452583812072</v>
      </c>
      <c r="AQ10" s="13">
        <f>AM10-AP10</f>
        <v>5.9054741618792761E-2</v>
      </c>
      <c r="AR10" s="13">
        <f t="shared" si="4"/>
        <v>3.4874625076623737E-3</v>
      </c>
      <c r="AS10" s="15"/>
    </row>
    <row r="11" spans="3:45">
      <c r="C11" s="11">
        <v>6</v>
      </c>
      <c r="D11">
        <v>2</v>
      </c>
      <c r="E11" s="13">
        <f>C$4*D11+(1-C$4)*E10</f>
        <v>2.7724700000000002</v>
      </c>
      <c r="F11" s="13">
        <f t="shared" si="17"/>
        <v>4.5749000000000004</v>
      </c>
      <c r="G11" s="13">
        <f t="shared" si="5"/>
        <v>-2.5749000000000004</v>
      </c>
      <c r="H11" s="13">
        <f t="shared" si="0"/>
        <v>6.6301100100000019</v>
      </c>
      <c r="I11" s="14"/>
      <c r="J11" s="13"/>
      <c r="K11" s="11">
        <v>6</v>
      </c>
      <c r="L11">
        <v>2</v>
      </c>
      <c r="M11" s="13">
        <f t="shared" si="6"/>
        <v>3.1552601292800002</v>
      </c>
      <c r="N11" s="13">
        <f t="shared" si="7"/>
        <v>0.36433469593600032</v>
      </c>
      <c r="O11" s="13">
        <f t="shared" si="8"/>
        <v>5.850867097600001</v>
      </c>
      <c r="P11" s="13">
        <f>L11-O11</f>
        <v>-3.850867097600001</v>
      </c>
      <c r="Q11" s="13">
        <f t="shared" si="1"/>
        <v>14.829177403378255</v>
      </c>
      <c r="R11" s="15"/>
      <c r="T11" s="11">
        <v>6</v>
      </c>
      <c r="U11">
        <v>2</v>
      </c>
      <c r="V11" s="13">
        <f t="shared" si="9"/>
        <v>4.181667523692469</v>
      </c>
      <c r="W11" s="13">
        <f t="shared" si="10"/>
        <v>1.4273083830072979</v>
      </c>
      <c r="X11" s="13">
        <f t="shared" si="11"/>
        <v>9.2722250789748948</v>
      </c>
      <c r="Y11" s="13">
        <f>U11-X11</f>
        <v>-7.2722250789748948</v>
      </c>
      <c r="Z11" s="13">
        <f t="shared" si="2"/>
        <v>52.885257599271412</v>
      </c>
      <c r="AA11" s="15"/>
      <c r="AC11" s="11">
        <v>6</v>
      </c>
      <c r="AD11">
        <v>2</v>
      </c>
      <c r="AE11" s="13">
        <f t="shared" si="12"/>
        <v>2.9595609940138807</v>
      </c>
      <c r="AF11" s="13">
        <f t="shared" si="13"/>
        <v>-1.2584785123516129E-2</v>
      </c>
      <c r="AG11" s="13">
        <f>AE10+AG$4*AF10</f>
        <v>5.1985366467129346</v>
      </c>
      <c r="AH11" s="13">
        <f>AD11-AG11</f>
        <v>-3.1985366467129346</v>
      </c>
      <c r="AI11" s="13">
        <f t="shared" si="3"/>
        <v>10.230636680365624</v>
      </c>
      <c r="AJ11" s="15"/>
      <c r="AL11" s="11">
        <v>6</v>
      </c>
      <c r="AM11">
        <v>2</v>
      </c>
      <c r="AN11" s="13">
        <f t="shared" si="14"/>
        <v>3.190970620995131</v>
      </c>
      <c r="AO11" s="13">
        <f t="shared" si="15"/>
        <v>1.0866735495788695</v>
      </c>
      <c r="AP11" s="13">
        <f t="shared" si="16"/>
        <v>5.9699020699837684</v>
      </c>
      <c r="AQ11" s="13">
        <f>AM11-AP11</f>
        <v>-3.9699020699837684</v>
      </c>
      <c r="AR11" s="13">
        <f t="shared" si="4"/>
        <v>15.760122445261409</v>
      </c>
      <c r="AS11" s="15"/>
    </row>
    <row r="12" spans="3:45">
      <c r="C12" s="11">
        <v>7</v>
      </c>
      <c r="D12">
        <v>3</v>
      </c>
      <c r="E12" s="13">
        <f>C$4*D12+(1-C$4)*E11</f>
        <v>2.9317409999999997</v>
      </c>
      <c r="F12" s="13">
        <f t="shared" si="17"/>
        <v>2.7724700000000002</v>
      </c>
      <c r="G12" s="13">
        <f t="shared" si="5"/>
        <v>0.22752999999999979</v>
      </c>
      <c r="H12" s="13">
        <f t="shared" si="0"/>
        <v>5.1769900899999902E-2</v>
      </c>
      <c r="I12" s="14"/>
      <c r="J12" s="13"/>
      <c r="K12" s="11">
        <v>7</v>
      </c>
      <c r="L12">
        <v>3</v>
      </c>
      <c r="M12" s="13">
        <f t="shared" si="6"/>
        <v>3.1558784475647998</v>
      </c>
      <c r="N12" s="13">
        <f t="shared" si="7"/>
        <v>0.29159142040576019</v>
      </c>
      <c r="O12" s="13">
        <f t="shared" si="8"/>
        <v>3.5195948252160005</v>
      </c>
      <c r="P12" s="13">
        <f>L12-O12</f>
        <v>-0.51959482521600053</v>
      </c>
      <c r="Q12" s="13">
        <f t="shared" si="1"/>
        <v>0.26997878239124612</v>
      </c>
      <c r="R12" s="15"/>
      <c r="T12" s="11">
        <v>7</v>
      </c>
      <c r="U12">
        <v>3</v>
      </c>
      <c r="V12" s="13">
        <f t="shared" si="9"/>
        <v>3.8905587334546889</v>
      </c>
      <c r="W12" s="13">
        <f t="shared" si="10"/>
        <v>1.3279236104835339</v>
      </c>
      <c r="X12" s="13">
        <f t="shared" si="11"/>
        <v>5.9685291115156298</v>
      </c>
      <c r="Y12" s="13">
        <f>U12-X12</f>
        <v>-2.9685291115156298</v>
      </c>
      <c r="Z12" s="13">
        <f t="shared" si="2"/>
        <v>8.8121650859157743</v>
      </c>
      <c r="AA12" s="15"/>
      <c r="AC12" s="11">
        <v>7</v>
      </c>
      <c r="AD12">
        <v>3</v>
      </c>
      <c r="AE12" s="13">
        <f t="shared" si="12"/>
        <v>2.9848479497745202</v>
      </c>
      <c r="AF12" s="13">
        <f t="shared" si="13"/>
        <v>-2.9968713269224369E-3</v>
      </c>
      <c r="AG12" s="13">
        <f>AE11+AG$4*AF11</f>
        <v>2.9494931659150678</v>
      </c>
      <c r="AH12" s="13">
        <f>AD12-AG12</f>
        <v>5.0506834084932173E-2</v>
      </c>
      <c r="AI12" s="13">
        <f t="shared" si="3"/>
        <v>2.5509402892828661E-3</v>
      </c>
      <c r="AJ12" s="15"/>
      <c r="AL12" s="11">
        <v>7</v>
      </c>
      <c r="AM12">
        <v>3</v>
      </c>
      <c r="AN12" s="13">
        <f t="shared" si="14"/>
        <v>3.12311237418161</v>
      </c>
      <c r="AO12" s="13">
        <f t="shared" si="15"/>
        <v>1.0507530584142386</v>
      </c>
      <c r="AP12" s="13">
        <f t="shared" si="16"/>
        <v>3.4103745806053674</v>
      </c>
      <c r="AQ12" s="13">
        <f>AM12-AP12</f>
        <v>-0.41037458060536736</v>
      </c>
      <c r="AR12" s="13">
        <f t="shared" si="4"/>
        <v>0.16840729640703114</v>
      </c>
      <c r="AS12" s="15"/>
    </row>
    <row r="13" spans="3:45">
      <c r="C13" s="11">
        <v>8</v>
      </c>
      <c r="D13">
        <v>4</v>
      </c>
      <c r="E13" s="13">
        <f>C$4*D13+(1-C$4)*E12</f>
        <v>3.6795222999999999</v>
      </c>
      <c r="F13" s="13">
        <f t="shared" si="17"/>
        <v>2.9317409999999997</v>
      </c>
      <c r="G13" s="13">
        <f t="shared" si="5"/>
        <v>1.0682590000000003</v>
      </c>
      <c r="H13" s="13">
        <f t="shared" si="0"/>
        <v>1.1411772910810005</v>
      </c>
      <c r="I13" s="14"/>
      <c r="J13" s="13"/>
      <c r="K13" s="11">
        <v>8</v>
      </c>
      <c r="L13">
        <v>4</v>
      </c>
      <c r="M13" s="13">
        <f t="shared" si="6"/>
        <v>3.8342409603911678</v>
      </c>
      <c r="N13" s="13">
        <f t="shared" si="7"/>
        <v>0.36894563888988174</v>
      </c>
      <c r="O13" s="13">
        <f t="shared" si="8"/>
        <v>3.4474698679705602</v>
      </c>
      <c r="P13" s="13">
        <f>L13-O13</f>
        <v>0.55253013202943979</v>
      </c>
      <c r="Q13" s="13">
        <f t="shared" si="1"/>
        <v>0.30528954680047016</v>
      </c>
      <c r="R13" s="15"/>
      <c r="T13" s="11">
        <v>8</v>
      </c>
      <c r="U13">
        <v>4</v>
      </c>
      <c r="V13" s="13">
        <f t="shared" si="9"/>
        <v>4.3499094400382186</v>
      </c>
      <c r="W13" s="13">
        <f t="shared" si="10"/>
        <v>1.2859524995956031</v>
      </c>
      <c r="X13" s="13">
        <f t="shared" si="11"/>
        <v>5.1663648001273952</v>
      </c>
      <c r="Y13" s="13">
        <f>U13-X13</f>
        <v>-1.1663648001273952</v>
      </c>
      <c r="Z13" s="13">
        <f t="shared" si="2"/>
        <v>1.3604068469762185</v>
      </c>
      <c r="AA13" s="15"/>
      <c r="AC13" s="11">
        <v>8</v>
      </c>
      <c r="AD13">
        <v>4</v>
      </c>
      <c r="AE13" s="13">
        <f t="shared" si="12"/>
        <v>3.6947351358138949</v>
      </c>
      <c r="AF13" s="13">
        <f t="shared" si="13"/>
        <v>0.14005943955864458</v>
      </c>
      <c r="AG13" s="13">
        <f>AE12+AG$4*AF12</f>
        <v>2.9824504527129823</v>
      </c>
      <c r="AH13" s="13">
        <f>AD13-AG13</f>
        <v>1.0175495472870177</v>
      </c>
      <c r="AI13" s="13">
        <f t="shared" si="3"/>
        <v>1.0354070811840148</v>
      </c>
      <c r="AJ13" s="15"/>
      <c r="AL13" s="11">
        <v>8</v>
      </c>
      <c r="AM13">
        <v>4</v>
      </c>
      <c r="AN13" s="13">
        <f t="shared" si="14"/>
        <v>3.7747862532743319</v>
      </c>
      <c r="AO13" s="13">
        <f t="shared" si="15"/>
        <v>1.0740526940742605</v>
      </c>
      <c r="AP13" s="13">
        <f t="shared" si="16"/>
        <v>3.2492875109144395</v>
      </c>
      <c r="AQ13" s="13">
        <f>AM13-AP13</f>
        <v>0.75071248908556054</v>
      </c>
      <c r="AR13" s="13">
        <f t="shared" si="4"/>
        <v>0.56356924126903785</v>
      </c>
      <c r="AS13" s="15"/>
    </row>
    <row r="14" spans="3:45">
      <c r="C14" s="11">
        <v>9</v>
      </c>
      <c r="D14">
        <v>5</v>
      </c>
      <c r="E14" s="13">
        <f>C$4*D14+(1-C$4)*E13</f>
        <v>4.6038566900000006</v>
      </c>
      <c r="F14" s="13">
        <f t="shared" si="17"/>
        <v>3.6795222999999999</v>
      </c>
      <c r="G14" s="13">
        <f t="shared" si="5"/>
        <v>1.3204777000000001</v>
      </c>
      <c r="H14" s="13">
        <f t="shared" si="0"/>
        <v>1.7436613561972902</v>
      </c>
      <c r="I14" s="14"/>
      <c r="J14" s="13"/>
      <c r="K14" s="11">
        <v>9</v>
      </c>
      <c r="L14">
        <v>5</v>
      </c>
      <c r="M14" s="13">
        <f t="shared" si="6"/>
        <v>4.7609559797843151</v>
      </c>
      <c r="N14" s="13">
        <f t="shared" si="7"/>
        <v>0.48049951499053484</v>
      </c>
      <c r="O14" s="13">
        <f t="shared" si="8"/>
        <v>4.2031865992810493</v>
      </c>
      <c r="P14" s="13">
        <f>L14-O14</f>
        <v>0.79681340071895068</v>
      </c>
      <c r="Q14" s="13">
        <f t="shared" si="1"/>
        <v>0.63491159556529908</v>
      </c>
      <c r="R14" s="15"/>
      <c r="T14" s="11">
        <v>9</v>
      </c>
      <c r="U14">
        <v>5</v>
      </c>
      <c r="V14" s="13">
        <f t="shared" si="9"/>
        <v>5.1781330752294972</v>
      </c>
      <c r="W14" s="13">
        <f t="shared" si="10"/>
        <v>1.2668420400363114</v>
      </c>
      <c r="X14" s="13">
        <f t="shared" si="11"/>
        <v>5.5937769174316569</v>
      </c>
      <c r="Y14" s="13">
        <f>U14-X14</f>
        <v>-0.59377691743165695</v>
      </c>
      <c r="Z14" s="13">
        <f t="shared" si="2"/>
        <v>0.35257102767464077</v>
      </c>
      <c r="AA14" s="15"/>
      <c r="AC14" s="11">
        <v>9</v>
      </c>
      <c r="AD14">
        <v>5</v>
      </c>
      <c r="AE14" s="13">
        <f t="shared" si="12"/>
        <v>4.642034806238243</v>
      </c>
      <c r="AF14" s="13">
        <f t="shared" si="13"/>
        <v>0.27909797540240217</v>
      </c>
      <c r="AG14" s="13">
        <f>AE13+AG$4*AF13</f>
        <v>3.8067826874608106</v>
      </c>
      <c r="AH14" s="13">
        <f>AD14-AG14</f>
        <v>1.1932173125391894</v>
      </c>
      <c r="AI14" s="13">
        <f t="shared" si="3"/>
        <v>1.4237675549432456</v>
      </c>
      <c r="AJ14" s="15"/>
      <c r="AL14" s="11">
        <v>9</v>
      </c>
      <c r="AM14">
        <v>5</v>
      </c>
      <c r="AN14" s="13">
        <f t="shared" si="14"/>
        <v>4.6990411572098711</v>
      </c>
      <c r="AO14" s="13">
        <f t="shared" si="15"/>
        <v>1.0960226724748248</v>
      </c>
      <c r="AP14" s="13">
        <f t="shared" si="16"/>
        <v>3.9968038573662374</v>
      </c>
      <c r="AQ14" s="13">
        <f>AM14-AP14</f>
        <v>1.0031961426337626</v>
      </c>
      <c r="AR14" s="13">
        <f t="shared" si="4"/>
        <v>1.0064025005952604</v>
      </c>
      <c r="AS14" s="15"/>
    </row>
    <row r="15" spans="3:45">
      <c r="C15" s="11">
        <v>10</v>
      </c>
      <c r="D15">
        <v>6</v>
      </c>
      <c r="E15" s="13">
        <f>C$4*D15+(1-C$4)*E14</f>
        <v>5.5811570069999998</v>
      </c>
      <c r="F15" s="13">
        <f t="shared" si="17"/>
        <v>4.6038566900000006</v>
      </c>
      <c r="G15" s="13">
        <f t="shared" si="5"/>
        <v>1.3961433099999994</v>
      </c>
      <c r="H15" s="13">
        <f t="shared" si="0"/>
        <v>1.9492161420577543</v>
      </c>
      <c r="I15" s="14"/>
      <c r="J15" s="13"/>
      <c r="K15" s="11">
        <v>10</v>
      </c>
      <c r="L15">
        <v>6</v>
      </c>
      <c r="M15" s="13">
        <f t="shared" si="6"/>
        <v>5.7724366484324543</v>
      </c>
      <c r="N15" s="13">
        <f t="shared" si="7"/>
        <v>0.58669574572205574</v>
      </c>
      <c r="O15" s="13">
        <f t="shared" si="8"/>
        <v>5.2414554947748497</v>
      </c>
      <c r="P15" s="13">
        <f>L15-O15</f>
        <v>0.75854450522515027</v>
      </c>
      <c r="Q15" s="13">
        <f t="shared" si="1"/>
        <v>0.57538976640726802</v>
      </c>
      <c r="R15" s="15"/>
      <c r="T15" s="11">
        <v>10</v>
      </c>
      <c r="U15">
        <v>6</v>
      </c>
      <c r="V15" s="13">
        <f t="shared" si="9"/>
        <v>6.1679630005809702</v>
      </c>
      <c r="W15" s="13">
        <f t="shared" si="10"/>
        <v>1.2517047825603671</v>
      </c>
      <c r="X15" s="13">
        <f t="shared" si="11"/>
        <v>6.559876668603235</v>
      </c>
      <c r="Y15" s="13">
        <f>U15-X15</f>
        <v>-0.55987666860323504</v>
      </c>
      <c r="Z15" s="13">
        <f t="shared" si="2"/>
        <v>0.31346188404625669</v>
      </c>
      <c r="AA15" s="15"/>
      <c r="AC15" s="11">
        <v>10</v>
      </c>
      <c r="AD15">
        <v>6</v>
      </c>
      <c r="AE15" s="13">
        <f t="shared" si="12"/>
        <v>5.6595939559680488</v>
      </c>
      <c r="AF15" s="13">
        <f t="shared" si="13"/>
        <v>0.38213453420349863</v>
      </c>
      <c r="AG15" s="13">
        <f>AE14+AG$4*AF14</f>
        <v>4.8653131865601651</v>
      </c>
      <c r="AH15" s="13">
        <f>AD15-AG15</f>
        <v>1.1346868134398349</v>
      </c>
      <c r="AI15" s="13">
        <f t="shared" si="3"/>
        <v>1.2875141645942467</v>
      </c>
      <c r="AJ15" s="15"/>
      <c r="AL15" s="11">
        <v>10</v>
      </c>
      <c r="AM15">
        <v>6</v>
      </c>
      <c r="AN15" s="13">
        <f t="shared" si="14"/>
        <v>5.7170019326712085</v>
      </c>
      <c r="AO15" s="13">
        <f t="shared" si="15"/>
        <v>1.1042122637500713</v>
      </c>
      <c r="AP15" s="13">
        <f t="shared" si="16"/>
        <v>5.0566731089040298</v>
      </c>
      <c r="AQ15" s="13">
        <f>AM15-AP15</f>
        <v>0.94332689109597023</v>
      </c>
      <c r="AR15" s="13">
        <f t="shared" si="4"/>
        <v>0.88986562346478848</v>
      </c>
      <c r="AS15" s="15"/>
    </row>
    <row r="16" spans="3:45">
      <c r="C16" s="11">
        <v>11</v>
      </c>
      <c r="D16">
        <v>3</v>
      </c>
      <c r="E16" s="13">
        <f>C$4*D16+(1-C$4)*E15</f>
        <v>3.7743471021000001</v>
      </c>
      <c r="F16" s="13">
        <f t="shared" si="17"/>
        <v>5.5811570069999998</v>
      </c>
      <c r="G16" s="13">
        <f t="shared" si="5"/>
        <v>-2.5811570069999998</v>
      </c>
      <c r="H16" s="13">
        <f t="shared" si="0"/>
        <v>6.6623714947851971</v>
      </c>
      <c r="I16" s="14"/>
      <c r="J16" s="13"/>
      <c r="K16" s="11">
        <v>11</v>
      </c>
      <c r="L16">
        <v>3</v>
      </c>
      <c r="M16" s="13">
        <f t="shared" si="6"/>
        <v>4.007739718246353</v>
      </c>
      <c r="N16" s="13">
        <f t="shared" si="7"/>
        <v>0.11641721054042431</v>
      </c>
      <c r="O16" s="13">
        <f t="shared" si="8"/>
        <v>6.3591323941545097</v>
      </c>
      <c r="P16" s="13">
        <f>L16-O16</f>
        <v>-3.3591323941545097</v>
      </c>
      <c r="Q16" s="13">
        <f t="shared" si="1"/>
        <v>11.283770441458209</v>
      </c>
      <c r="R16" s="15"/>
      <c r="T16" s="11">
        <v>11</v>
      </c>
      <c r="U16">
        <v>3</v>
      </c>
      <c r="V16" s="13">
        <f t="shared" si="9"/>
        <v>4.4161406359447781</v>
      </c>
      <c r="W16" s="13">
        <f t="shared" si="10"/>
        <v>1.1445599066839531</v>
      </c>
      <c r="X16" s="13">
        <f t="shared" si="11"/>
        <v>7.7204687864825932</v>
      </c>
      <c r="Y16" s="13">
        <f>U16-X16</f>
        <v>-4.7204687864825932</v>
      </c>
      <c r="Z16" s="13">
        <f t="shared" si="2"/>
        <v>22.282825564156447</v>
      </c>
      <c r="AA16" s="15"/>
      <c r="AC16" s="11">
        <v>11</v>
      </c>
      <c r="AD16">
        <v>3</v>
      </c>
      <c r="AE16" s="13">
        <f t="shared" si="12"/>
        <v>3.8895904749992543</v>
      </c>
      <c r="AF16" s="13">
        <f t="shared" si="13"/>
        <v>-0.10943459430351979</v>
      </c>
      <c r="AG16" s="13">
        <f>AE15+AG$4*AF15</f>
        <v>5.9653015833308478</v>
      </c>
      <c r="AH16" s="13">
        <f>AD16-AG16</f>
        <v>-2.9653015833308478</v>
      </c>
      <c r="AI16" s="13">
        <f t="shared" si="3"/>
        <v>8.7930134801044328</v>
      </c>
      <c r="AJ16" s="15"/>
      <c r="AL16" s="11">
        <v>11</v>
      </c>
      <c r="AM16">
        <v>3</v>
      </c>
      <c r="AN16" s="13">
        <f t="shared" si="14"/>
        <v>3.9566568608047206</v>
      </c>
      <c r="AO16" s="13">
        <f t="shared" si="15"/>
        <v>1.004445407214299</v>
      </c>
      <c r="AP16" s="13">
        <f t="shared" si="16"/>
        <v>6.1888562026824019</v>
      </c>
      <c r="AQ16" s="13">
        <f>AM16-AP16</f>
        <v>-3.1888562026824019</v>
      </c>
      <c r="AR16" s="13">
        <f t="shared" si="4"/>
        <v>10.168803881386028</v>
      </c>
      <c r="AS16" s="15"/>
    </row>
    <row r="17" spans="3:45">
      <c r="C17" s="11">
        <v>12</v>
      </c>
      <c r="D17">
        <v>4</v>
      </c>
      <c r="E17" s="13">
        <f>C$4*D17+(1-C$4)*E16</f>
        <v>3.9323041306299999</v>
      </c>
      <c r="F17" s="13">
        <f t="shared" si="17"/>
        <v>3.7743471021000001</v>
      </c>
      <c r="G17" s="13">
        <f t="shared" si="5"/>
        <v>0.22565289789999987</v>
      </c>
      <c r="H17" s="13">
        <f t="shared" si="0"/>
        <v>5.0919230330667767E-2</v>
      </c>
      <c r="I17" s="14"/>
      <c r="J17" s="13"/>
      <c r="K17" s="11">
        <v>12</v>
      </c>
      <c r="L17">
        <v>4</v>
      </c>
      <c r="M17" s="13">
        <f t="shared" si="6"/>
        <v>4.0372470786360335</v>
      </c>
      <c r="N17" s="13">
        <f t="shared" si="7"/>
        <v>9.9035240510275541E-2</v>
      </c>
      <c r="O17" s="13">
        <f t="shared" si="8"/>
        <v>4.1241569287867774</v>
      </c>
      <c r="P17" s="13">
        <f>L17-O17</f>
        <v>-0.12415692878677742</v>
      </c>
      <c r="Q17" s="13">
        <f t="shared" si="1"/>
        <v>1.541494296576492E-2</v>
      </c>
      <c r="R17" s="15"/>
      <c r="T17" s="11">
        <v>12</v>
      </c>
      <c r="U17">
        <v>4</v>
      </c>
      <c r="V17" s="13">
        <f t="shared" si="9"/>
        <v>4.3163612542540504</v>
      </c>
      <c r="W17" s="13">
        <f t="shared" si="10"/>
        <v>1.1111290755225631</v>
      </c>
      <c r="X17" s="13">
        <f t="shared" si="11"/>
        <v>5.0545375141801685</v>
      </c>
      <c r="Y17" s="13">
        <f>U17-X17</f>
        <v>-1.0545375141801685</v>
      </c>
      <c r="Z17" s="13">
        <f t="shared" si="2"/>
        <v>1.1120493688132891</v>
      </c>
      <c r="AA17" s="15"/>
      <c r="AC17" s="11">
        <v>12</v>
      </c>
      <c r="AD17">
        <v>4</v>
      </c>
      <c r="AE17" s="13">
        <f t="shared" si="12"/>
        <v>3.9406128398669313</v>
      </c>
      <c r="AF17" s="13">
        <f t="shared" si="13"/>
        <v>-5.9833667380717263E-2</v>
      </c>
      <c r="AG17" s="13">
        <f>AE16+AG$4*AF16</f>
        <v>3.8020427995564385</v>
      </c>
      <c r="AH17" s="13">
        <f>AD17-AG17</f>
        <v>0.19795720044356147</v>
      </c>
      <c r="AI17" s="13">
        <f t="shared" si="3"/>
        <v>3.9187053207452374E-2</v>
      </c>
      <c r="AJ17" s="15"/>
      <c r="AL17" s="11">
        <v>12</v>
      </c>
      <c r="AM17">
        <v>4</v>
      </c>
      <c r="AN17" s="13">
        <f t="shared" si="14"/>
        <v>3.9912165332377718</v>
      </c>
      <c r="AO17" s="13">
        <f t="shared" si="15"/>
        <v>1.0045907109080292</v>
      </c>
      <c r="AP17" s="13">
        <f t="shared" si="16"/>
        <v>3.9707217774592389</v>
      </c>
      <c r="AQ17" s="13">
        <f>AM17-AP17</f>
        <v>2.9278222540761067E-2</v>
      </c>
      <c r="AR17" s="13">
        <f t="shared" si="4"/>
        <v>8.5721431514632941E-4</v>
      </c>
      <c r="AS17" s="15"/>
    </row>
    <row r="18" spans="3:45">
      <c r="C18" s="11">
        <v>13</v>
      </c>
      <c r="D18">
        <v>5</v>
      </c>
      <c r="E18" s="13">
        <f>C$4*D18+(1-C$4)*E17</f>
        <v>4.6796912391890002</v>
      </c>
      <c r="F18" s="13">
        <f t="shared" si="17"/>
        <v>3.9323041306299999</v>
      </c>
      <c r="G18" s="13">
        <f t="shared" si="5"/>
        <v>1.0676958693700001</v>
      </c>
      <c r="H18" s="13">
        <f>G18*G18</f>
        <v>1.1399744694697602</v>
      </c>
      <c r="I18" s="14"/>
      <c r="J18" s="13"/>
      <c r="K18" s="11">
        <v>13</v>
      </c>
      <c r="L18">
        <v>5</v>
      </c>
      <c r="M18" s="13">
        <f t="shared" si="6"/>
        <v>4.740884695743893</v>
      </c>
      <c r="N18" s="13">
        <f t="shared" si="7"/>
        <v>0.21995571582979234</v>
      </c>
      <c r="O18" s="13">
        <f t="shared" si="8"/>
        <v>4.136282319146309</v>
      </c>
      <c r="P18" s="13">
        <f>L18-O18</f>
        <v>0.86371768085369105</v>
      </c>
      <c r="Q18" s="13">
        <f t="shared" si="1"/>
        <v>0.74600823221927848</v>
      </c>
      <c r="R18" s="15"/>
      <c r="T18" s="11">
        <v>13</v>
      </c>
      <c r="U18">
        <v>5</v>
      </c>
      <c r="V18" s="13">
        <f t="shared" si="9"/>
        <v>4.9388103470182143</v>
      </c>
      <c r="W18" s="13">
        <f t="shared" si="10"/>
        <v>1.1177446412061252</v>
      </c>
      <c r="X18" s="13">
        <f t="shared" si="11"/>
        <v>4.7960344900607144</v>
      </c>
      <c r="Y18" s="13">
        <f>U18-X18</f>
        <v>0.20396550993928564</v>
      </c>
      <c r="Z18" s="13">
        <f t="shared" si="2"/>
        <v>4.1601929244792828E-2</v>
      </c>
      <c r="AA18" s="15"/>
      <c r="AC18" s="11">
        <v>13</v>
      </c>
      <c r="AD18">
        <v>5</v>
      </c>
      <c r="AE18" s="13">
        <f t="shared" si="12"/>
        <v>4.6678237717887079</v>
      </c>
      <c r="AF18" s="13">
        <f t="shared" si="13"/>
        <v>0.10714863926069626</v>
      </c>
      <c r="AG18" s="13">
        <f>AE17+AG$4*AF17</f>
        <v>3.8927459059623577</v>
      </c>
      <c r="AH18" s="13">
        <f>AD18-AG18</f>
        <v>1.1072540940376423</v>
      </c>
      <c r="AI18" s="13">
        <f t="shared" si="3"/>
        <v>1.22601162876312</v>
      </c>
      <c r="AJ18" s="15"/>
      <c r="AL18" s="11">
        <v>13</v>
      </c>
      <c r="AM18">
        <v>5</v>
      </c>
      <c r="AN18" s="13">
        <f t="shared" si="14"/>
        <v>4.7017603500534939</v>
      </c>
      <c r="AO18" s="13">
        <f t="shared" si="15"/>
        <v>1.0385420841743838</v>
      </c>
      <c r="AP18" s="13">
        <f t="shared" si="16"/>
        <v>4.0058678335116449</v>
      </c>
      <c r="AQ18" s="13">
        <f>AM18-AP18</f>
        <v>0.99413216648835512</v>
      </c>
      <c r="AR18" s="13">
        <f t="shared" si="4"/>
        <v>0.98829876444683062</v>
      </c>
      <c r="AS18" s="15"/>
    </row>
    <row r="19" spans="3:45">
      <c r="C19" s="11">
        <v>14</v>
      </c>
      <c r="D19">
        <v>6</v>
      </c>
      <c r="E19" s="13">
        <f>C$4*D19+(1-C$4)*E18</f>
        <v>5.6039073717566996</v>
      </c>
      <c r="F19" s="13">
        <f t="shared" si="17"/>
        <v>4.6796912391890002</v>
      </c>
      <c r="G19" s="13">
        <f t="shared" si="5"/>
        <v>1.3203087608109998</v>
      </c>
      <c r="H19" s="13">
        <f t="shared" si="0"/>
        <v>1.743215223874278</v>
      </c>
      <c r="I19" s="14"/>
      <c r="J19" s="13"/>
      <c r="K19" s="11">
        <v>14</v>
      </c>
      <c r="L19">
        <v>6</v>
      </c>
      <c r="M19" s="13">
        <f t="shared" si="6"/>
        <v>5.6882521234721048</v>
      </c>
      <c r="N19" s="13">
        <f t="shared" si="7"/>
        <v>0.36543805820947628</v>
      </c>
      <c r="O19" s="13">
        <f t="shared" si="8"/>
        <v>4.9608404115736855</v>
      </c>
      <c r="P19" s="13">
        <f>L19-O19</f>
        <v>1.0391595884263145</v>
      </c>
      <c r="Q19" s="13">
        <f t="shared" si="1"/>
        <v>1.0798526502183474</v>
      </c>
      <c r="R19" s="15"/>
      <c r="T19" s="11">
        <v>14</v>
      </c>
      <c r="U19">
        <v>6</v>
      </c>
      <c r="V19" s="13">
        <f t="shared" si="9"/>
        <v>5.856098639793891</v>
      </c>
      <c r="W19" s="13">
        <f t="shared" si="10"/>
        <v>1.1313418363559102</v>
      </c>
      <c r="X19" s="13">
        <f t="shared" si="11"/>
        <v>5.5203287993129724</v>
      </c>
      <c r="Y19" s="13">
        <f>U19-X19</f>
        <v>0.47967120068702762</v>
      </c>
      <c r="Z19" s="13">
        <f t="shared" si="2"/>
        <v>0.23008446076853473</v>
      </c>
      <c r="AA19" s="15"/>
      <c r="AC19" s="11">
        <v>14</v>
      </c>
      <c r="AD19">
        <v>6</v>
      </c>
      <c r="AE19" s="13">
        <f t="shared" si="12"/>
        <v>5.6260628049591785</v>
      </c>
      <c r="AF19" s="13">
        <f t="shared" si="13"/>
        <v>0.26022293576093974</v>
      </c>
      <c r="AG19" s="13">
        <f>AE18+AG$4*AF18</f>
        <v>4.7535426831972645</v>
      </c>
      <c r="AH19" s="13">
        <f>AD19-AG19</f>
        <v>1.2464573168027355</v>
      </c>
      <c r="AI19" s="13">
        <f t="shared" si="3"/>
        <v>1.5536558426110749</v>
      </c>
      <c r="AJ19" s="15"/>
      <c r="AL19" s="11">
        <v>14</v>
      </c>
      <c r="AM19">
        <v>6</v>
      </c>
      <c r="AN19" s="13">
        <f t="shared" si="14"/>
        <v>5.6538547638941399</v>
      </c>
      <c r="AO19" s="13">
        <f t="shared" si="15"/>
        <v>1.0650727848714989</v>
      </c>
      <c r="AP19" s="13">
        <f t="shared" si="16"/>
        <v>4.8461825463138002</v>
      </c>
      <c r="AQ19" s="13">
        <f>AM19-AP19</f>
        <v>1.1538174536861998</v>
      </c>
      <c r="AR19" s="13">
        <f t="shared" si="4"/>
        <v>1.3312947164309059</v>
      </c>
      <c r="AS19" s="15"/>
    </row>
    <row r="20" spans="3:45">
      <c r="C20" s="11">
        <v>15</v>
      </c>
      <c r="D20">
        <v>7</v>
      </c>
      <c r="E20" s="13">
        <f>C$4*D20+(1-C$4)*E19</f>
        <v>6.5811722115270097</v>
      </c>
      <c r="F20" s="13">
        <f>E19</f>
        <v>5.6039073717566996</v>
      </c>
      <c r="G20" s="13">
        <f t="shared" si="5"/>
        <v>1.3960926282433004</v>
      </c>
      <c r="H20" s="13">
        <f t="shared" si="0"/>
        <v>1.9490746266352861</v>
      </c>
      <c r="I20" s="14"/>
      <c r="J20" s="13"/>
      <c r="K20" s="11">
        <v>15</v>
      </c>
      <c r="L20">
        <v>7</v>
      </c>
      <c r="M20" s="13">
        <f t="shared" si="6"/>
        <v>6.7161070545044739</v>
      </c>
      <c r="N20" s="13">
        <f t="shared" si="7"/>
        <v>0.49792143277405487</v>
      </c>
      <c r="O20" s="13">
        <f t="shared" si="8"/>
        <v>6.0536901816815814</v>
      </c>
      <c r="P20" s="13">
        <f>L20-O20</f>
        <v>0.94630981831841865</v>
      </c>
      <c r="Q20" s="13">
        <f t="shared" si="1"/>
        <v>0.89550227224583856</v>
      </c>
      <c r="R20" s="15"/>
      <c r="T20" s="11">
        <v>15</v>
      </c>
      <c r="U20">
        <v>7</v>
      </c>
      <c r="V20" s="13">
        <f t="shared" si="9"/>
        <v>6.8875748167077306</v>
      </c>
      <c r="W20" s="13">
        <f t="shared" si="10"/>
        <v>1.1403008872127174</v>
      </c>
      <c r="X20" s="13">
        <f t="shared" si="11"/>
        <v>6.6252493890257691</v>
      </c>
      <c r="Y20" s="13">
        <f>U20-X20</f>
        <v>0.3747506109742309</v>
      </c>
      <c r="Z20" s="13">
        <f t="shared" si="2"/>
        <v>0.14043802042555936</v>
      </c>
      <c r="AA20" s="15"/>
      <c r="AC20" s="11">
        <v>15</v>
      </c>
      <c r="AD20">
        <v>7</v>
      </c>
      <c r="AE20" s="13">
        <f t="shared" si="12"/>
        <v>6.6502723460703788</v>
      </c>
      <c r="AF20" s="13">
        <f t="shared" si="13"/>
        <v>0.37138458710924149</v>
      </c>
      <c r="AG20" s="13">
        <f>AE19+AG$4*AF19</f>
        <v>5.8342411535679304</v>
      </c>
      <c r="AH20" s="13">
        <f>AD20-AG20</f>
        <v>1.1657588464320696</v>
      </c>
      <c r="AI20" s="13">
        <f t="shared" si="3"/>
        <v>1.3589936880346296</v>
      </c>
      <c r="AJ20" s="15"/>
      <c r="AL20" s="11">
        <v>15</v>
      </c>
      <c r="AM20">
        <v>7</v>
      </c>
      <c r="AN20" s="13">
        <f t="shared" si="14"/>
        <v>6.6838951835897662</v>
      </c>
      <c r="AO20" s="13">
        <f t="shared" si="15"/>
        <v>1.0778191365189611</v>
      </c>
      <c r="AP20" s="13">
        <f t="shared" si="16"/>
        <v>5.946317278632554</v>
      </c>
      <c r="AQ20" s="13">
        <f>AM20-AP20</f>
        <v>1.053682721367446</v>
      </c>
      <c r="AR20" s="13">
        <f t="shared" si="4"/>
        <v>1.110247277308307</v>
      </c>
      <c r="AS20" s="15"/>
    </row>
    <row r="21" spans="3:45">
      <c r="C21" s="16">
        <v>16</v>
      </c>
      <c r="D21" s="17"/>
      <c r="E21" s="18"/>
      <c r="F21" s="19">
        <f>E20</f>
        <v>6.5811722115270097</v>
      </c>
      <c r="G21" s="18"/>
      <c r="H21" s="18"/>
      <c r="I21" s="20"/>
      <c r="J21" s="13"/>
      <c r="K21" s="11">
        <v>16</v>
      </c>
      <c r="M21" s="13"/>
      <c r="N21" s="13"/>
      <c r="O21" s="21">
        <f>M20+O$4*N20</f>
        <v>7.2140284872785285</v>
      </c>
      <c r="P21" s="13"/>
      <c r="Q21" s="13"/>
      <c r="R21" s="15"/>
      <c r="T21" s="11">
        <v>16</v>
      </c>
      <c r="V21" s="13"/>
      <c r="W21" s="13"/>
      <c r="X21" s="21">
        <f>V20*POWER(W20,X$4)</f>
        <v>7.8539076742357947</v>
      </c>
      <c r="Y21" s="13"/>
      <c r="Z21" s="13"/>
      <c r="AA21" s="15"/>
      <c r="AC21" s="11">
        <v>16</v>
      </c>
      <c r="AE21" s="13"/>
      <c r="AF21" s="13"/>
      <c r="AG21" s="21">
        <f>AE20+AG$4*AF20</f>
        <v>6.9473800157577719</v>
      </c>
      <c r="AH21" s="13"/>
      <c r="AI21" s="13"/>
      <c r="AJ21" s="15"/>
      <c r="AL21" s="11">
        <v>16</v>
      </c>
      <c r="AN21" s="13"/>
      <c r="AO21" s="13"/>
      <c r="AP21" s="21">
        <f>AN20*POWER(AO20,AP$4)</f>
        <v>7.0968617134598437</v>
      </c>
      <c r="AQ21" s="13"/>
      <c r="AR21" s="13"/>
      <c r="AS21" s="15"/>
    </row>
    <row r="22" spans="3:45">
      <c r="K22" s="22">
        <v>17</v>
      </c>
      <c r="L22" s="23"/>
      <c r="M22" s="23"/>
      <c r="N22" s="24" t="s">
        <v>19</v>
      </c>
      <c r="O22" s="25">
        <f>M20+2*N20</f>
        <v>7.7119499200525841</v>
      </c>
      <c r="P22" s="23"/>
      <c r="Q22" s="23"/>
      <c r="R22" s="26"/>
      <c r="T22" s="22">
        <v>17</v>
      </c>
      <c r="U22" s="23"/>
      <c r="V22" s="23"/>
      <c r="W22" s="24" t="s">
        <v>19</v>
      </c>
      <c r="X22" s="25">
        <f>V20*POWER(W20,2)</f>
        <v>8.9558178890178475</v>
      </c>
      <c r="Y22" s="23"/>
      <c r="Z22" s="23"/>
      <c r="AA22" s="26"/>
      <c r="AC22" s="22">
        <v>17</v>
      </c>
      <c r="AD22" s="23"/>
      <c r="AE22" s="23"/>
      <c r="AF22" s="24" t="s">
        <v>19</v>
      </c>
      <c r="AG22" s="25">
        <f>AE20+(AG$4+POWER(AG$4, 2))*AF20</f>
        <v>7.1850661515076863</v>
      </c>
      <c r="AH22" s="23"/>
      <c r="AI22" s="23"/>
      <c r="AJ22" s="26"/>
      <c r="AL22" s="22">
        <v>17</v>
      </c>
      <c r="AM22" s="23"/>
      <c r="AN22" s="23"/>
      <c r="AO22" s="24" t="s">
        <v>19</v>
      </c>
      <c r="AP22" s="25">
        <f>AN20*POWER(AO20,AP$4+POWER(AP$4,2))</f>
        <v>7.4455316231251674</v>
      </c>
      <c r="AQ22" s="23"/>
      <c r="AR22" s="23"/>
      <c r="AS22" s="26"/>
    </row>
    <row r="23" spans="3:45">
      <c r="K23" s="16">
        <v>18</v>
      </c>
      <c r="L23" s="17"/>
      <c r="M23" s="17"/>
      <c r="N23" s="27" t="s">
        <v>20</v>
      </c>
      <c r="O23" s="19">
        <f>M20+3*N20</f>
        <v>8.2098713528266387</v>
      </c>
      <c r="P23" s="17"/>
      <c r="Q23" s="17"/>
      <c r="R23" s="28"/>
      <c r="T23" s="16">
        <v>18</v>
      </c>
      <c r="U23" s="17"/>
      <c r="V23" s="17"/>
      <c r="W23" s="27" t="s">
        <v>20</v>
      </c>
      <c r="X23" s="19">
        <f>V20*POWER(W20,3)</f>
        <v>10.212327084562576</v>
      </c>
      <c r="Y23" s="17"/>
      <c r="Z23" s="17"/>
      <c r="AA23" s="28"/>
      <c r="AC23" s="16">
        <v>18</v>
      </c>
      <c r="AD23" s="17"/>
      <c r="AE23" s="17"/>
      <c r="AF23" s="27" t="s">
        <v>20</v>
      </c>
      <c r="AG23" s="19">
        <f>AE20+(AG$4+POWER(AG$4, 2)+POWER(AG$4, 3))*AF20</f>
        <v>7.3752150601076183</v>
      </c>
      <c r="AH23" s="17"/>
      <c r="AI23" s="17"/>
      <c r="AJ23" s="28"/>
      <c r="AL23" s="16">
        <v>18</v>
      </c>
      <c r="AM23" s="17"/>
      <c r="AN23" s="17"/>
      <c r="AO23" s="27" t="s">
        <v>20</v>
      </c>
      <c r="AP23" s="19">
        <f>AN20*POWER(AO20,AP$4+POWER(AP$4,2)+POWER(AP$4,3))</f>
        <v>7.7367614850704358</v>
      </c>
      <c r="AQ23" s="17"/>
      <c r="AR23" s="17"/>
      <c r="AS23" s="28"/>
    </row>
    <row r="24" spans="3:45">
      <c r="C24" s="29" t="s">
        <v>21</v>
      </c>
      <c r="D24" s="30" t="s">
        <v>5</v>
      </c>
      <c r="E24" s="30" t="s">
        <v>6</v>
      </c>
      <c r="F24" s="31"/>
      <c r="G24" s="31"/>
      <c r="H24" s="31"/>
      <c r="I24" s="32" t="s">
        <v>17</v>
      </c>
      <c r="O24" s="13"/>
    </row>
    <row r="25" spans="3:45">
      <c r="C25" s="33"/>
      <c r="D25" s="34">
        <v>0.78498990000000002</v>
      </c>
      <c r="E25" s="34">
        <v>1.2722785999999999</v>
      </c>
      <c r="F25" s="34"/>
      <c r="G25" s="34"/>
      <c r="H25" s="34"/>
      <c r="I25" s="35"/>
    </row>
    <row r="26" spans="3:45">
      <c r="K26" s="29" t="s">
        <v>21</v>
      </c>
      <c r="L26" s="30" t="s">
        <v>5</v>
      </c>
      <c r="M26" s="30" t="s">
        <v>7</v>
      </c>
      <c r="N26" s="30" t="s">
        <v>6</v>
      </c>
      <c r="O26" s="30" t="s">
        <v>8</v>
      </c>
      <c r="P26" s="31"/>
      <c r="Q26" s="31"/>
      <c r="R26" s="32" t="s">
        <v>17</v>
      </c>
      <c r="T26" s="29" t="s">
        <v>21</v>
      </c>
      <c r="U26" s="30" t="s">
        <v>5</v>
      </c>
      <c r="V26" s="30" t="s">
        <v>7</v>
      </c>
      <c r="W26" s="30" t="s">
        <v>6</v>
      </c>
      <c r="X26" s="30" t="s">
        <v>8</v>
      </c>
      <c r="Y26" s="31"/>
      <c r="Z26" s="31"/>
      <c r="AA26" s="32" t="s">
        <v>17</v>
      </c>
      <c r="AC26" s="29" t="s">
        <v>21</v>
      </c>
      <c r="AD26" s="30" t="s">
        <v>5</v>
      </c>
      <c r="AE26" s="30" t="s">
        <v>7</v>
      </c>
      <c r="AF26" s="30" t="s">
        <v>10</v>
      </c>
      <c r="AG26" s="30" t="s">
        <v>6</v>
      </c>
      <c r="AH26" s="30" t="s">
        <v>8</v>
      </c>
      <c r="AI26" s="31"/>
      <c r="AJ26" s="32" t="s">
        <v>17</v>
      </c>
      <c r="AL26" s="29" t="s">
        <v>21</v>
      </c>
      <c r="AM26" s="30" t="s">
        <v>5</v>
      </c>
      <c r="AN26" s="30" t="s">
        <v>7</v>
      </c>
      <c r="AO26" s="30" t="s">
        <v>10</v>
      </c>
      <c r="AP26" s="30" t="s">
        <v>6</v>
      </c>
      <c r="AQ26" s="30" t="s">
        <v>8</v>
      </c>
      <c r="AR26" s="31"/>
      <c r="AS26" s="32" t="s">
        <v>17</v>
      </c>
    </row>
    <row r="27" spans="3:45">
      <c r="K27" s="33"/>
      <c r="L27" s="36">
        <v>1.4901000000000001E-8</v>
      </c>
      <c r="M27" s="36">
        <v>9.0727000000000001E-10</v>
      </c>
      <c r="N27" s="34">
        <v>1.714286</v>
      </c>
      <c r="O27" s="34">
        <v>0.28571429999999998</v>
      </c>
      <c r="P27" s="34"/>
      <c r="Q27" s="34"/>
      <c r="R27" s="35">
        <v>17.14</v>
      </c>
      <c r="T27" s="33"/>
      <c r="U27" s="36">
        <v>0.93651220000000002</v>
      </c>
      <c r="V27" s="36">
        <v>0.93309880000000001</v>
      </c>
      <c r="W27" s="34">
        <v>0.58749059999999997</v>
      </c>
      <c r="X27" s="34">
        <v>2.0784053</v>
      </c>
      <c r="Y27" s="34"/>
      <c r="Z27" s="34"/>
      <c r="AA27" s="35">
        <v>46.89</v>
      </c>
      <c r="AC27" s="33"/>
      <c r="AD27" s="36">
        <v>1.4901000000000001E-8</v>
      </c>
      <c r="AE27" s="36">
        <v>7.5703000000000006E-9</v>
      </c>
      <c r="AF27" s="34">
        <v>0.995</v>
      </c>
      <c r="AG27" s="34">
        <v>1.6816639</v>
      </c>
      <c r="AH27" s="34">
        <v>0.296601</v>
      </c>
      <c r="AI27" s="34"/>
      <c r="AJ27" s="35">
        <v>17.14</v>
      </c>
      <c r="AL27" s="33"/>
      <c r="AM27" s="36">
        <v>1.4901000000000001E-8</v>
      </c>
      <c r="AN27" s="36">
        <v>2.7962999999999999E-9</v>
      </c>
      <c r="AO27" s="34">
        <v>0.97401760000000004</v>
      </c>
      <c r="AP27" s="34">
        <v>2.0373888</v>
      </c>
      <c r="AQ27" s="34">
        <v>1.0922339000000001</v>
      </c>
      <c r="AR27" s="34"/>
      <c r="AS27" s="35">
        <v>17.309999999999999</v>
      </c>
    </row>
    <row r="28" spans="3:45">
      <c r="K28" s="37"/>
      <c r="L28" s="38"/>
      <c r="M28" s="38"/>
      <c r="N28" s="37"/>
      <c r="O28" s="37"/>
      <c r="P28" s="37"/>
      <c r="Q28" s="37"/>
      <c r="R28" s="37"/>
      <c r="T28" s="37"/>
      <c r="U28" s="38"/>
      <c r="V28" s="38"/>
      <c r="W28" s="37"/>
      <c r="X28" s="37"/>
      <c r="Y28" s="37"/>
      <c r="Z28" s="37"/>
      <c r="AA28" s="37"/>
      <c r="AC28" s="37"/>
      <c r="AD28" s="38"/>
      <c r="AE28" s="38"/>
      <c r="AF28" s="37"/>
      <c r="AG28" s="37"/>
      <c r="AH28" s="37"/>
      <c r="AI28" s="37"/>
      <c r="AJ28" s="37"/>
      <c r="AL28" s="37"/>
      <c r="AM28" s="38"/>
      <c r="AN28" s="38"/>
      <c r="AO28" s="37"/>
      <c r="AP28" s="37"/>
      <c r="AQ28" s="37"/>
      <c r="AR28" s="37"/>
      <c r="AS28" s="37"/>
    </row>
    <row r="29" spans="3:45">
      <c r="K29" s="37"/>
      <c r="L29" s="38"/>
      <c r="M29" s="38"/>
      <c r="N29" s="37"/>
      <c r="O29" s="37"/>
      <c r="P29" s="37"/>
      <c r="Q29" s="37"/>
      <c r="R29" s="37"/>
      <c r="T29" s="37"/>
      <c r="U29" s="38"/>
      <c r="V29" s="38"/>
      <c r="W29" s="37"/>
      <c r="X29" s="37"/>
      <c r="Y29" s="37"/>
      <c r="Z29" s="37"/>
      <c r="AA29" s="37"/>
      <c r="AC29" s="37"/>
      <c r="AD29" s="38"/>
      <c r="AE29" s="38"/>
      <c r="AF29" s="37"/>
      <c r="AG29" s="37"/>
      <c r="AH29" s="37"/>
      <c r="AI29" s="37"/>
      <c r="AJ29" s="37"/>
      <c r="AL29" s="37"/>
      <c r="AM29" s="38"/>
      <c r="AN29" s="38"/>
      <c r="AO29" s="37"/>
      <c r="AP29" s="37"/>
      <c r="AQ29" s="37"/>
      <c r="AR29" s="37"/>
      <c r="AS29" s="37"/>
    </row>
    <row r="34" spans="3:41">
      <c r="F34" s="39"/>
    </row>
    <row r="36" spans="3:41">
      <c r="C36" s="2" t="s">
        <v>22</v>
      </c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P36" s="2" t="s">
        <v>23</v>
      </c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  <c r="AC36" s="2" t="s">
        <v>24</v>
      </c>
      <c r="AD36" s="2"/>
      <c r="AE36" s="2"/>
      <c r="AF36" s="2"/>
      <c r="AG36" s="2"/>
      <c r="AH36" s="3"/>
      <c r="AI36" s="3"/>
      <c r="AJ36" s="3"/>
      <c r="AK36" s="3"/>
      <c r="AL36" s="3"/>
      <c r="AM36" s="3"/>
      <c r="AN36" s="3"/>
      <c r="AO36" s="3"/>
    </row>
    <row r="37" spans="3:41">
      <c r="C37" s="40" t="s">
        <v>25</v>
      </c>
      <c r="D37" s="41" t="s">
        <v>5</v>
      </c>
      <c r="E37" s="41" t="s">
        <v>7</v>
      </c>
      <c r="F37" s="41" t="s">
        <v>26</v>
      </c>
      <c r="G37" s="41" t="s">
        <v>6</v>
      </c>
      <c r="H37" s="41" t="s">
        <v>8</v>
      </c>
      <c r="I37" s="41" t="s">
        <v>27</v>
      </c>
      <c r="J37" s="41" t="s">
        <v>28</v>
      </c>
      <c r="K37" s="41" t="s">
        <v>29</v>
      </c>
      <c r="L37" s="41" t="s">
        <v>30</v>
      </c>
      <c r="M37" s="41" t="s">
        <v>31</v>
      </c>
      <c r="N37" s="41" t="s">
        <v>9</v>
      </c>
      <c r="P37" s="40" t="s">
        <v>25</v>
      </c>
      <c r="Q37" s="41" t="s">
        <v>5</v>
      </c>
      <c r="R37" s="41" t="s">
        <v>7</v>
      </c>
      <c r="S37" s="41" t="s">
        <v>26</v>
      </c>
      <c r="T37" s="41" t="s">
        <v>6</v>
      </c>
      <c r="U37" s="41" t="s">
        <v>8</v>
      </c>
      <c r="V37" s="41" t="s">
        <v>27</v>
      </c>
      <c r="W37" s="41" t="s">
        <v>28</v>
      </c>
      <c r="X37" s="41" t="s">
        <v>29</v>
      </c>
      <c r="Y37" s="41" t="s">
        <v>30</v>
      </c>
      <c r="Z37" s="41" t="s">
        <v>31</v>
      </c>
      <c r="AA37" s="41" t="s">
        <v>9</v>
      </c>
      <c r="AC37" s="40" t="s">
        <v>25</v>
      </c>
      <c r="AD37" s="41" t="s">
        <v>5</v>
      </c>
      <c r="AE37" s="41" t="s">
        <v>7</v>
      </c>
      <c r="AF37" s="41" t="s">
        <v>26</v>
      </c>
      <c r="AG37" s="41" t="s">
        <v>10</v>
      </c>
      <c r="AH37" s="41" t="s">
        <v>6</v>
      </c>
      <c r="AI37" s="41" t="s">
        <v>8</v>
      </c>
      <c r="AJ37" s="41" t="s">
        <v>27</v>
      </c>
      <c r="AK37" s="41" t="s">
        <v>28</v>
      </c>
      <c r="AL37" s="41" t="s">
        <v>29</v>
      </c>
      <c r="AM37" s="41" t="s">
        <v>30</v>
      </c>
      <c r="AN37" s="41" t="s">
        <v>31</v>
      </c>
      <c r="AO37" s="41" t="s">
        <v>9</v>
      </c>
    </row>
    <row r="38" spans="3:41">
      <c r="C38" s="42">
        <v>5</v>
      </c>
      <c r="D38" s="5">
        <v>0.7</v>
      </c>
      <c r="E38" s="5">
        <v>0.2</v>
      </c>
      <c r="F38" s="5">
        <v>0.1</v>
      </c>
      <c r="G38" s="5">
        <f>AVERAGE(D40,D45,D50)</f>
        <v>2</v>
      </c>
      <c r="H38" s="5">
        <f>AVERAGE(D45-D40,D46-D41,D47-D42,D48-D43,D49-D44)/C38</f>
        <v>0.2</v>
      </c>
      <c r="I38" s="5">
        <f>D40-G38</f>
        <v>-1</v>
      </c>
      <c r="J38" s="5">
        <f>D41-G38</f>
        <v>0</v>
      </c>
      <c r="K38" s="5">
        <f>D42-G38</f>
        <v>1</v>
      </c>
      <c r="L38" s="5">
        <f>D43-G38</f>
        <v>2</v>
      </c>
      <c r="M38" s="5">
        <f>D44-G38</f>
        <v>3</v>
      </c>
      <c r="N38" s="5">
        <v>1</v>
      </c>
      <c r="P38" s="42">
        <v>5</v>
      </c>
      <c r="Q38" s="5">
        <v>0.7</v>
      </c>
      <c r="R38" s="5">
        <v>0.2</v>
      </c>
      <c r="S38" s="5">
        <v>0.1</v>
      </c>
      <c r="T38" s="5">
        <f>AVERAGE(Q40,Q45,Q50)</f>
        <v>2</v>
      </c>
      <c r="U38" s="5">
        <f>AVERAGE(Q45-Q40,Q46-Q41,Q47-Q42,Q48-Q43,Q49-Q44)/P38</f>
        <v>0.2</v>
      </c>
      <c r="V38" s="5">
        <f>Q40/T38</f>
        <v>0.5</v>
      </c>
      <c r="W38" s="5">
        <f>Q41/T38</f>
        <v>1</v>
      </c>
      <c r="X38" s="5">
        <f>Q42/T38</f>
        <v>1.5</v>
      </c>
      <c r="Y38" s="5">
        <f>Q43/T38</f>
        <v>2</v>
      </c>
      <c r="Z38" s="5">
        <f>Q44/T38</f>
        <v>2.5</v>
      </c>
      <c r="AA38" s="5">
        <v>1</v>
      </c>
      <c r="AC38" s="42">
        <v>5</v>
      </c>
      <c r="AD38" s="5">
        <v>0.7</v>
      </c>
      <c r="AE38" s="5">
        <v>0.2</v>
      </c>
      <c r="AF38" s="5">
        <v>0.1</v>
      </c>
      <c r="AG38" s="5">
        <v>0.8</v>
      </c>
      <c r="AH38" s="43">
        <v>0.4792052</v>
      </c>
      <c r="AI38" s="43">
        <v>0.41398360000000001</v>
      </c>
      <c r="AJ38" s="43">
        <v>1.1781244</v>
      </c>
      <c r="AK38" s="43">
        <v>1.5676285000000001</v>
      </c>
      <c r="AL38" s="43">
        <v>1.9617922000000001</v>
      </c>
      <c r="AM38" s="43">
        <v>2.3381769000000001</v>
      </c>
      <c r="AN38" s="43">
        <v>2.7021964000000001</v>
      </c>
      <c r="AO38" s="5">
        <v>1</v>
      </c>
    </row>
    <row r="39" spans="3:41">
      <c r="C39" s="7" t="s">
        <v>11</v>
      </c>
      <c r="D39" s="8" t="s">
        <v>12</v>
      </c>
      <c r="E39" s="8" t="s">
        <v>13</v>
      </c>
      <c r="F39" s="8" t="s">
        <v>18</v>
      </c>
      <c r="G39" s="8" t="s">
        <v>32</v>
      </c>
      <c r="H39" s="8" t="s">
        <v>14</v>
      </c>
      <c r="I39" s="8" t="s">
        <v>15</v>
      </c>
      <c r="J39" s="8" t="s">
        <v>16</v>
      </c>
      <c r="K39" s="8" t="s">
        <v>17</v>
      </c>
      <c r="L39" s="8"/>
      <c r="M39" s="8"/>
      <c r="N39" s="9"/>
      <c r="P39" s="7" t="s">
        <v>11</v>
      </c>
      <c r="Q39" s="8" t="s">
        <v>12</v>
      </c>
      <c r="R39" s="8" t="s">
        <v>13</v>
      </c>
      <c r="S39" s="8" t="s">
        <v>18</v>
      </c>
      <c r="T39" s="8" t="s">
        <v>32</v>
      </c>
      <c r="U39" s="8" t="s">
        <v>14</v>
      </c>
      <c r="V39" s="8" t="s">
        <v>15</v>
      </c>
      <c r="W39" s="8" t="s">
        <v>16</v>
      </c>
      <c r="X39" s="8" t="s">
        <v>17</v>
      </c>
      <c r="Y39" s="8"/>
      <c r="Z39" s="8"/>
      <c r="AA39" s="9"/>
      <c r="AC39" s="7" t="s">
        <v>11</v>
      </c>
      <c r="AD39" s="8" t="s">
        <v>12</v>
      </c>
      <c r="AE39" s="8" t="s">
        <v>13</v>
      </c>
      <c r="AF39" s="8" t="s">
        <v>18</v>
      </c>
      <c r="AG39" s="8" t="s">
        <v>32</v>
      </c>
      <c r="AH39" s="8" t="s">
        <v>14</v>
      </c>
      <c r="AI39" s="8" t="s">
        <v>15</v>
      </c>
      <c r="AJ39" s="8" t="s">
        <v>16</v>
      </c>
      <c r="AK39" s="8" t="s">
        <v>17</v>
      </c>
      <c r="AL39" s="8"/>
      <c r="AM39" s="8"/>
      <c r="AN39" s="8"/>
      <c r="AO39" s="9"/>
    </row>
    <row r="40" spans="3:41">
      <c r="C40" s="11">
        <v>1</v>
      </c>
      <c r="D40">
        <v>1</v>
      </c>
      <c r="E40" s="12">
        <f>D$38*(D40-I38)+(1-D$38)*(G38+H38)</f>
        <v>2.06</v>
      </c>
      <c r="F40" s="12">
        <f>E$38*(E40-G38)+(1-E$38)*H38</f>
        <v>0.17200000000000004</v>
      </c>
      <c r="G40" s="12">
        <f>F$38*(D40-G38-H38)+(1-F$38)*I38</f>
        <v>-1.02</v>
      </c>
      <c r="H40" s="12">
        <f>G38+H38+I38</f>
        <v>1.2000000000000002</v>
      </c>
      <c r="I40" s="13">
        <f>D40-H40</f>
        <v>-0.20000000000000018</v>
      </c>
      <c r="J40" s="13">
        <f>I40*I40</f>
        <v>4.000000000000007E-2</v>
      </c>
      <c r="K40" s="13">
        <f>ROUND(SUM(J40:J54),2)</f>
        <v>1.87</v>
      </c>
      <c r="L40" s="39"/>
      <c r="M40" s="39"/>
      <c r="N40" s="14"/>
      <c r="P40" s="11">
        <v>1</v>
      </c>
      <c r="Q40">
        <v>1</v>
      </c>
      <c r="R40" s="12">
        <f>Q$38*(Q40/V38)+(1-Q$38)*(T38+U38)</f>
        <v>2.06</v>
      </c>
      <c r="S40" s="12">
        <f>R$38*(R40-T38)+(1-R$38)*U38</f>
        <v>0.17200000000000004</v>
      </c>
      <c r="T40" s="12">
        <f>S$38*(Q40/(T38+U38))+(1-S$38)*V38</f>
        <v>0.49545454545454548</v>
      </c>
      <c r="U40" s="12">
        <f>(T38+U38)*V38</f>
        <v>1.1000000000000001</v>
      </c>
      <c r="V40" s="13">
        <f>Q40-U40</f>
        <v>-0.10000000000000009</v>
      </c>
      <c r="W40" s="13">
        <f>V40*V40</f>
        <v>1.0000000000000018E-2</v>
      </c>
      <c r="X40" s="13">
        <f>ROUND(SUM(W40:W54),2)</f>
        <v>16.079999999999998</v>
      </c>
      <c r="Y40" s="39"/>
      <c r="Z40" s="39"/>
      <c r="AA40" s="14"/>
      <c r="AC40" s="11">
        <v>1</v>
      </c>
      <c r="AD40">
        <v>1</v>
      </c>
      <c r="AE40" s="12">
        <f>AD$38*(AD40/AJ38)+(1-AD$38)*(AH38+AI38)</f>
        <v>0.86212139883191963</v>
      </c>
      <c r="AF40" s="12">
        <f>AE$38*(AE40-AH38)+(1-AE$38)*AI38</f>
        <v>0.40777011976638394</v>
      </c>
      <c r="AG40" s="12">
        <f>AF$38*(AD40/(AH38+AI38))+(1-AF$38)*AJ38</f>
        <v>1.1722703723759724</v>
      </c>
      <c r="AH40" s="12">
        <f>(AH38+AI38)*AJ38</f>
        <v>1.05228751908672</v>
      </c>
      <c r="AI40" s="13">
        <f>AD40-AH40</f>
        <v>-5.2287519086720025E-2</v>
      </c>
      <c r="AJ40" s="13">
        <f>AI40*AI40</f>
        <v>2.7339846522441108E-3</v>
      </c>
      <c r="AK40" s="13">
        <f>ROUND(SUM(AJ40:AJ54),2)</f>
        <v>0.41</v>
      </c>
      <c r="AL40" s="39"/>
      <c r="AM40" s="39"/>
      <c r="AN40" s="39"/>
      <c r="AO40" s="14"/>
    </row>
    <row r="41" spans="3:41">
      <c r="C41" s="11">
        <v>2</v>
      </c>
      <c r="D41">
        <v>2</v>
      </c>
      <c r="E41" s="12">
        <f>D$38*(D41-J$38)+(1-D$38)*(E40+F40)</f>
        <v>2.0696000000000003</v>
      </c>
      <c r="F41" s="44">
        <f>E$38*(E41-E40)+(1-E$38)*F40</f>
        <v>0.13952000000000009</v>
      </c>
      <c r="G41" s="12">
        <f>F$38*(D41-E40-F40)+(1-F$38)*J$38</f>
        <v>-2.3200000000000012E-2</v>
      </c>
      <c r="H41" s="12">
        <f>E40+F40+J$38</f>
        <v>2.2320000000000002</v>
      </c>
      <c r="I41" s="13">
        <f>D41-H41</f>
        <v>-0.23200000000000021</v>
      </c>
      <c r="J41" s="13">
        <f>I41*I41</f>
        <v>5.3824000000000094E-2</v>
      </c>
      <c r="K41" s="39"/>
      <c r="L41" s="39"/>
      <c r="M41" s="39"/>
      <c r="N41" s="15"/>
      <c r="P41" s="11">
        <v>2</v>
      </c>
      <c r="Q41">
        <v>2</v>
      </c>
      <c r="R41" s="12">
        <f>Q$38*(Q41/W$38)+(1-Q$38)*(R40+S40)</f>
        <v>2.0696000000000003</v>
      </c>
      <c r="S41" s="44">
        <f>R$38*(R41-R40)+(1-R$38)*S40</f>
        <v>0.13952000000000009</v>
      </c>
      <c r="T41" s="12">
        <f>S$38*(Q41/(R40+S40))+(1-S$38)*W$38</f>
        <v>0.98960573476702507</v>
      </c>
      <c r="U41" s="12">
        <f>(R40+S40)*W$38</f>
        <v>2.2320000000000002</v>
      </c>
      <c r="V41" s="13">
        <f>Q41-U41</f>
        <v>-0.23200000000000021</v>
      </c>
      <c r="W41" s="13">
        <f>V41*V41</f>
        <v>5.3824000000000094E-2</v>
      </c>
      <c r="X41" s="39"/>
      <c r="Y41" s="39"/>
      <c r="Z41" s="39"/>
      <c r="AA41" s="15"/>
      <c r="AC41" s="11">
        <v>2</v>
      </c>
      <c r="AD41">
        <v>2</v>
      </c>
      <c r="AE41" s="45">
        <f>AD$38*(AD41/AK$38)+(1-AD$38)*(AE40+AG38*AF40)</f>
        <v>1.249569982471767</v>
      </c>
      <c r="AF41" s="45">
        <f>AE$38*(AE41-AE40)+(1-AE$38)*AG38*AF40</f>
        <v>0.3384625933784553</v>
      </c>
      <c r="AG41" s="45">
        <f>AF$38*(AD41/(AE40+AG38*AF40))+(1-AF$38)*AK$38</f>
        <v>1.5791680059394992</v>
      </c>
      <c r="AH41" s="45">
        <f>(AE40+AG$38*AF40)*AK$38</f>
        <v>1.8628717242241417</v>
      </c>
      <c r="AI41" s="13">
        <f>AD41-AH41</f>
        <v>0.13712827577585829</v>
      </c>
      <c r="AJ41" s="13">
        <f>AI41*AI41</f>
        <v>1.8804164017259845E-2</v>
      </c>
      <c r="AK41" s="13"/>
      <c r="AL41" s="39"/>
      <c r="AM41" s="39"/>
      <c r="AN41" s="39"/>
      <c r="AO41" s="15"/>
    </row>
    <row r="42" spans="3:41">
      <c r="C42" s="11">
        <v>3</v>
      </c>
      <c r="D42">
        <v>3</v>
      </c>
      <c r="E42" s="12">
        <f>D$38*(D42-K$38)+(1-D$38)*(E41+F41)</f>
        <v>2.0627360000000001</v>
      </c>
      <c r="F42" s="44">
        <f t="shared" ref="F42:F54" si="18">E$38*(E42-E41)+(1-E$38)*F41</f>
        <v>0.11024320000000004</v>
      </c>
      <c r="G42" s="12">
        <f>F$38*(D42-E41-F41)+(1-F$38)*K$38</f>
        <v>0.97908799999999996</v>
      </c>
      <c r="H42" s="12">
        <f>E41+F41+K$38</f>
        <v>3.2091200000000004</v>
      </c>
      <c r="I42" s="13">
        <f>D42-H42</f>
        <v>-0.20912000000000042</v>
      </c>
      <c r="J42" s="13">
        <f>I42*I42</f>
        <v>4.3731174400000176E-2</v>
      </c>
      <c r="K42" s="39"/>
      <c r="L42" s="39"/>
      <c r="M42" s="39"/>
      <c r="N42" s="15"/>
      <c r="P42" s="11">
        <v>3</v>
      </c>
      <c r="Q42">
        <v>3</v>
      </c>
      <c r="R42" s="12">
        <f>Q$38*(Q42/X$38)+(1-Q$38)*(R41+S41)</f>
        <v>2.0627360000000001</v>
      </c>
      <c r="S42" s="44">
        <f>R$38*(R42-R41)+(1-R$38)*S41</f>
        <v>0.11024320000000004</v>
      </c>
      <c r="T42" s="12">
        <f>S$38*(Q42/(R41+S41))+(1-S$38)*X$38</f>
        <v>1.4858006808140798</v>
      </c>
      <c r="U42" s="12">
        <f>(R41+S41)*X$38</f>
        <v>3.3136800000000006</v>
      </c>
      <c r="V42" s="13">
        <f>Q42-U42</f>
        <v>-0.31368000000000062</v>
      </c>
      <c r="W42" s="13">
        <f>V42*V42</f>
        <v>9.8395142400000399E-2</v>
      </c>
      <c r="X42" s="39"/>
      <c r="Y42" s="39"/>
      <c r="Z42" s="39"/>
      <c r="AA42" s="15"/>
      <c r="AC42" s="11">
        <v>3</v>
      </c>
      <c r="AD42">
        <v>3</v>
      </c>
      <c r="AE42" s="45">
        <f>AD$38*(AD42/AL$38)+(1-AD$38)*(AE41+AG$38*AF41)</f>
        <v>1.5265517824231154</v>
      </c>
      <c r="AF42" s="45">
        <f>AE$38*(AE42-AE41)+(1-AE$38)*AG38*AF41</f>
        <v>0.27201241975248114</v>
      </c>
      <c r="AG42" s="45">
        <f>AF$38*(AD42/(AE41+AG38*AF41))+(1-AF$38)*AL$38</f>
        <v>1.9629372553055746</v>
      </c>
      <c r="AH42" s="45">
        <f>(AE41+AG38*AF41)*AL$38</f>
        <v>2.9825912655125499</v>
      </c>
      <c r="AI42" s="13">
        <f>AD42-AH42</f>
        <v>1.7408734487450062E-2</v>
      </c>
      <c r="AJ42" s="13">
        <f>AI42*AI42</f>
        <v>3.0306403645453316E-4</v>
      </c>
      <c r="AK42" s="13"/>
      <c r="AL42" s="39"/>
      <c r="AM42" s="39"/>
      <c r="AN42" s="39"/>
      <c r="AO42" s="15"/>
    </row>
    <row r="43" spans="3:41">
      <c r="C43" s="11">
        <v>4</v>
      </c>
      <c r="D43">
        <v>4</v>
      </c>
      <c r="E43" s="12">
        <f>D$38*(D43-L$38)+(1-D$38)*(E42+F42)</f>
        <v>2.05189376</v>
      </c>
      <c r="F43" s="44">
        <f t="shared" si="18"/>
        <v>8.6026112000000016E-2</v>
      </c>
      <c r="G43" s="12">
        <f>F$38*(D43-E42-F42)+(1-F$38)*L$38</f>
        <v>1.9827020800000001</v>
      </c>
      <c r="H43" s="12">
        <f>E42+F42+L$38</f>
        <v>4.1729792000000003</v>
      </c>
      <c r="I43" s="13">
        <f>D43-H43</f>
        <v>-0.17297920000000033</v>
      </c>
      <c r="J43" s="13">
        <f>I43*I43</f>
        <v>2.9921803632640114E-2</v>
      </c>
      <c r="K43" s="39"/>
      <c r="L43" s="39"/>
      <c r="M43" s="39"/>
      <c r="N43" s="15"/>
      <c r="P43" s="11">
        <v>4</v>
      </c>
      <c r="Q43">
        <v>4</v>
      </c>
      <c r="R43" s="12">
        <f>Q$38*(Q43/Y$38)+(1-Q$38)*(R42+S42)</f>
        <v>2.05189376</v>
      </c>
      <c r="S43" s="44">
        <f>R$38*(R43-R42)+(1-R$38)*S42</f>
        <v>8.6026112000000016E-2</v>
      </c>
      <c r="T43" s="12">
        <f>S$38*(Q43/(R42+S42))+(1-S$38)*Y$38</f>
        <v>1.9840790744798662</v>
      </c>
      <c r="U43" s="12">
        <f>(R42+S42)*Y$38</f>
        <v>4.3459584000000007</v>
      </c>
      <c r="V43" s="13">
        <f>Q43-U43</f>
        <v>-0.34595840000000067</v>
      </c>
      <c r="W43" s="13">
        <f>V43*V43</f>
        <v>0.11968721453056046</v>
      </c>
      <c r="X43" s="39"/>
      <c r="Y43" s="39"/>
      <c r="Z43" s="39"/>
      <c r="AA43" s="15"/>
      <c r="AC43" s="11">
        <v>4</v>
      </c>
      <c r="AD43">
        <v>4</v>
      </c>
      <c r="AE43" s="45">
        <f>AD$38*(AD43/AM$38)+(1-AD$38)*(AE42+AG38*AF42)</f>
        <v>1.7207626984192135</v>
      </c>
      <c r="AF43" s="45">
        <f>AE$38*(AE43-AE42)+(1-AE$38)*AG38*AF42</f>
        <v>0.21293013184080758</v>
      </c>
      <c r="AG43" s="45">
        <f>AF$38*(AD43/(AE42+AG38*AF42))+(1-AF$38)*AM$38</f>
        <v>2.3336957421691897</v>
      </c>
      <c r="AH43" s="45">
        <f>(AE42+AG38*AF42)*AM$38</f>
        <v>4.0781586394182385</v>
      </c>
      <c r="AI43" s="13">
        <f>AD43-AH43</f>
        <v>-7.8158639418238529E-2</v>
      </c>
      <c r="AJ43" s="13">
        <f>AI43*AI43</f>
        <v>6.10877291571023E-3</v>
      </c>
      <c r="AK43" s="13"/>
      <c r="AL43" s="39"/>
      <c r="AM43" s="39"/>
      <c r="AN43" s="39"/>
      <c r="AO43" s="15"/>
    </row>
    <row r="44" spans="3:41">
      <c r="C44" s="11">
        <v>5</v>
      </c>
      <c r="D44">
        <v>5</v>
      </c>
      <c r="E44" s="12">
        <f>D$38*(D44-M$38)+(1-D$38)*(E43+F43)</f>
        <v>2.0413759616</v>
      </c>
      <c r="F44" s="44">
        <f t="shared" si="18"/>
        <v>6.6717329920000012E-2</v>
      </c>
      <c r="G44" s="12">
        <f>F$38*(D44-E43-F43)+(1-F$38)*M$38</f>
        <v>2.9862080128000001</v>
      </c>
      <c r="H44" s="12">
        <f>E43+F43+M$38</f>
        <v>5.1379198719999994</v>
      </c>
      <c r="I44" s="13">
        <f>D44-H44</f>
        <v>-0.13791987199999944</v>
      </c>
      <c r="J44" s="13">
        <f>I44*I44</f>
        <v>1.9021891092496232E-2</v>
      </c>
      <c r="K44" s="39"/>
      <c r="L44" s="39"/>
      <c r="M44" s="39"/>
      <c r="N44" s="15"/>
      <c r="P44" s="11">
        <v>5</v>
      </c>
      <c r="Q44">
        <v>5</v>
      </c>
      <c r="R44" s="12">
        <f>Q$38*(Q44/Z$38)+(1-Q$38)*(R43+S43)</f>
        <v>2.0413759616</v>
      </c>
      <c r="S44" s="44">
        <f>R$38*(R44-R43)+(1-R$38)*S43</f>
        <v>6.6717329920000012E-2</v>
      </c>
      <c r="T44" s="12">
        <f>S$38*(Q44/(R43+S43))+(1-S$38)*Z$38</f>
        <v>2.4838721888263549</v>
      </c>
      <c r="U44" s="12">
        <f>(R43+S43)*Z$38</f>
        <v>5.3447996799999995</v>
      </c>
      <c r="V44" s="13">
        <f>Q44-U44</f>
        <v>-0.3447996799999995</v>
      </c>
      <c r="W44" s="13">
        <f>V44*V44</f>
        <v>0.11888681932810205</v>
      </c>
      <c r="X44" s="39"/>
      <c r="Y44" s="39"/>
      <c r="Z44" s="39"/>
      <c r="AA44" s="15"/>
      <c r="AC44" s="11">
        <v>5</v>
      </c>
      <c r="AD44">
        <v>5</v>
      </c>
      <c r="AE44" s="45">
        <f>AD$38*(AD44/AN$38)+(1-AD$38)*(AE43+AG38*AF43)</f>
        <v>1.8625746815618682</v>
      </c>
      <c r="AF44" s="45">
        <f>AE$38*(AE44-AE43)+(1-AE$38)*AG38*AF43</f>
        <v>0.16463768100664783</v>
      </c>
      <c r="AG44" s="45">
        <f>AF$38*(AD44/(AE43+AG38*AF43))+(1-AF$38)*AN$38</f>
        <v>2.6963721918026935</v>
      </c>
      <c r="AH44" s="45">
        <f>(AE43+AG38*AF43)*AN$38</f>
        <v>5.1101419974920885</v>
      </c>
      <c r="AI44" s="13">
        <f>AD44-AH44</f>
        <v>-0.11014199749208853</v>
      </c>
      <c r="AJ44" s="13">
        <f>AI44*AI44</f>
        <v>1.2131259611547235E-2</v>
      </c>
      <c r="AK44" s="13"/>
      <c r="AL44" s="39"/>
      <c r="AM44" s="39"/>
      <c r="AN44" s="39"/>
      <c r="AO44" s="15"/>
    </row>
    <row r="45" spans="3:41">
      <c r="C45" s="11">
        <v>6</v>
      </c>
      <c r="D45">
        <v>2</v>
      </c>
      <c r="E45" s="44">
        <f>D$38*(D45-G40)+(1-D$38)*(E44+F44)</f>
        <v>2.7464279874559998</v>
      </c>
      <c r="F45" s="44">
        <f t="shared" si="18"/>
        <v>0.1943842691072</v>
      </c>
      <c r="G45" s="44">
        <f>F$38*(D45-E44-F44)+(1-F$38)*G40</f>
        <v>-0.9288093291520001</v>
      </c>
      <c r="H45" s="44">
        <f>E44+F44+G40</f>
        <v>1.0880932915199999</v>
      </c>
      <c r="I45" s="13">
        <f>D45-H45</f>
        <v>0.91190670848000011</v>
      </c>
      <c r="J45" s="13">
        <f>I45*I45</f>
        <v>0.83157384497082787</v>
      </c>
      <c r="K45" s="39"/>
      <c r="L45" s="39"/>
      <c r="M45" s="39"/>
      <c r="N45" s="15"/>
      <c r="P45" s="11">
        <v>6</v>
      </c>
      <c r="Q45">
        <v>2</v>
      </c>
      <c r="R45" s="44">
        <f>Q$38*(Q45/T40)+(1-Q$38)*(R44+S44)</f>
        <v>3.4581160608504948</v>
      </c>
      <c r="S45" s="44">
        <f t="shared" ref="S45:S54" si="19">R$38*(R45-R44)+(1-R$38)*S44</f>
        <v>0.33672188378609902</v>
      </c>
      <c r="T45" s="44">
        <f>S$38*(Q45/(R44+S44))+(1-S$38)*T40</f>
        <v>0.5407815525807439</v>
      </c>
      <c r="U45" s="44">
        <f>(R44+S44)*T40</f>
        <v>1.0444644035258182</v>
      </c>
      <c r="V45" s="13">
        <f>Q45-U45</f>
        <v>0.95553559647418185</v>
      </c>
      <c r="W45" s="13">
        <f>V45*V45</f>
        <v>0.91304827612927053</v>
      </c>
      <c r="X45" s="39"/>
      <c r="Y45" s="39"/>
      <c r="Z45" s="39"/>
      <c r="AA45" s="15"/>
      <c r="AC45" s="11">
        <v>6</v>
      </c>
      <c r="AD45">
        <v>2</v>
      </c>
      <c r="AE45" s="44">
        <f>AD$38*(AD45/AG40)+(1-AD$38)*(AE44+AG$38*AF44)</f>
        <v>1.7925491885883942</v>
      </c>
      <c r="AF45" s="44">
        <f>AE$38*(AE45-AE44)+(1-AE$38)*AG$38*AF44</f>
        <v>9.1363017249559822E-2</v>
      </c>
      <c r="AG45" s="44">
        <f>AF$38*(AD45/(AE44+AG$38*AF44))+(1-AF$38)*AG40</f>
        <v>1.1553299127403933</v>
      </c>
      <c r="AH45" s="44">
        <f>(AE44+AG$38*AF44)*AG40</f>
        <v>2.3378410160292131</v>
      </c>
      <c r="AI45" s="13">
        <f>AD45-AH45</f>
        <v>-0.33784101602921313</v>
      </c>
      <c r="AJ45" s="13">
        <f>AI45*AI45</f>
        <v>0.11413655211165104</v>
      </c>
      <c r="AK45" s="13"/>
      <c r="AL45" s="39"/>
      <c r="AM45" s="39"/>
      <c r="AN45" s="39"/>
      <c r="AO45" s="15"/>
    </row>
    <row r="46" spans="3:41">
      <c r="C46" s="11">
        <v>7</v>
      </c>
      <c r="D46">
        <v>3</v>
      </c>
      <c r="E46" s="44">
        <f t="shared" ref="E46:E54" si="20">D$38*(D46-G41)+(1-D$38)*(E45+F45)</f>
        <v>2.9984836769689602</v>
      </c>
      <c r="F46" s="44">
        <f t="shared" si="18"/>
        <v>0.20591855318835209</v>
      </c>
      <c r="G46" s="44">
        <f>F$38*(D46-E45-F45)+(1-F$38)*G41</f>
        <v>-1.4961225656319993E-2</v>
      </c>
      <c r="H46" s="44">
        <f t="shared" ref="H46:H52" si="21">E45+F45+G41</f>
        <v>2.9176122565631997</v>
      </c>
      <c r="I46" s="13">
        <f>D46-H46</f>
        <v>8.2387743436800331E-2</v>
      </c>
      <c r="J46" s="13">
        <f>I46*I46</f>
        <v>6.7877402686080364E-3</v>
      </c>
      <c r="K46" s="39"/>
      <c r="L46" s="39"/>
      <c r="M46" s="39"/>
      <c r="N46" s="15"/>
      <c r="P46" s="11">
        <v>7</v>
      </c>
      <c r="Q46">
        <v>3</v>
      </c>
      <c r="R46" s="44">
        <f>Q$38*(Q46/T41)+(1-Q$38)*(R45+S45)</f>
        <v>3.2605086090338613</v>
      </c>
      <c r="S46" s="44">
        <f t="shared" si="19"/>
        <v>0.22985601666555255</v>
      </c>
      <c r="T46" s="44">
        <f>S$38*(Q46/(R45+S45))+(1-S$38)*T41</f>
        <v>0.96969992051238707</v>
      </c>
      <c r="U46" s="44">
        <f t="shared" ref="U46:U53" si="22">(R45+S45)*T41</f>
        <v>3.7553933925238838</v>
      </c>
      <c r="V46" s="13">
        <f>Q46-U46</f>
        <v>-0.75539339252388382</v>
      </c>
      <c r="W46" s="13">
        <f>V46*V46</f>
        <v>0.57061917746874247</v>
      </c>
      <c r="X46" s="39"/>
      <c r="Y46" s="39"/>
      <c r="Z46" s="39"/>
      <c r="AA46" s="15"/>
      <c r="AC46" s="11">
        <v>7</v>
      </c>
      <c r="AD46">
        <v>3</v>
      </c>
      <c r="AE46" s="44">
        <f>AD$38*(AD46/AG41)+(1-AD$38)*(AE45+AG38*AF45)</f>
        <v>1.8895060563465986</v>
      </c>
      <c r="AF46" s="44">
        <f t="shared" ref="AF46:AF54" si="23">AE$38*(AE46-AE45)+(1-AE$38)*AG$38*AF45</f>
        <v>7.786370459135919E-2</v>
      </c>
      <c r="AG46" s="44">
        <f t="shared" ref="AG46:AG54" si="24">AF$38*(AD46/(AE45+AG$38*AF45))+(1-AF$38)*AG41</f>
        <v>1.5820539668306701</v>
      </c>
      <c r="AH46" s="44">
        <f t="shared" ref="AH46:AH53" si="25">(AE45+AG$38*AF45)*AG41</f>
        <v>2.9461583707048846</v>
      </c>
      <c r="AI46" s="13">
        <f>AD46-AH46</f>
        <v>5.3841629295115379E-2</v>
      </c>
      <c r="AJ46" s="13">
        <f>AI46*AI46</f>
        <v>2.8989210451526265E-3</v>
      </c>
      <c r="AK46" s="13"/>
      <c r="AL46" s="39"/>
      <c r="AM46" s="39"/>
      <c r="AN46" s="39"/>
      <c r="AO46" s="15"/>
    </row>
    <row r="47" spans="3:41">
      <c r="C47" s="11">
        <v>8</v>
      </c>
      <c r="D47">
        <v>4</v>
      </c>
      <c r="E47" s="44">
        <f t="shared" si="20"/>
        <v>3.0759590690471939</v>
      </c>
      <c r="F47" s="44">
        <f t="shared" si="18"/>
        <v>0.18022992096632842</v>
      </c>
      <c r="G47" s="44">
        <f>F$38*(D47-E46-F46)+(1-F$38)*G42</f>
        <v>0.96073897698426869</v>
      </c>
      <c r="H47" s="44">
        <f>E46+F46+G42</f>
        <v>4.1834902301573127</v>
      </c>
      <c r="I47" s="13">
        <f>D47-H47</f>
        <v>-0.18349023015731269</v>
      </c>
      <c r="J47" s="13">
        <f>I47*I47</f>
        <v>3.3668664563183584E-2</v>
      </c>
      <c r="K47" s="39"/>
      <c r="L47" s="39"/>
      <c r="M47" s="39"/>
      <c r="N47" s="15"/>
      <c r="P47" s="11">
        <v>8</v>
      </c>
      <c r="Q47">
        <v>4</v>
      </c>
      <c r="R47" s="44">
        <f t="shared" ref="R47:R54" si="26">Q$38*(Q47/T42)+(1-Q$38)*(R46+S46)</f>
        <v>2.9316151872803706</v>
      </c>
      <c r="S47" s="44">
        <f>R$38*(R47-R46)+(1-R$38)*S46</f>
        <v>0.11810612898174391</v>
      </c>
      <c r="T47" s="44">
        <f t="shared" ref="T47:T54" si="27">S$38*(Q47/(R46+S46))+(1-S$38)*T42</f>
        <v>1.451821820026264</v>
      </c>
      <c r="U47" s="44">
        <f t="shared" si="22"/>
        <v>5.1859861371535692</v>
      </c>
      <c r="V47" s="13">
        <f>Q47-U47</f>
        <v>-1.1859861371535692</v>
      </c>
      <c r="W47" s="13">
        <f>V47*V47</f>
        <v>1.4065631175204445</v>
      </c>
      <c r="X47" s="39"/>
      <c r="Y47" s="39"/>
      <c r="Z47" s="39"/>
      <c r="AA47" s="15"/>
      <c r="AC47" s="11">
        <v>8</v>
      </c>
      <c r="AD47">
        <v>4</v>
      </c>
      <c r="AE47" s="44">
        <f>AD$38*(AD47/AG42)+(1-AD$38)*(AE46+AG38*AF46)</f>
        <v>2.011972881426872</v>
      </c>
      <c r="AF47" s="44">
        <f t="shared" si="23"/>
        <v>7.4326135954524572E-2</v>
      </c>
      <c r="AG47" s="44">
        <f t="shared" si="24"/>
        <v>1.9715828733118597</v>
      </c>
      <c r="AH47" s="44">
        <f t="shared" si="25"/>
        <v>3.8312550853910419</v>
      </c>
      <c r="AI47" s="13">
        <f>AD47-AH47</f>
        <v>0.16874491460895813</v>
      </c>
      <c r="AJ47" s="13">
        <f>AI47*AI47</f>
        <v>2.8474846206384571E-2</v>
      </c>
      <c r="AK47" s="13"/>
      <c r="AL47" s="39"/>
      <c r="AM47" s="39"/>
      <c r="AN47" s="39"/>
      <c r="AO47" s="15"/>
    </row>
    <row r="48" spans="3:41">
      <c r="C48" s="11">
        <v>9</v>
      </c>
      <c r="D48">
        <v>5</v>
      </c>
      <c r="E48" s="44">
        <f t="shared" si="20"/>
        <v>3.0889652410040567</v>
      </c>
      <c r="F48" s="44">
        <f t="shared" si="18"/>
        <v>0.14678517116443529</v>
      </c>
      <c r="G48" s="44">
        <f>F$38*(D48-E47-F47)+(1-F$38)*G43</f>
        <v>1.9588129729986479</v>
      </c>
      <c r="H48" s="44">
        <f t="shared" si="21"/>
        <v>5.2388910700135227</v>
      </c>
      <c r="I48" s="13">
        <f>D48-H48</f>
        <v>-0.23889107001352272</v>
      </c>
      <c r="J48" s="13">
        <f>I48*I48</f>
        <v>5.7068943332205815E-2</v>
      </c>
      <c r="K48" s="39"/>
      <c r="L48" s="39"/>
      <c r="M48" s="39"/>
      <c r="N48" s="15"/>
      <c r="P48" s="11">
        <v>9</v>
      </c>
      <c r="Q48">
        <v>5</v>
      </c>
      <c r="R48" s="44">
        <f t="shared" si="26"/>
        <v>2.6789589902663904</v>
      </c>
      <c r="S48" s="44">
        <f t="shared" si="19"/>
        <v>4.3953663782599087E-2</v>
      </c>
      <c r="T48" s="44">
        <f t="shared" si="27"/>
        <v>1.9496205736002228</v>
      </c>
      <c r="U48" s="44">
        <f t="shared" si="22"/>
        <v>6.0508882465908558</v>
      </c>
      <c r="V48" s="13">
        <f>Q48-U48</f>
        <v>-1.0508882465908558</v>
      </c>
      <c r="W48" s="13">
        <f>V48*V48</f>
        <v>1.1043661068228032</v>
      </c>
      <c r="X48" s="39"/>
      <c r="Y48" s="39"/>
      <c r="Z48" s="39"/>
      <c r="AA48" s="15"/>
      <c r="AC48" s="11">
        <v>9</v>
      </c>
      <c r="AD48">
        <v>5</v>
      </c>
      <c r="AE48" s="44">
        <f>AD$38*(AD48/AG43)+(1-AD$38)*(AE47+AG38*AF47)</f>
        <v>2.1211971961283185</v>
      </c>
      <c r="AF48" s="44">
        <f t="shared" si="23"/>
        <v>6.9413589951185017E-2</v>
      </c>
      <c r="AG48" s="44">
        <f t="shared" si="24"/>
        <v>2.3417048701670393</v>
      </c>
      <c r="AH48" s="44">
        <f t="shared" si="25"/>
        <v>4.8340962163529371</v>
      </c>
      <c r="AI48" s="13">
        <f>AD48-AH48</f>
        <v>0.16590378364706293</v>
      </c>
      <c r="AJ48" s="13">
        <f>AI48*AI48</f>
        <v>2.7524065428411466E-2</v>
      </c>
      <c r="AK48" s="13"/>
      <c r="AL48" s="39"/>
      <c r="AM48" s="39"/>
      <c r="AN48" s="39"/>
      <c r="AO48" s="15"/>
    </row>
    <row r="49" spans="3:41">
      <c r="C49" s="11">
        <v>10</v>
      </c>
      <c r="D49">
        <v>6</v>
      </c>
      <c r="E49" s="44">
        <f t="shared" si="20"/>
        <v>3.0803795146905477</v>
      </c>
      <c r="F49" s="44">
        <f t="shared" si="18"/>
        <v>0.11571099166884645</v>
      </c>
      <c r="G49" s="44">
        <f>F$38*(D49-E48-F48)+(1-F$38)*G44</f>
        <v>2.964012170303151</v>
      </c>
      <c r="H49" s="44">
        <f>E48+F48+G44</f>
        <v>6.2219584249684923</v>
      </c>
      <c r="I49" s="13">
        <f>D49-H49</f>
        <v>-0.22195842496849227</v>
      </c>
      <c r="J49" s="13">
        <f>I49*I49</f>
        <v>4.9265542414493817E-2</v>
      </c>
      <c r="K49" s="39"/>
      <c r="L49" s="39"/>
      <c r="M49" s="39"/>
      <c r="N49" s="15"/>
      <c r="P49" s="11">
        <v>10</v>
      </c>
      <c r="Q49">
        <v>6</v>
      </c>
      <c r="R49" s="44">
        <f t="shared" si="26"/>
        <v>2.5077820558641299</v>
      </c>
      <c r="S49" s="44">
        <f t="shared" si="19"/>
        <v>9.2754414562717935E-4</v>
      </c>
      <c r="T49" s="44">
        <f t="shared" si="27"/>
        <v>2.4558372456980653</v>
      </c>
      <c r="U49" s="44">
        <f t="shared" si="22"/>
        <v>6.7633670139956434</v>
      </c>
      <c r="V49" s="13">
        <f>Q49-U49</f>
        <v>-0.76336701399564344</v>
      </c>
      <c r="W49" s="13">
        <f>V49*V49</f>
        <v>0.58272919805662493</v>
      </c>
      <c r="X49" s="39"/>
      <c r="Y49" s="39"/>
      <c r="Z49" s="39"/>
      <c r="AA49" s="15"/>
      <c r="AC49" s="11">
        <v>10</v>
      </c>
      <c r="AD49">
        <v>6</v>
      </c>
      <c r="AE49" s="44">
        <f>AD$38*(AD49/AG44)+(1-AD$38)*(AE48+AG38*AF48)</f>
        <v>2.2106668833387335</v>
      </c>
      <c r="AF49" s="44">
        <f t="shared" si="23"/>
        <v>6.2318635010841429E-2</v>
      </c>
      <c r="AG49" s="44">
        <f t="shared" si="24"/>
        <v>2.7023780392948176</v>
      </c>
      <c r="AH49" s="44">
        <f t="shared" si="25"/>
        <v>5.8692690319122978</v>
      </c>
      <c r="AI49" s="13">
        <f>AD49-AH49</f>
        <v>0.13073096808770224</v>
      </c>
      <c r="AJ49" s="13">
        <f>AI49*AI49</f>
        <v>1.7090586017147819E-2</v>
      </c>
      <c r="AK49" s="13"/>
      <c r="AL49" s="39"/>
      <c r="AM49" s="39"/>
      <c r="AN49" s="39"/>
      <c r="AO49" s="15"/>
    </row>
    <row r="50" spans="3:41">
      <c r="C50" s="11">
        <v>11</v>
      </c>
      <c r="D50">
        <v>3</v>
      </c>
      <c r="E50" s="44">
        <f t="shared" si="20"/>
        <v>3.708993682314218</v>
      </c>
      <c r="F50" s="44">
        <f t="shared" si="18"/>
        <v>0.21829162685981124</v>
      </c>
      <c r="G50" s="44">
        <f t="shared" ref="G50:G54" si="28">F$38*(D50-E49-F49)+(1-F$38)*G45</f>
        <v>-0.85553744687273958</v>
      </c>
      <c r="H50" s="44">
        <f t="shared" si="21"/>
        <v>2.2672811772073942</v>
      </c>
      <c r="I50" s="13">
        <f>D50-H50</f>
        <v>0.73271882279260581</v>
      </c>
      <c r="J50" s="13">
        <f>I50*I50</f>
        <v>0.53687687327458211</v>
      </c>
      <c r="K50" s="39"/>
      <c r="L50" s="39"/>
      <c r="M50" s="39"/>
      <c r="N50" s="15"/>
      <c r="P50" s="11">
        <v>11</v>
      </c>
      <c r="Q50">
        <v>3</v>
      </c>
      <c r="R50" s="44">
        <f t="shared" si="26"/>
        <v>4.6358814382188616</v>
      </c>
      <c r="S50" s="44">
        <f t="shared" si="19"/>
        <v>0.42636191178744809</v>
      </c>
      <c r="T50" s="44">
        <f t="shared" si="27"/>
        <v>0.60628678792269486</v>
      </c>
      <c r="U50" s="44">
        <f t="shared" si="22"/>
        <v>1.3566638724674935</v>
      </c>
      <c r="V50" s="13">
        <f>Q50-U50</f>
        <v>1.6433361275325065</v>
      </c>
      <c r="W50" s="13">
        <f>V50*V50</f>
        <v>2.7005536280535343</v>
      </c>
      <c r="X50" s="39"/>
      <c r="Y50" s="39"/>
      <c r="Z50" s="39"/>
      <c r="AA50" s="15"/>
      <c r="AC50" s="11">
        <v>11</v>
      </c>
      <c r="AD50">
        <v>3</v>
      </c>
      <c r="AE50" s="44">
        <f>AD$38*(AD50/AG45)+(1-AD$38)*(AE49+AG38*AF49)</f>
        <v>2.4958191607313456</v>
      </c>
      <c r="AF50" s="44">
        <f t="shared" si="23"/>
        <v>9.6914381885460948E-2</v>
      </c>
      <c r="AG50" s="44">
        <f t="shared" si="24"/>
        <v>1.1725096434353743</v>
      </c>
      <c r="AH50" s="44">
        <f t="shared" si="25"/>
        <v>2.6116484439451568</v>
      </c>
      <c r="AI50" s="13">
        <f>AD50-AH50</f>
        <v>0.38835155605484317</v>
      </c>
      <c r="AJ50" s="13">
        <f>AI50*AI50</f>
        <v>0.15081693109021799</v>
      </c>
      <c r="AK50" s="13"/>
      <c r="AL50" s="39"/>
      <c r="AM50" s="39"/>
      <c r="AN50" s="39"/>
      <c r="AO50" s="15"/>
    </row>
    <row r="51" spans="3:41">
      <c r="C51" s="11">
        <v>12</v>
      </c>
      <c r="D51">
        <v>4</v>
      </c>
      <c r="E51" s="44">
        <f t="shared" si="20"/>
        <v>3.9886584507116325</v>
      </c>
      <c r="F51" s="44">
        <f t="shared" si="18"/>
        <v>0.2305662551673319</v>
      </c>
      <c r="G51" s="44">
        <f t="shared" si="28"/>
        <v>-6.1936340080909176E-3</v>
      </c>
      <c r="H51" s="44">
        <f>E50+F50+G46</f>
        <v>3.9123240835177095</v>
      </c>
      <c r="I51" s="13">
        <f>D51-H51</f>
        <v>8.767591648229045E-2</v>
      </c>
      <c r="J51" s="13">
        <f>I51*I51</f>
        <v>7.6870663310095707E-3</v>
      </c>
      <c r="K51" s="39"/>
      <c r="L51" s="39"/>
      <c r="M51" s="39"/>
      <c r="N51" s="15"/>
      <c r="P51" s="11">
        <v>12</v>
      </c>
      <c r="Q51">
        <v>4</v>
      </c>
      <c r="R51" s="44">
        <f t="shared" si="26"/>
        <v>4.4061642182841281</v>
      </c>
      <c r="S51" s="44">
        <f t="shared" si="19"/>
        <v>0.2951460854430118</v>
      </c>
      <c r="T51" s="44">
        <f t="shared" si="27"/>
        <v>0.95174627997643091</v>
      </c>
      <c r="U51" s="44">
        <f t="shared" si="22"/>
        <v>4.9088569741154791</v>
      </c>
      <c r="V51" s="13">
        <f>Q51-U51</f>
        <v>-0.90885697411547905</v>
      </c>
      <c r="W51" s="13">
        <f>V51*V51</f>
        <v>0.82602099939834461</v>
      </c>
      <c r="X51" s="39"/>
      <c r="Y51" s="39"/>
      <c r="Z51" s="39"/>
      <c r="AA51" s="15"/>
      <c r="AC51" s="11">
        <v>12</v>
      </c>
      <c r="AD51">
        <v>4</v>
      </c>
      <c r="AE51" s="44">
        <f>AD$38*(AD51/AG46)+(1-AD$38)*(AE50+AG38*AF50)</f>
        <v>2.5418563292927661</v>
      </c>
      <c r="AF51" s="44">
        <f t="shared" si="23"/>
        <v>7.1232638118979119E-2</v>
      </c>
      <c r="AG51" s="44">
        <f t="shared" si="24"/>
        <v>1.5792879376802436</v>
      </c>
      <c r="AH51" s="44">
        <f t="shared" si="25"/>
        <v>4.0711796295708886</v>
      </c>
      <c r="AI51" s="13">
        <f>AD51-AH51</f>
        <v>-7.1179629570888636E-2</v>
      </c>
      <c r="AJ51" s="13">
        <f>AI51*AI51</f>
        <v>5.0665396658489239E-3</v>
      </c>
      <c r="AK51" s="13"/>
      <c r="AL51" s="39"/>
      <c r="AM51" s="39"/>
      <c r="AN51" s="39"/>
      <c r="AO51" s="15"/>
    </row>
    <row r="52" spans="3:41">
      <c r="C52" s="11">
        <v>13</v>
      </c>
      <c r="D52">
        <v>5</v>
      </c>
      <c r="E52" s="44">
        <f t="shared" si="20"/>
        <v>4.0932501278747013</v>
      </c>
      <c r="F52" s="44">
        <f t="shared" si="18"/>
        <v>0.20537133956647929</v>
      </c>
      <c r="G52" s="44">
        <f t="shared" si="28"/>
        <v>0.94274260869794535</v>
      </c>
      <c r="H52" s="44">
        <f t="shared" si="21"/>
        <v>5.1799636828632334</v>
      </c>
      <c r="I52" s="13">
        <f>D52-H52</f>
        <v>-0.17996368286323339</v>
      </c>
      <c r="J52" s="13">
        <f>I52*I52</f>
        <v>3.2386927149698444E-2</v>
      </c>
      <c r="K52" s="39"/>
      <c r="L52" s="39"/>
      <c r="M52" s="39"/>
      <c r="N52" s="15"/>
      <c r="P52" s="11">
        <v>13</v>
      </c>
      <c r="Q52">
        <v>5</v>
      </c>
      <c r="R52" s="44">
        <f t="shared" si="26"/>
        <v>3.8211572439373107</v>
      </c>
      <c r="S52" s="44">
        <f t="shared" si="19"/>
        <v>0.11911547348504598</v>
      </c>
      <c r="T52" s="44">
        <f t="shared" si="27"/>
        <v>1.4129929667123664</v>
      </c>
      <c r="U52" s="44">
        <f t="shared" si="22"/>
        <v>6.825464881665364</v>
      </c>
      <c r="V52" s="13">
        <f>Q52-U52</f>
        <v>-1.825464881665364</v>
      </c>
      <c r="W52" s="13">
        <f>V52*V52</f>
        <v>3.3323220341935413</v>
      </c>
      <c r="X52" s="39"/>
      <c r="Y52" s="39"/>
      <c r="Z52" s="39"/>
      <c r="AA52" s="15"/>
      <c r="AC52" s="11">
        <v>13</v>
      </c>
      <c r="AD52">
        <v>5</v>
      </c>
      <c r="AE52" s="44">
        <f>AD$38*(AD52/AG47)+(1-AD$38)*(AE51+AG38*AF51)</f>
        <v>2.5548761056922693</v>
      </c>
      <c r="AF52" s="44">
        <f t="shared" si="23"/>
        <v>4.8192843676047294E-2</v>
      </c>
      <c r="AG52" s="44">
        <f t="shared" si="24"/>
        <v>1.9668179347828416</v>
      </c>
      <c r="AH52" s="44">
        <f t="shared" si="25"/>
        <v>5.1238332447219292</v>
      </c>
      <c r="AI52" s="13">
        <f>AD52-AH52</f>
        <v>-0.12383324472192925</v>
      </c>
      <c r="AJ52" s="13">
        <f>AI52*AI52</f>
        <v>1.5334672498361217E-2</v>
      </c>
      <c r="AK52" s="13"/>
      <c r="AL52" s="39"/>
      <c r="AM52" s="39"/>
      <c r="AN52" s="39"/>
      <c r="AO52" s="15"/>
    </row>
    <row r="53" spans="3:41">
      <c r="C53" s="11">
        <v>14</v>
      </c>
      <c r="D53">
        <v>6</v>
      </c>
      <c r="E53" s="44">
        <f t="shared" si="20"/>
        <v>4.1184173591333009</v>
      </c>
      <c r="F53" s="44">
        <f t="shared" si="18"/>
        <v>0.16933051790490336</v>
      </c>
      <c r="G53" s="44">
        <f t="shared" si="28"/>
        <v>1.9330695289546651</v>
      </c>
      <c r="H53" s="44">
        <f>E52+F52+G48</f>
        <v>6.2574344404398285</v>
      </c>
      <c r="I53" s="13">
        <f>D53-H53</f>
        <v>-0.25743444043982855</v>
      </c>
      <c r="J53" s="13">
        <f>I53*I53</f>
        <v>6.6272491124567637E-2</v>
      </c>
      <c r="K53" s="39"/>
      <c r="L53" s="39"/>
      <c r="M53" s="39"/>
      <c r="N53" s="15"/>
      <c r="P53" s="11">
        <v>14</v>
      </c>
      <c r="Q53">
        <v>6</v>
      </c>
      <c r="R53" s="44">
        <f t="shared" si="26"/>
        <v>3.3363471409378351</v>
      </c>
      <c r="S53" s="44">
        <f t="shared" si="19"/>
        <v>-1.66964181185833E-3</v>
      </c>
      <c r="T53" s="44">
        <f t="shared" si="27"/>
        <v>1.9069322401748494</v>
      </c>
      <c r="U53" s="44">
        <f t="shared" si="22"/>
        <v>7.6820367554822839</v>
      </c>
      <c r="V53" s="13">
        <f>Q53-U53</f>
        <v>-1.6820367554822839</v>
      </c>
      <c r="W53" s="13">
        <f>V53*V53</f>
        <v>2.8292476467933687</v>
      </c>
      <c r="X53" s="39"/>
      <c r="Y53" s="39"/>
      <c r="Z53" s="39"/>
      <c r="AA53" s="15"/>
      <c r="AC53" s="11">
        <v>14</v>
      </c>
      <c r="AD53">
        <v>6</v>
      </c>
      <c r="AE53" s="44">
        <f>AD$38*(AD53/AG48)+(1-AD$38)*(AE52+AG38*AF52)</f>
        <v>2.5715941588321307</v>
      </c>
      <c r="AF53" s="44">
        <f t="shared" si="23"/>
        <v>3.4187030580642555E-2</v>
      </c>
      <c r="AG53" s="44">
        <f t="shared" si="24"/>
        <v>2.3388881933318633</v>
      </c>
      <c r="AH53" s="44">
        <f t="shared" si="25"/>
        <v>6.0730485527677054</v>
      </c>
      <c r="AI53" s="13">
        <f>AD53-AH53</f>
        <v>-7.3048552767705388E-2</v>
      </c>
      <c r="AJ53" s="13">
        <f>AI53*AI53</f>
        <v>5.3360910614562388E-3</v>
      </c>
      <c r="AK53" s="13"/>
      <c r="AL53" s="39"/>
      <c r="AM53" s="39"/>
      <c r="AN53" s="39"/>
      <c r="AO53" s="15"/>
    </row>
    <row r="54" spans="3:41">
      <c r="C54" s="11">
        <v>15</v>
      </c>
      <c r="D54">
        <v>7</v>
      </c>
      <c r="E54" s="44">
        <f t="shared" si="20"/>
        <v>4.1115158438992552</v>
      </c>
      <c r="F54" s="44">
        <f t="shared" si="18"/>
        <v>0.13408411127711356</v>
      </c>
      <c r="G54" s="44">
        <f t="shared" si="28"/>
        <v>2.9388361655690156</v>
      </c>
      <c r="H54" s="44">
        <f>E53+F53+G49</f>
        <v>7.2517600473413548</v>
      </c>
      <c r="I54" s="13">
        <f>D54-H54</f>
        <v>-0.25176004734135482</v>
      </c>
      <c r="J54" s="13">
        <f>I54*I54</f>
        <v>6.3383121437321222E-2</v>
      </c>
      <c r="K54" s="39"/>
      <c r="L54" s="39"/>
      <c r="M54" s="39"/>
      <c r="N54" s="15"/>
      <c r="P54" s="11">
        <v>15</v>
      </c>
      <c r="Q54">
        <v>7</v>
      </c>
      <c r="R54" s="44">
        <f t="shared" si="26"/>
        <v>2.995649477305772</v>
      </c>
      <c r="S54" s="44">
        <f t="shared" si="19"/>
        <v>-6.9475246175899286E-2</v>
      </c>
      <c r="T54" s="44">
        <f t="shared" si="27"/>
        <v>2.4201688728177313</v>
      </c>
      <c r="U54" s="44">
        <f>(R53+S53)*T49</f>
        <v>8.1894252047448504</v>
      </c>
      <c r="V54" s="13">
        <f>Q54-U54</f>
        <v>-1.1894252047448504</v>
      </c>
      <c r="W54" s="13">
        <f>V54*V54</f>
        <v>1.4147323176823292</v>
      </c>
      <c r="X54" s="39"/>
      <c r="Y54" s="39"/>
      <c r="Z54" s="39"/>
      <c r="AA54" s="15"/>
      <c r="AC54" s="11">
        <v>15</v>
      </c>
      <c r="AD54">
        <v>7</v>
      </c>
      <c r="AE54" s="44">
        <f>AD$38*(AD54/AG49)+(1-AD$38)*(AE53+AG38*AF53)</f>
        <v>2.5929009486145991</v>
      </c>
      <c r="AF54" s="44">
        <f t="shared" si="23"/>
        <v>2.6141057528104913E-2</v>
      </c>
      <c r="AG54" s="44">
        <f t="shared" si="24"/>
        <v>2.7014804205970773</v>
      </c>
      <c r="AH54" s="44">
        <f>(AE53+AG$38*AF53)*AG49</f>
        <v>7.023328605342642</v>
      </c>
      <c r="AI54" s="13">
        <f>AD54-AH54</f>
        <v>-2.3328605342642028E-2</v>
      </c>
      <c r="AJ54" s="13">
        <f>AI54*AI54</f>
        <v>5.4422382723274621E-4</v>
      </c>
      <c r="AK54" s="13"/>
      <c r="AL54" s="39"/>
      <c r="AM54" s="39"/>
      <c r="AN54" s="39"/>
      <c r="AO54" s="15"/>
    </row>
    <row r="55" spans="3:41">
      <c r="C55" s="11">
        <v>16</v>
      </c>
      <c r="E55" s="13"/>
      <c r="F55" s="13"/>
      <c r="G55" s="13"/>
      <c r="H55" s="21">
        <f>E54+F54+G50</f>
        <v>3.3900625083036289</v>
      </c>
      <c r="I55" s="13"/>
      <c r="J55" s="13"/>
      <c r="K55" s="39"/>
      <c r="L55" s="39"/>
      <c r="M55" s="39"/>
      <c r="N55" s="15"/>
      <c r="P55" s="11">
        <v>16</v>
      </c>
      <c r="R55" s="13"/>
      <c r="S55" s="13"/>
      <c r="T55" s="13"/>
      <c r="U55" s="21">
        <f>(R54+S54)*T50</f>
        <v>1.7741007754938918</v>
      </c>
      <c r="V55" s="13"/>
      <c r="W55" s="13"/>
      <c r="X55" s="39"/>
      <c r="Y55" s="39"/>
      <c r="Z55" s="39"/>
      <c r="AA55" s="15"/>
      <c r="AC55" s="11">
        <v>16</v>
      </c>
      <c r="AE55" s="13"/>
      <c r="AF55" s="13"/>
      <c r="AG55" s="13"/>
      <c r="AH55" s="21">
        <f>(AE54+AG$38*AF54)*AG50</f>
        <v>3.0647218803563891</v>
      </c>
      <c r="AI55" s="13"/>
      <c r="AJ55" s="13"/>
      <c r="AK55" s="13"/>
      <c r="AL55" s="39"/>
      <c r="AM55" s="39"/>
      <c r="AN55" s="39"/>
      <c r="AO55" s="15"/>
    </row>
    <row r="56" spans="3:41">
      <c r="C56" s="22">
        <v>17</v>
      </c>
      <c r="D56" s="23"/>
      <c r="E56" s="23"/>
      <c r="F56" s="24"/>
      <c r="G56" s="24" t="s">
        <v>19</v>
      </c>
      <c r="H56" s="21">
        <f>E54+2*F54+G51</f>
        <v>4.3734904324453909</v>
      </c>
      <c r="I56" s="23"/>
      <c r="J56" s="23"/>
      <c r="K56" s="23"/>
      <c r="L56" s="23"/>
      <c r="M56" s="23"/>
      <c r="N56" s="26"/>
      <c r="P56" s="22">
        <v>17</v>
      </c>
      <c r="Q56" s="23"/>
      <c r="R56" s="23"/>
      <c r="S56" s="24"/>
      <c r="T56" s="24" t="s">
        <v>19</v>
      </c>
      <c r="U56" s="21">
        <f>(R54+2*S54)*T51</f>
        <v>2.71885263194239</v>
      </c>
      <c r="V56" s="23"/>
      <c r="W56" s="23"/>
      <c r="X56" s="23"/>
      <c r="Y56" s="23"/>
      <c r="Z56" s="23"/>
      <c r="AA56" s="26"/>
      <c r="AC56" s="22">
        <v>17</v>
      </c>
      <c r="AD56" s="23"/>
      <c r="AE56" s="23"/>
      <c r="AF56" s="24"/>
      <c r="AG56" s="24" t="s">
        <v>19</v>
      </c>
      <c r="AH56" s="21">
        <f>(AE54+(AG$38+POWER(AG$38,2))*AF54)*AG51</f>
        <v>4.1543865215852689</v>
      </c>
      <c r="AI56" s="23"/>
      <c r="AJ56" s="23"/>
      <c r="AK56" s="23"/>
      <c r="AL56" s="23"/>
      <c r="AM56" s="23"/>
      <c r="AN56" s="23"/>
      <c r="AO56" s="26"/>
    </row>
    <row r="57" spans="3:41">
      <c r="C57" s="16">
        <v>18</v>
      </c>
      <c r="D57" s="17"/>
      <c r="E57" s="17"/>
      <c r="F57" s="27"/>
      <c r="G57" s="27" t="s">
        <v>20</v>
      </c>
      <c r="H57" s="21">
        <f>E54+3*F54+G52</f>
        <v>5.4565107864285416</v>
      </c>
      <c r="I57" s="17"/>
      <c r="J57" s="17"/>
      <c r="K57" s="17"/>
      <c r="L57" s="17"/>
      <c r="M57" s="17"/>
      <c r="N57" s="28"/>
      <c r="P57" s="16">
        <v>18</v>
      </c>
      <c r="Q57" s="17"/>
      <c r="R57" s="17"/>
      <c r="S57" s="27"/>
      <c r="T57" s="27" t="s">
        <v>20</v>
      </c>
      <c r="U57" s="21">
        <f>(R54+3*S54)*T52</f>
        <v>3.9383275395471649</v>
      </c>
      <c r="V57" s="17"/>
      <c r="W57" s="17"/>
      <c r="X57" s="17"/>
      <c r="Y57" s="17"/>
      <c r="Z57" s="17"/>
      <c r="AA57" s="28"/>
      <c r="AC57" s="16">
        <v>18</v>
      </c>
      <c r="AD57" s="17"/>
      <c r="AE57" s="17"/>
      <c r="AF57" s="27"/>
      <c r="AG57" s="27" t="s">
        <v>20</v>
      </c>
      <c r="AH57" s="21">
        <f>(AE54+(AG$38+POWER(AG$38,2)+POWER(AG$38,3))*AF54)*AG52</f>
        <v>5.2001255847741081</v>
      </c>
      <c r="AI57" s="17"/>
      <c r="AJ57" s="17"/>
      <c r="AK57" s="17"/>
      <c r="AL57" s="17"/>
      <c r="AM57" s="17"/>
      <c r="AN57" s="17"/>
      <c r="AO57" s="28"/>
    </row>
  </sheetData>
  <mergeCells count="8">
    <mergeCell ref="C2:I2"/>
    <mergeCell ref="K2:R2"/>
    <mergeCell ref="T2:AA2"/>
    <mergeCell ref="AC2:AJ2"/>
    <mergeCell ref="AL2:AS2"/>
    <mergeCell ref="C36:N36"/>
    <mergeCell ref="P36:AA36"/>
    <mergeCell ref="AC36:AO3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2021-11-04T04:00:07Z</dcterms:created>
  <dcterms:modified xsi:type="dcterms:W3CDTF">2021-11-04T04:01:05Z</dcterms:modified>
</cp:coreProperties>
</file>