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<sst xmlns="http://schemas.openxmlformats.org/spreadsheetml/2006/main" count="3163" uniqueCount="788">
  <si>
    <t>zbming</t>
  </si>
  <si>
    <t>var_code</t>
  </si>
  <si>
    <t>var_dept</t>
  </si>
  <si>
    <t>RECORD_TYPE</t>
  </si>
  <si>
    <t>START_TIME</t>
  </si>
  <si>
    <t>END_TIME</t>
  </si>
  <si>
    <t>setformula</t>
  </si>
  <si>
    <t>FORMULA_CODE</t>
  </si>
  <si>
    <t>FORMULA</t>
  </si>
  <si>
    <t>方案</t>
  </si>
  <si>
    <t>目录</t>
  </si>
  <si>
    <t>水表销量</t>
  </si>
  <si>
    <t>01580</t>
  </si>
  <si>
    <t>00</t>
  </si>
  <si>
    <t>m</t>
  </si>
  <si>
    <t xml:space="preserve"> _01583 + _01599 + _01615 + _01631 + _01647 + _01663 + _01679 + _01695 + _01711 + _01727 + _01743 + _01759 + _01988 + _02009 + _34867 + _36639 + _39116 + _31502 + _31468 </t>
  </si>
  <si>
    <t>水表厂</t>
  </si>
  <si>
    <t>合计</t>
  </si>
  <si>
    <t xml:space="preserve"> _23205 + _23206 </t>
  </si>
  <si>
    <t>00495</t>
  </si>
  <si>
    <t>新系统</t>
  </si>
  <si>
    <t>水表厂销存量</t>
  </si>
  <si>
    <t>拆换表自行合计</t>
  </si>
  <si>
    <t>02726</t>
  </si>
  <si>
    <t>02</t>
  </si>
  <si>
    <t xml:space="preserve"> _02727 + _02728 + _02729 + _02730 + _02731 + _02732 + _02733 + _02734 + _39258 + _30141 </t>
  </si>
  <si>
    <t>37933</t>
  </si>
  <si>
    <t>中区</t>
  </si>
  <si>
    <t>各项指标</t>
  </si>
  <si>
    <t xml:space="preserve"> _02727 + _02728 + _02729 + _02730 + _02731 + _02732 + _02733 + _02734 </t>
  </si>
  <si>
    <t>37932</t>
  </si>
  <si>
    <t>越秀拆换表情况</t>
  </si>
  <si>
    <t>03</t>
  </si>
  <si>
    <t>荔湾拆换表情况</t>
  </si>
  <si>
    <t>04</t>
  </si>
  <si>
    <t>南区</t>
  </si>
  <si>
    <t>海珠拆换表情况</t>
  </si>
  <si>
    <t>05</t>
  </si>
  <si>
    <t>芳村拆换表情况</t>
  </si>
  <si>
    <t>06</t>
  </si>
  <si>
    <t>东区</t>
  </si>
  <si>
    <t>黄埔拆换表情况</t>
  </si>
  <si>
    <t>07</t>
  </si>
  <si>
    <t>北区</t>
  </si>
  <si>
    <t>白云拆换表情况</t>
  </si>
  <si>
    <t>08</t>
  </si>
  <si>
    <t>天河拆换表情况</t>
  </si>
  <si>
    <t>第1册</t>
  </si>
  <si>
    <t>23260</t>
  </si>
  <si>
    <t xml:space="preserve"> _23598 </t>
  </si>
  <si>
    <t>30501</t>
  </si>
  <si>
    <t>抄收日期</t>
  </si>
  <si>
    <t xml:space="preserve"> 00_23598 </t>
  </si>
  <si>
    <t>第2册</t>
  </si>
  <si>
    <t>23261</t>
  </si>
  <si>
    <t xml:space="preserve"> _23599 </t>
  </si>
  <si>
    <t>30502</t>
  </si>
  <si>
    <t xml:space="preserve"> 00_23599 </t>
  </si>
  <si>
    <t>第3册</t>
  </si>
  <si>
    <t>23262</t>
  </si>
  <si>
    <t xml:space="preserve"> _23600 </t>
  </si>
  <si>
    <t>30503</t>
  </si>
  <si>
    <t xml:space="preserve"> 00_23600 </t>
  </si>
  <si>
    <t>第4册</t>
  </si>
  <si>
    <t>23263</t>
  </si>
  <si>
    <t xml:space="preserve"> _23601 </t>
  </si>
  <si>
    <t>30504</t>
  </si>
  <si>
    <t xml:space="preserve"> 00_23601 </t>
  </si>
  <si>
    <t>第5册</t>
  </si>
  <si>
    <t>23264</t>
  </si>
  <si>
    <t xml:space="preserve"> _23602 </t>
  </si>
  <si>
    <t>30505</t>
  </si>
  <si>
    <t xml:space="preserve"> 00_23602 </t>
  </si>
  <si>
    <t>第6册</t>
  </si>
  <si>
    <t>23265</t>
  </si>
  <si>
    <t xml:space="preserve"> _23603 </t>
  </si>
  <si>
    <t>30506</t>
  </si>
  <si>
    <t xml:space="preserve"> 00_23603 </t>
  </si>
  <si>
    <t>第7册</t>
  </si>
  <si>
    <t>23266</t>
  </si>
  <si>
    <t xml:space="preserve"> _23604 </t>
  </si>
  <si>
    <t>30507</t>
  </si>
  <si>
    <t xml:space="preserve"> 00_23604 </t>
  </si>
  <si>
    <t>第8册</t>
  </si>
  <si>
    <t>23267</t>
  </si>
  <si>
    <t xml:space="preserve"> _23605 </t>
  </si>
  <si>
    <t>30508</t>
  </si>
  <si>
    <t xml:space="preserve"> 00_23605 </t>
  </si>
  <si>
    <t>第9册</t>
  </si>
  <si>
    <t>23268</t>
  </si>
  <si>
    <t xml:space="preserve"> _23606 </t>
  </si>
  <si>
    <t>30509</t>
  </si>
  <si>
    <t xml:space="preserve"> 00_23606 </t>
  </si>
  <si>
    <t>第10册</t>
  </si>
  <si>
    <t>23269</t>
  </si>
  <si>
    <t xml:space="preserve"> _23607 </t>
  </si>
  <si>
    <t>30510</t>
  </si>
  <si>
    <t xml:space="preserve"> 00_23607 </t>
  </si>
  <si>
    <t>第11册</t>
  </si>
  <si>
    <t>23270</t>
  </si>
  <si>
    <t xml:space="preserve"> _23608 </t>
  </si>
  <si>
    <t>30511</t>
  </si>
  <si>
    <t xml:space="preserve"> 00_23608 </t>
  </si>
  <si>
    <t>第12册</t>
  </si>
  <si>
    <t>23271</t>
  </si>
  <si>
    <t xml:space="preserve"> _23609 </t>
  </si>
  <si>
    <t>30512</t>
  </si>
  <si>
    <t xml:space="preserve"> 00_23609 </t>
  </si>
  <si>
    <t>第13册</t>
  </si>
  <si>
    <t>23272</t>
  </si>
  <si>
    <t xml:space="preserve"> _23610 </t>
  </si>
  <si>
    <t>30513</t>
  </si>
  <si>
    <t xml:space="preserve"> 00_23610 </t>
  </si>
  <si>
    <t>第14册</t>
  </si>
  <si>
    <t>23273</t>
  </si>
  <si>
    <t xml:space="preserve"> _23611 </t>
  </si>
  <si>
    <t>30514</t>
  </si>
  <si>
    <t xml:space="preserve"> 00_23611 </t>
  </si>
  <si>
    <t>第15册</t>
  </si>
  <si>
    <t>23274</t>
  </si>
  <si>
    <t xml:space="preserve"> _23612 </t>
  </si>
  <si>
    <t>30515</t>
  </si>
  <si>
    <t xml:space="preserve"> 00_23612 </t>
  </si>
  <si>
    <t>第16册</t>
  </si>
  <si>
    <t>23275</t>
  </si>
  <si>
    <t xml:space="preserve"> _23613 </t>
  </si>
  <si>
    <t>30516</t>
  </si>
  <si>
    <t xml:space="preserve"> 00_23613 </t>
  </si>
  <si>
    <t>23276</t>
  </si>
  <si>
    <t xml:space="preserve"> _23445 + _23614 </t>
  </si>
  <si>
    <t>06000</t>
  </si>
  <si>
    <t>发单水量</t>
  </si>
  <si>
    <t xml:space="preserve"> 00_23445 + 00_23614 </t>
  </si>
  <si>
    <t>23277</t>
  </si>
  <si>
    <t xml:space="preserve"> _23446 + _23615 </t>
  </si>
  <si>
    <t>06008</t>
  </si>
  <si>
    <t xml:space="preserve"> 00_23446 + 00_23615 </t>
  </si>
  <si>
    <t>23278</t>
  </si>
  <si>
    <t xml:space="preserve"> _23447 + _23616 </t>
  </si>
  <si>
    <t>06016</t>
  </si>
  <si>
    <t xml:space="preserve"> 00_23447 + 00_23616 </t>
  </si>
  <si>
    <t>23279</t>
  </si>
  <si>
    <t xml:space="preserve"> _23448 + _23617 </t>
  </si>
  <si>
    <t>06024</t>
  </si>
  <si>
    <t xml:space="preserve"> 00_23448 + 00_23617 </t>
  </si>
  <si>
    <t>23280</t>
  </si>
  <si>
    <t xml:space="preserve"> _23449 + _23618 </t>
  </si>
  <si>
    <t>06032</t>
  </si>
  <si>
    <t xml:space="preserve"> 00_23449 + 00_23618 </t>
  </si>
  <si>
    <t>23281</t>
  </si>
  <si>
    <t xml:space="preserve"> _23450 + _23619 </t>
  </si>
  <si>
    <t>06040</t>
  </si>
  <si>
    <t xml:space="preserve"> 00_23450 + 00_23619 </t>
  </si>
  <si>
    <t>23282</t>
  </si>
  <si>
    <t xml:space="preserve"> _23451 + _23620 </t>
  </si>
  <si>
    <t>06048</t>
  </si>
  <si>
    <t xml:space="preserve"> 00_23451 + 00_23620 </t>
  </si>
  <si>
    <t>23283</t>
  </si>
  <si>
    <t xml:space="preserve"> _23452 + _23621 </t>
  </si>
  <si>
    <t>06056</t>
  </si>
  <si>
    <t xml:space="preserve"> 00_23452 + 00_23621 </t>
  </si>
  <si>
    <t>23284</t>
  </si>
  <si>
    <t xml:space="preserve"> _23453 + _23622 </t>
  </si>
  <si>
    <t>06064</t>
  </si>
  <si>
    <t xml:space="preserve"> 00_23453 + 00_23622 </t>
  </si>
  <si>
    <t>23285</t>
  </si>
  <si>
    <t xml:space="preserve"> _23454 + _23623 </t>
  </si>
  <si>
    <t>06072</t>
  </si>
  <si>
    <t xml:space="preserve"> 00_23454 + 00_23623 </t>
  </si>
  <si>
    <t>23286</t>
  </si>
  <si>
    <t xml:space="preserve"> _23455 + _23624 </t>
  </si>
  <si>
    <t>06080</t>
  </si>
  <si>
    <t xml:space="preserve"> 00_23455 + 00_23624 </t>
  </si>
  <si>
    <t>23287</t>
  </si>
  <si>
    <t xml:space="preserve"> _23456 + _23625 </t>
  </si>
  <si>
    <t>06088</t>
  </si>
  <si>
    <t xml:space="preserve"> 00_23456 + 00_23625 </t>
  </si>
  <si>
    <t>23288</t>
  </si>
  <si>
    <t xml:space="preserve"> _23457 + _23626 </t>
  </si>
  <si>
    <t>06096</t>
  </si>
  <si>
    <t xml:space="preserve"> 00_23457 + 00_23626 </t>
  </si>
  <si>
    <t>23289</t>
  </si>
  <si>
    <t xml:space="preserve"> _23458 + _23627 </t>
  </si>
  <si>
    <t>06104</t>
  </si>
  <si>
    <t xml:space="preserve"> 00_23458 + 00_23627 </t>
  </si>
  <si>
    <t>23290</t>
  </si>
  <si>
    <t xml:space="preserve"> _23459 + _23628 </t>
  </si>
  <si>
    <t>06112</t>
  </si>
  <si>
    <t xml:space="preserve"> 00_23459 + 00_23628 </t>
  </si>
  <si>
    <t>23291</t>
  </si>
  <si>
    <t xml:space="preserve"> _23460 + _23629 </t>
  </si>
  <si>
    <t>06120</t>
  </si>
  <si>
    <t xml:space="preserve"> 00_23460 + 00_23629 </t>
  </si>
  <si>
    <t>23292</t>
  </si>
  <si>
    <t xml:space="preserve"> _23461 + _23630 </t>
  </si>
  <si>
    <t>06152</t>
  </si>
  <si>
    <t>追收水量</t>
  </si>
  <si>
    <t xml:space="preserve"> 00_23461 + 00_23630 </t>
  </si>
  <si>
    <t>23293</t>
  </si>
  <si>
    <t xml:space="preserve"> _23462 + _23631 </t>
  </si>
  <si>
    <t>06160</t>
  </si>
  <si>
    <t xml:space="preserve"> 00_23462 + 00_23631 </t>
  </si>
  <si>
    <t>23294</t>
  </si>
  <si>
    <t xml:space="preserve"> _23463 + _23632 </t>
  </si>
  <si>
    <t>06168</t>
  </si>
  <si>
    <t xml:space="preserve"> 00_23463 + 00_23632 </t>
  </si>
  <si>
    <t>23295</t>
  </si>
  <si>
    <t xml:space="preserve"> _23464 + _23633 </t>
  </si>
  <si>
    <t>06176</t>
  </si>
  <si>
    <t xml:space="preserve"> 00_23464 + 00_23633 </t>
  </si>
  <si>
    <t>23296</t>
  </si>
  <si>
    <t xml:space="preserve"> _23465 + _23634 </t>
  </si>
  <si>
    <t>06184</t>
  </si>
  <si>
    <t xml:space="preserve"> 00_23465 + 00_23634 </t>
  </si>
  <si>
    <t>23297</t>
  </si>
  <si>
    <t xml:space="preserve"> _23466 + _23635 </t>
  </si>
  <si>
    <t>06192</t>
  </si>
  <si>
    <t xml:space="preserve"> 00_23466 + 00_23635 </t>
  </si>
  <si>
    <t>23298</t>
  </si>
  <si>
    <t xml:space="preserve"> _23467 + _23636 </t>
  </si>
  <si>
    <t>06200</t>
  </si>
  <si>
    <t xml:space="preserve"> 00_23467 + 00_23636 </t>
  </si>
  <si>
    <t>23299</t>
  </si>
  <si>
    <t xml:space="preserve"> _23468 + _23637 </t>
  </si>
  <si>
    <t>06208</t>
  </si>
  <si>
    <t xml:space="preserve"> 00_23468 + 00_23637 </t>
  </si>
  <si>
    <t>23300</t>
  </si>
  <si>
    <t xml:space="preserve"> _23469 + _23638 </t>
  </si>
  <si>
    <t>06216</t>
  </si>
  <si>
    <t xml:space="preserve"> 00_23469 + 00_23638 </t>
  </si>
  <si>
    <t>23301</t>
  </si>
  <si>
    <t xml:space="preserve"> _23470 + _23639 </t>
  </si>
  <si>
    <t>06224</t>
  </si>
  <si>
    <t xml:space="preserve"> 00_23470 + 00_23639 </t>
  </si>
  <si>
    <t>23302</t>
  </si>
  <si>
    <t xml:space="preserve"> _23471 + _23640 </t>
  </si>
  <si>
    <t>06232</t>
  </si>
  <si>
    <t xml:space="preserve"> 00_23471 + 00_23640 </t>
  </si>
  <si>
    <t>23303</t>
  </si>
  <si>
    <t xml:space="preserve"> _23472 + _23641 </t>
  </si>
  <si>
    <t>06240</t>
  </si>
  <si>
    <t xml:space="preserve"> 00_23472 + 00_23641 </t>
  </si>
  <si>
    <t>23304</t>
  </si>
  <si>
    <t xml:space="preserve"> _23473 + _23642 </t>
  </si>
  <si>
    <t>06248</t>
  </si>
  <si>
    <t xml:space="preserve"> 00_23473 + 00_23642 </t>
  </si>
  <si>
    <t>23305</t>
  </si>
  <si>
    <t xml:space="preserve"> _23474 + _23643 </t>
  </si>
  <si>
    <t>06256</t>
  </si>
  <si>
    <t xml:space="preserve"> 00_23474 + 00_23643 </t>
  </si>
  <si>
    <t>23306</t>
  </si>
  <si>
    <t xml:space="preserve"> _23475 + _23644 </t>
  </si>
  <si>
    <t>06264</t>
  </si>
  <si>
    <t xml:space="preserve"> 00_23475 + 00_23644 </t>
  </si>
  <si>
    <t>23307</t>
  </si>
  <si>
    <t xml:space="preserve"> _23476 + _23645 </t>
  </si>
  <si>
    <t>06272</t>
  </si>
  <si>
    <t xml:space="preserve"> 00_23476 + 00_23645 </t>
  </si>
  <si>
    <t>23308</t>
  </si>
  <si>
    <t xml:space="preserve"> _23477 + _23646 </t>
  </si>
  <si>
    <t>06304</t>
  </si>
  <si>
    <t>追收当月水量</t>
  </si>
  <si>
    <t xml:space="preserve"> 00_23477 + 00_23646 </t>
  </si>
  <si>
    <t>23309</t>
  </si>
  <si>
    <t xml:space="preserve"> _23647 + _23478 </t>
  </si>
  <si>
    <t>06312</t>
  </si>
  <si>
    <t xml:space="preserve"> 00_23478 + 00_23647 </t>
  </si>
  <si>
    <t>23310</t>
  </si>
  <si>
    <t xml:space="preserve"> _23479 + _23648 </t>
  </si>
  <si>
    <t>06320</t>
  </si>
  <si>
    <t xml:space="preserve"> 00_23479 + 00_23648 </t>
  </si>
  <si>
    <t>23311</t>
  </si>
  <si>
    <t xml:space="preserve"> _23649 + _23480 </t>
  </si>
  <si>
    <t>06328</t>
  </si>
  <si>
    <t xml:space="preserve"> 00_23480 + 00_23649 </t>
  </si>
  <si>
    <t>23312</t>
  </si>
  <si>
    <t xml:space="preserve"> _23481 + _23650 </t>
  </si>
  <si>
    <t>06336</t>
  </si>
  <si>
    <t xml:space="preserve"> 00_23481 + 00_23650 </t>
  </si>
  <si>
    <t>23313</t>
  </si>
  <si>
    <t xml:space="preserve"> _23482 + _23651 </t>
  </si>
  <si>
    <t>06344</t>
  </si>
  <si>
    <t xml:space="preserve"> 00_23482 + 00_23651 </t>
  </si>
  <si>
    <t>23314</t>
  </si>
  <si>
    <t xml:space="preserve"> _23483 + _23652 </t>
  </si>
  <si>
    <t>06352</t>
  </si>
  <si>
    <t xml:space="preserve"> 00_23483 + 00_23652 </t>
  </si>
  <si>
    <t>23315</t>
  </si>
  <si>
    <t xml:space="preserve"> _23484 + _23653 </t>
  </si>
  <si>
    <t>06360</t>
  </si>
  <si>
    <t xml:space="preserve"> 00_23484 + 00_23653 </t>
  </si>
  <si>
    <t>23316</t>
  </si>
  <si>
    <t xml:space="preserve"> _23485 + _23654 </t>
  </si>
  <si>
    <t>06368</t>
  </si>
  <si>
    <t xml:space="preserve"> 00_23485 + 00_23654 </t>
  </si>
  <si>
    <t>23317</t>
  </si>
  <si>
    <t xml:space="preserve"> _23486 + _23655 </t>
  </si>
  <si>
    <t>06376</t>
  </si>
  <si>
    <t xml:space="preserve"> 00_23486 + 00_23655 </t>
  </si>
  <si>
    <t>23318</t>
  </si>
  <si>
    <t xml:space="preserve"> _23487 + _23656 </t>
  </si>
  <si>
    <t>06384</t>
  </si>
  <si>
    <t xml:space="preserve"> 00_23487 + 00_23656 </t>
  </si>
  <si>
    <t>23319</t>
  </si>
  <si>
    <t xml:space="preserve"> _23488 + _23657 </t>
  </si>
  <si>
    <t>06392</t>
  </si>
  <si>
    <t xml:space="preserve"> 00_23488 + 00_23657 </t>
  </si>
  <si>
    <t>23320</t>
  </si>
  <si>
    <t xml:space="preserve"> _23489 + _23658 </t>
  </si>
  <si>
    <t>06400</t>
  </si>
  <si>
    <t xml:space="preserve"> 00_23489 + 00_23658 </t>
  </si>
  <si>
    <t>23321</t>
  </si>
  <si>
    <t xml:space="preserve"> _23490 + _23659 </t>
  </si>
  <si>
    <t>06408</t>
  </si>
  <si>
    <t xml:space="preserve"> 00_23490 + 00_23659 </t>
  </si>
  <si>
    <t>23322</t>
  </si>
  <si>
    <t xml:space="preserve"> _23491 + _23660 </t>
  </si>
  <si>
    <t>06416</t>
  </si>
  <si>
    <t xml:space="preserve"> 00_23491 + 00_23660 </t>
  </si>
  <si>
    <t>23323</t>
  </si>
  <si>
    <t xml:space="preserve"> _23492 + _23661 </t>
  </si>
  <si>
    <t>06424</t>
  </si>
  <si>
    <t xml:space="preserve"> 00_23492 + 00_23661 </t>
  </si>
  <si>
    <t>23324</t>
  </si>
  <si>
    <t xml:space="preserve"> _23493 + _23662 </t>
  </si>
  <si>
    <t>06456</t>
  </si>
  <si>
    <t>剔除水量</t>
  </si>
  <si>
    <t xml:space="preserve"> 00_23493 + 00_23662 </t>
  </si>
  <si>
    <t>23325</t>
  </si>
  <si>
    <t xml:space="preserve"> _23494 + _23663 </t>
  </si>
  <si>
    <t>06464</t>
  </si>
  <si>
    <t xml:space="preserve"> 00_23494 + 00_23663 </t>
  </si>
  <si>
    <t>23326</t>
  </si>
  <si>
    <t xml:space="preserve"> _23495 + _23664 </t>
  </si>
  <si>
    <t>06472</t>
  </si>
  <si>
    <t xml:space="preserve"> 00_23495 + 00_23664 </t>
  </si>
  <si>
    <t>23327</t>
  </si>
  <si>
    <t xml:space="preserve"> _23496 + _23665 </t>
  </si>
  <si>
    <t>06480</t>
  </si>
  <si>
    <t xml:space="preserve"> 00_23496 + 00_23665 </t>
  </si>
  <si>
    <t>23328</t>
  </si>
  <si>
    <t xml:space="preserve"> _23497 + _23666 </t>
  </si>
  <si>
    <t>06488</t>
  </si>
  <si>
    <t xml:space="preserve"> 00_23497 + 00_23666 </t>
  </si>
  <si>
    <t>23329</t>
  </si>
  <si>
    <t xml:space="preserve"> _23498 + _23667 </t>
  </si>
  <si>
    <t>06496</t>
  </si>
  <si>
    <t xml:space="preserve"> 00_23498 + 00_23667 </t>
  </si>
  <si>
    <t>23330</t>
  </si>
  <si>
    <t xml:space="preserve"> _23499 + _23668 </t>
  </si>
  <si>
    <t>06504</t>
  </si>
  <si>
    <t xml:space="preserve"> 00_23499 + 00_23668 </t>
  </si>
  <si>
    <t>23331</t>
  </si>
  <si>
    <t xml:space="preserve"> _23500 + _23669 </t>
  </si>
  <si>
    <t>06512</t>
  </si>
  <si>
    <t xml:space="preserve"> 00_23500 + 00_23669 </t>
  </si>
  <si>
    <t>23332</t>
  </si>
  <si>
    <t xml:space="preserve"> _23501 + _23670 </t>
  </si>
  <si>
    <t>06520</t>
  </si>
  <si>
    <t xml:space="preserve"> 00_23501 + 00_23670 </t>
  </si>
  <si>
    <t>23333</t>
  </si>
  <si>
    <t xml:space="preserve"> _23502 + _23671 </t>
  </si>
  <si>
    <t>06528</t>
  </si>
  <si>
    <t xml:space="preserve"> 00_23502 + 00_23671 </t>
  </si>
  <si>
    <t>23334</t>
  </si>
  <si>
    <t xml:space="preserve"> _23503 + _23672 </t>
  </si>
  <si>
    <t>06536</t>
  </si>
  <si>
    <t xml:space="preserve"> 00_23503 + 00_23672 </t>
  </si>
  <si>
    <t>23335</t>
  </si>
  <si>
    <t xml:space="preserve"> _23504 + _23673 </t>
  </si>
  <si>
    <t>06544</t>
  </si>
  <si>
    <t xml:space="preserve"> 00_23504 + 00_23673 </t>
  </si>
  <si>
    <t>23336</t>
  </si>
  <si>
    <t xml:space="preserve"> _23505 + _23674 </t>
  </si>
  <si>
    <t>06552</t>
  </si>
  <si>
    <t xml:space="preserve"> 00_23505 + 00_23674 </t>
  </si>
  <si>
    <t>23337</t>
  </si>
  <si>
    <t xml:space="preserve"> _23506 + _23675 </t>
  </si>
  <si>
    <t>06560</t>
  </si>
  <si>
    <t xml:space="preserve"> 00_23506 + 00_23675 </t>
  </si>
  <si>
    <t>23338</t>
  </si>
  <si>
    <t xml:space="preserve"> _23507 + _23676 </t>
  </si>
  <si>
    <t>06568</t>
  </si>
  <si>
    <t xml:space="preserve"> 00_23507 + 00_23676 </t>
  </si>
  <si>
    <t>23339</t>
  </si>
  <si>
    <t xml:space="preserve"> _23508 + _23677 </t>
  </si>
  <si>
    <t>06576</t>
  </si>
  <si>
    <t xml:space="preserve"> 00_23508 + 00_23677 </t>
  </si>
  <si>
    <t>23340</t>
  </si>
  <si>
    <t xml:space="preserve"> _23509 + _23678 </t>
  </si>
  <si>
    <t>06608</t>
  </si>
  <si>
    <t>剔除当月水量</t>
  </si>
  <si>
    <t xml:space="preserve"> 00_23509 + 00_23678 </t>
  </si>
  <si>
    <t>23341</t>
  </si>
  <si>
    <t xml:space="preserve"> _23510 + _23679 </t>
  </si>
  <si>
    <t>06616</t>
  </si>
  <si>
    <t xml:space="preserve"> 00_23510 + 00_23679 </t>
  </si>
  <si>
    <t>23342</t>
  </si>
  <si>
    <t xml:space="preserve"> _23511 + _23680 </t>
  </si>
  <si>
    <t>06624</t>
  </si>
  <si>
    <t xml:space="preserve"> 00_23511 + 00_23680 </t>
  </si>
  <si>
    <t>23343</t>
  </si>
  <si>
    <t xml:space="preserve"> _23512 + _23681 </t>
  </si>
  <si>
    <t>06632</t>
  </si>
  <si>
    <t xml:space="preserve"> 00_23512 + 00_23681 </t>
  </si>
  <si>
    <t>23344</t>
  </si>
  <si>
    <t xml:space="preserve"> _23513 + _23682 </t>
  </si>
  <si>
    <t>06640</t>
  </si>
  <si>
    <t xml:space="preserve"> 00_23513 + 00_23682 </t>
  </si>
  <si>
    <t>23345</t>
  </si>
  <si>
    <t xml:space="preserve"> _23514 + _23683 </t>
  </si>
  <si>
    <t>06648</t>
  </si>
  <si>
    <t xml:space="preserve"> 00_23514 + 00_23683 </t>
  </si>
  <si>
    <t>23346</t>
  </si>
  <si>
    <t xml:space="preserve"> _23515 + _23684 </t>
  </si>
  <si>
    <t>06656</t>
  </si>
  <si>
    <t xml:space="preserve"> 00_23515 + 00_23684 </t>
  </si>
  <si>
    <t>23347</t>
  </si>
  <si>
    <t xml:space="preserve"> _23516 + _23685 </t>
  </si>
  <si>
    <t>06664</t>
  </si>
  <si>
    <t xml:space="preserve"> 00_23516 + 00_23685 </t>
  </si>
  <si>
    <t>23348</t>
  </si>
  <si>
    <t xml:space="preserve"> _23517 + _23686 </t>
  </si>
  <si>
    <t>06672</t>
  </si>
  <si>
    <t xml:space="preserve"> 00_23517 + 00_23686 </t>
  </si>
  <si>
    <t>23349</t>
  </si>
  <si>
    <t xml:space="preserve"> _23518 + _23687 </t>
  </si>
  <si>
    <t>06680</t>
  </si>
  <si>
    <t xml:space="preserve"> 00_23518 + 00_23687 </t>
  </si>
  <si>
    <t>23350</t>
  </si>
  <si>
    <t xml:space="preserve"> _23519 + _23688 </t>
  </si>
  <si>
    <t>06688</t>
  </si>
  <si>
    <t xml:space="preserve"> 00_23519 + 00_23688 </t>
  </si>
  <si>
    <t>23351</t>
  </si>
  <si>
    <t xml:space="preserve"> _23520 + _23689 </t>
  </si>
  <si>
    <t>06696</t>
  </si>
  <si>
    <t xml:space="preserve"> 00_23520 + 00_23689 </t>
  </si>
  <si>
    <t>23352</t>
  </si>
  <si>
    <t xml:space="preserve"> _23521 + _23690 </t>
  </si>
  <si>
    <t>06704</t>
  </si>
  <si>
    <t xml:space="preserve"> 00_23521 + 00_23690 </t>
  </si>
  <si>
    <t>23353</t>
  </si>
  <si>
    <t xml:space="preserve"> _23522 + _23691 </t>
  </si>
  <si>
    <t>06712</t>
  </si>
  <si>
    <t xml:space="preserve"> 00_23522 + 00_23691 </t>
  </si>
  <si>
    <t>23354</t>
  </si>
  <si>
    <t xml:space="preserve"> _23523 + _23692 </t>
  </si>
  <si>
    <t>06720</t>
  </si>
  <si>
    <t xml:space="preserve"> 00_23523 + 00_23692 </t>
  </si>
  <si>
    <t>23355</t>
  </si>
  <si>
    <t xml:space="preserve"> _23524 + _23693 </t>
  </si>
  <si>
    <t>06728</t>
  </si>
  <si>
    <t xml:space="preserve"> 00_23524 + 00_23693 </t>
  </si>
  <si>
    <t>23356</t>
  </si>
  <si>
    <t xml:space="preserve"> _23694 + _23525 </t>
  </si>
  <si>
    <t>06760</t>
  </si>
  <si>
    <t>实售水量</t>
  </si>
  <si>
    <t xml:space="preserve"> 00_23525 + 00_23694 </t>
  </si>
  <si>
    <t>23357</t>
  </si>
  <si>
    <t xml:space="preserve"> _23526 + _23695 </t>
  </si>
  <si>
    <t>06768</t>
  </si>
  <si>
    <t xml:space="preserve"> 00_23526 + 00_23695 </t>
  </si>
  <si>
    <t>23358</t>
  </si>
  <si>
    <t xml:space="preserve"> _23527 + _23696 </t>
  </si>
  <si>
    <t>06776</t>
  </si>
  <si>
    <t xml:space="preserve"> 00_23527 + 00_23696 </t>
  </si>
  <si>
    <t>23359</t>
  </si>
  <si>
    <t xml:space="preserve"> _23528 + _23697 </t>
  </si>
  <si>
    <t>06784</t>
  </si>
  <si>
    <t xml:space="preserve"> 00_23528 + 00_23697 </t>
  </si>
  <si>
    <t>23360</t>
  </si>
  <si>
    <t xml:space="preserve"> _23529 + _23698 </t>
  </si>
  <si>
    <t>06792</t>
  </si>
  <si>
    <t xml:space="preserve"> 00_23529 + 00_23698 </t>
  </si>
  <si>
    <t>23361</t>
  </si>
  <si>
    <t xml:space="preserve"> _23530 + _23699 </t>
  </si>
  <si>
    <t>06800</t>
  </si>
  <si>
    <t xml:space="preserve"> 00_23530 + 00_23699 </t>
  </si>
  <si>
    <t>23362</t>
  </si>
  <si>
    <t xml:space="preserve"> _23531 + _23700 </t>
  </si>
  <si>
    <t>06808</t>
  </si>
  <si>
    <t xml:space="preserve"> 00_23531 + 00_23700 </t>
  </si>
  <si>
    <t>23363</t>
  </si>
  <si>
    <t xml:space="preserve"> _23532 + _23701 </t>
  </si>
  <si>
    <t>06816</t>
  </si>
  <si>
    <t xml:space="preserve"> 00_23532 + 00_23701 </t>
  </si>
  <si>
    <t>23364</t>
  </si>
  <si>
    <t xml:space="preserve"> _23533 + _23702 </t>
  </si>
  <si>
    <t>06824</t>
  </si>
  <si>
    <t xml:space="preserve"> 00_23533 + 00_23702 </t>
  </si>
  <si>
    <t>23365</t>
  </si>
  <si>
    <t xml:space="preserve"> _23534 + _23703 </t>
  </si>
  <si>
    <t>06832</t>
  </si>
  <si>
    <t xml:space="preserve"> 00_23534 + 00_23703 </t>
  </si>
  <si>
    <t>23366</t>
  </si>
  <si>
    <t xml:space="preserve"> _23535 + _23704 </t>
  </si>
  <si>
    <t>06840</t>
  </si>
  <si>
    <t xml:space="preserve"> 00_23535 + 00_23704 </t>
  </si>
  <si>
    <t>23367</t>
  </si>
  <si>
    <t xml:space="preserve"> _23536 + _23705 </t>
  </si>
  <si>
    <t>06848</t>
  </si>
  <si>
    <t xml:space="preserve"> 00_23536 + 00_23705 </t>
  </si>
  <si>
    <t>23368</t>
  </si>
  <si>
    <t xml:space="preserve"> _23537 + _23706 </t>
  </si>
  <si>
    <t>06856</t>
  </si>
  <si>
    <t xml:space="preserve"> 00_23537 + 00_23706 </t>
  </si>
  <si>
    <t>23369</t>
  </si>
  <si>
    <t xml:space="preserve"> _23538 + _23707 </t>
  </si>
  <si>
    <t>06864</t>
  </si>
  <si>
    <t xml:space="preserve"> 00_23538 + 00_23707 </t>
  </si>
  <si>
    <t>23370</t>
  </si>
  <si>
    <t xml:space="preserve"> _23539 + _23708 </t>
  </si>
  <si>
    <t>06872</t>
  </si>
  <si>
    <t xml:space="preserve"> 00_23539 + 00_23708 </t>
  </si>
  <si>
    <t>23371</t>
  </si>
  <si>
    <t xml:space="preserve"> _23540 + _23709 </t>
  </si>
  <si>
    <t>06880</t>
  </si>
  <si>
    <t xml:space="preserve"> 00_23540 + 00_23709 </t>
  </si>
  <si>
    <t>23372</t>
  </si>
  <si>
    <t xml:space="preserve"> _23541 + _23710 </t>
  </si>
  <si>
    <t>06912</t>
  </si>
  <si>
    <t>各册累计实售水量</t>
  </si>
  <si>
    <t xml:space="preserve"> 00_23541 + 00_23710 </t>
  </si>
  <si>
    <t>23373</t>
  </si>
  <si>
    <t xml:space="preserve"> _23542 + _23711 </t>
  </si>
  <si>
    <t>06920</t>
  </si>
  <si>
    <t xml:space="preserve"> 00_23542 + 00_23711 </t>
  </si>
  <si>
    <t>23374</t>
  </si>
  <si>
    <t xml:space="preserve"> _23543 + _23712 </t>
  </si>
  <si>
    <t>06928</t>
  </si>
  <si>
    <t xml:space="preserve"> 00_23543 + 00_23712 </t>
  </si>
  <si>
    <t>23375</t>
  </si>
  <si>
    <t xml:space="preserve"> _23544 + _23713 </t>
  </si>
  <si>
    <t>06936</t>
  </si>
  <si>
    <t xml:space="preserve"> 00_23544 + 00_23713 </t>
  </si>
  <si>
    <t>23376</t>
  </si>
  <si>
    <t xml:space="preserve"> _23545 + _23714 </t>
  </si>
  <si>
    <t>06944</t>
  </si>
  <si>
    <t xml:space="preserve"> 00_23545 + 00_23714 </t>
  </si>
  <si>
    <t>23377</t>
  </si>
  <si>
    <t xml:space="preserve"> _23546 + _23715 </t>
  </si>
  <si>
    <t>06952</t>
  </si>
  <si>
    <t xml:space="preserve"> 00_23546 + 00_23715 </t>
  </si>
  <si>
    <t>23378</t>
  </si>
  <si>
    <t xml:space="preserve"> _23547 + _23716 </t>
  </si>
  <si>
    <t>06960</t>
  </si>
  <si>
    <t xml:space="preserve"> 00_23547 + 00_23716 </t>
  </si>
  <si>
    <t>23379</t>
  </si>
  <si>
    <t xml:space="preserve"> _23548 + _23717 </t>
  </si>
  <si>
    <t>06968</t>
  </si>
  <si>
    <t xml:space="preserve"> 00_23548 + 00_23717 </t>
  </si>
  <si>
    <t>23380</t>
  </si>
  <si>
    <t xml:space="preserve"> _23549 + _23718 </t>
  </si>
  <si>
    <t>06976</t>
  </si>
  <si>
    <t xml:space="preserve"> 00_23549 + 00_23718 </t>
  </si>
  <si>
    <t>23381</t>
  </si>
  <si>
    <t xml:space="preserve"> _23550 + _23719 </t>
  </si>
  <si>
    <t>06984</t>
  </si>
  <si>
    <t xml:space="preserve"> 00_23550 + 00_23719 </t>
  </si>
  <si>
    <t>23382</t>
  </si>
  <si>
    <t xml:space="preserve"> _23551 + _23720 </t>
  </si>
  <si>
    <t>06992</t>
  </si>
  <si>
    <t xml:space="preserve"> 00_23551 + 00_23720 </t>
  </si>
  <si>
    <t>23383</t>
  </si>
  <si>
    <t xml:space="preserve"> _23552 + _23721 </t>
  </si>
  <si>
    <t>07000</t>
  </si>
  <si>
    <t xml:space="preserve"> 00_23552 + 00_23721 </t>
  </si>
  <si>
    <t>23384</t>
  </si>
  <si>
    <t xml:space="preserve"> _23553 + _23722 </t>
  </si>
  <si>
    <t>07008</t>
  </si>
  <si>
    <t xml:space="preserve"> 00_23553 + 00_23722 </t>
  </si>
  <si>
    <t>23385</t>
  </si>
  <si>
    <t xml:space="preserve"> _23554 + _23723 </t>
  </si>
  <si>
    <t>07016</t>
  </si>
  <si>
    <t xml:space="preserve"> 00_23554 + 00_23723 </t>
  </si>
  <si>
    <t>23386</t>
  </si>
  <si>
    <t xml:space="preserve"> _23555 + _23724 </t>
  </si>
  <si>
    <t>07024</t>
  </si>
  <si>
    <t xml:space="preserve"> 00_23555 + 00_23724 </t>
  </si>
  <si>
    <t>23387</t>
  </si>
  <si>
    <t xml:space="preserve"> _23556 + _23725 </t>
  </si>
  <si>
    <t>07032</t>
  </si>
  <si>
    <t xml:space="preserve"> 00_23556 + 00_23725 </t>
  </si>
  <si>
    <t>计划实售水量</t>
  </si>
  <si>
    <t>23414</t>
  </si>
  <si>
    <t xml:space="preserve"> _00408 </t>
  </si>
  <si>
    <t>07065</t>
  </si>
  <si>
    <t>累计为上期%</t>
  </si>
  <si>
    <t xml:space="preserve"> 00_00408 </t>
  </si>
  <si>
    <t>计划为上月实售</t>
  </si>
  <si>
    <t>23415</t>
  </si>
  <si>
    <t xml:space="preserve"> _23414 / _23387 *100.0</t>
  </si>
  <si>
    <t>07073</t>
  </si>
  <si>
    <t xml:space="preserve"> 00_23414 / 00_23387 *100.0</t>
  </si>
  <si>
    <t>发单水量合计</t>
  </si>
  <si>
    <t>23425</t>
  </si>
  <si>
    <t xml:space="preserve"> _23594 + _23765 </t>
  </si>
  <si>
    <t>07081</t>
  </si>
  <si>
    <t>实售累计水量</t>
  </si>
  <si>
    <t>01</t>
  </si>
  <si>
    <t xml:space="preserve"> 02_23594 + 02_23765 </t>
  </si>
  <si>
    <t>07082</t>
  </si>
  <si>
    <t>07083</t>
  </si>
  <si>
    <t xml:space="preserve"> 04_23594 + 04_23765 </t>
  </si>
  <si>
    <t>07084</t>
  </si>
  <si>
    <t xml:space="preserve"> 05_23594 + 05_23765 </t>
  </si>
  <si>
    <t>07085</t>
  </si>
  <si>
    <t xml:space="preserve"> 06_23594 + 06_23765 </t>
  </si>
  <si>
    <t>07086</t>
  </si>
  <si>
    <t xml:space="preserve"> 07_23594 + 07_23765 </t>
  </si>
  <si>
    <t>07087</t>
  </si>
  <si>
    <t xml:space="preserve"> 08_23594 + 08_23765 </t>
  </si>
  <si>
    <t>07088</t>
  </si>
  <si>
    <t>追收水量合计</t>
  </si>
  <si>
    <t>23426</t>
  </si>
  <si>
    <t xml:space="preserve"> 01_23595 + 01_24293 </t>
  </si>
  <si>
    <t>07089</t>
  </si>
  <si>
    <t xml:space="preserve"> _23595 + _24293 </t>
  </si>
  <si>
    <t xml:space="preserve"> 02_23595 + 02_24293 </t>
  </si>
  <si>
    <t>07090</t>
  </si>
  <si>
    <t>07091</t>
  </si>
  <si>
    <t xml:space="preserve"> 04_23595 + 04_24293 </t>
  </si>
  <si>
    <t>07092</t>
  </si>
  <si>
    <t xml:space="preserve"> 05_23595 + 05_24293 </t>
  </si>
  <si>
    <t>07093</t>
  </si>
  <si>
    <t xml:space="preserve"> 06_23595 + 06_24293 </t>
  </si>
  <si>
    <t>07094</t>
  </si>
  <si>
    <t xml:space="preserve"> 07_23595 + 07_24293 </t>
  </si>
  <si>
    <t>07095</t>
  </si>
  <si>
    <t xml:space="preserve"> 08_23595 + 08_24293 </t>
  </si>
  <si>
    <t>07096</t>
  </si>
  <si>
    <t>剔除水量合计</t>
  </si>
  <si>
    <t>23427</t>
  </si>
  <si>
    <t xml:space="preserve"> _23596 + _24294 </t>
  </si>
  <si>
    <t>07097</t>
  </si>
  <si>
    <t xml:space="preserve"> 02_23596 + 02_24294 </t>
  </si>
  <si>
    <t>07098</t>
  </si>
  <si>
    <t>07099</t>
  </si>
  <si>
    <t xml:space="preserve"> 04_23596 + 04_24294 </t>
  </si>
  <si>
    <t>07100</t>
  </si>
  <si>
    <t xml:space="preserve"> 05_23596 + 05_24294 </t>
  </si>
  <si>
    <t>07101</t>
  </si>
  <si>
    <t xml:space="preserve"> 06_23596 + 06_24294 </t>
  </si>
  <si>
    <t>07102</t>
  </si>
  <si>
    <t xml:space="preserve"> 07_23596 + 07_24294 </t>
  </si>
  <si>
    <t>07103</t>
  </si>
  <si>
    <t xml:space="preserve"> 08_23596 + 08_24294 </t>
  </si>
  <si>
    <t>07104</t>
  </si>
  <si>
    <t>第19册</t>
  </si>
  <si>
    <t>28638</t>
  </si>
  <si>
    <t xml:space="preserve"> _29025 + _28924 </t>
  </si>
  <si>
    <t>06752</t>
  </si>
  <si>
    <t xml:space="preserve"> 00_29025 + 00_28924 </t>
  </si>
  <si>
    <t>第18册</t>
  </si>
  <si>
    <t>28648</t>
  </si>
  <si>
    <t xml:space="preserve"> _29193 + _29017 </t>
  </si>
  <si>
    <t>06288</t>
  </si>
  <si>
    <t xml:space="preserve"> 00_29193 + 00_29017 </t>
  </si>
  <si>
    <t>28653</t>
  </si>
  <si>
    <t xml:space="preserve"> _29090 + _29232 </t>
  </si>
  <si>
    <t>06440</t>
  </si>
  <si>
    <t xml:space="preserve"> 00_29090 + 00_29232 </t>
  </si>
  <si>
    <t>第17册</t>
  </si>
  <si>
    <t>28716</t>
  </si>
  <si>
    <t xml:space="preserve"> _28982 + _28965 </t>
  </si>
  <si>
    <t>06128</t>
  </si>
  <si>
    <t xml:space="preserve"> 00_28982 + 00_28965 </t>
  </si>
  <si>
    <t>28821</t>
  </si>
  <si>
    <t xml:space="preserve"> _29296 </t>
  </si>
  <si>
    <t>30517</t>
  </si>
  <si>
    <t xml:space="preserve"> 00_29296 </t>
  </si>
  <si>
    <t>28933</t>
  </si>
  <si>
    <t xml:space="preserve"> _29173 + _28673 </t>
  </si>
  <si>
    <t>06296</t>
  </si>
  <si>
    <t xml:space="preserve"> 00_29173 + 00_28673 </t>
  </si>
  <si>
    <t>28934</t>
  </si>
  <si>
    <t xml:space="preserve"> _28666 </t>
  </si>
  <si>
    <t>30518</t>
  </si>
  <si>
    <t xml:space="preserve"> 00_28666 </t>
  </si>
  <si>
    <t>28954</t>
  </si>
  <si>
    <t xml:space="preserve"> _29105 + _28715 </t>
  </si>
  <si>
    <t>07048</t>
  </si>
  <si>
    <t xml:space="preserve"> 00_29105 + 00_28715 </t>
  </si>
  <si>
    <t>28955</t>
  </si>
  <si>
    <t xml:space="preserve"> _28849 + _28794 </t>
  </si>
  <si>
    <t>06744</t>
  </si>
  <si>
    <t xml:space="preserve"> 00_28849 + 00_28794 </t>
  </si>
  <si>
    <t>28971</t>
  </si>
  <si>
    <t xml:space="preserve"> _28840 + _29113 </t>
  </si>
  <si>
    <t>06448</t>
  </si>
  <si>
    <t xml:space="preserve"> 00_28840 + 00_29113 </t>
  </si>
  <si>
    <t>29036</t>
  </si>
  <si>
    <t xml:space="preserve"> _28651 + _28775 </t>
  </si>
  <si>
    <t>06904</t>
  </si>
  <si>
    <t xml:space="preserve"> 00_28651 + 00_28775 </t>
  </si>
  <si>
    <t>29037</t>
  </si>
  <si>
    <t xml:space="preserve"> _28913 + _28788 </t>
  </si>
  <si>
    <t>07040</t>
  </si>
  <si>
    <t xml:space="preserve"> 00_28913 + 00_28788 </t>
  </si>
  <si>
    <t>29059</t>
  </si>
  <si>
    <t xml:space="preserve"> _28858 + _28639 </t>
  </si>
  <si>
    <t>06432</t>
  </si>
  <si>
    <t xml:space="preserve"> 00_28858 + 00_28639 </t>
  </si>
  <si>
    <t>29073</t>
  </si>
  <si>
    <t xml:space="preserve"> _29110 + _29148 </t>
  </si>
  <si>
    <t>06896</t>
  </si>
  <si>
    <t xml:space="preserve"> 00_29110 + 00_29148 </t>
  </si>
  <si>
    <t>29078</t>
  </si>
  <si>
    <t xml:space="preserve"> _29275 </t>
  </si>
  <si>
    <t>30519</t>
  </si>
  <si>
    <t xml:space="preserve"> 00_29275 </t>
  </si>
  <si>
    <t>29108</t>
  </si>
  <si>
    <t xml:space="preserve"> _29135 + _28860 </t>
  </si>
  <si>
    <t>07056</t>
  </si>
  <si>
    <t xml:space="preserve"> 00_29135 + 00_28860 </t>
  </si>
  <si>
    <t>29118</t>
  </si>
  <si>
    <t xml:space="preserve"> _29092 + _29303 </t>
  </si>
  <si>
    <t>06144</t>
  </si>
  <si>
    <t xml:space="preserve"> 00_29092 + 00_29303 </t>
  </si>
  <si>
    <t>29130</t>
  </si>
  <si>
    <t xml:space="preserve"> _28678 + _28942 </t>
  </si>
  <si>
    <t>06888</t>
  </si>
  <si>
    <t xml:space="preserve"> 00_28678 + 00_28942 </t>
  </si>
  <si>
    <t>29132</t>
  </si>
  <si>
    <t xml:space="preserve"> _29280 + _29062 </t>
  </si>
  <si>
    <t>06600</t>
  </si>
  <si>
    <t xml:space="preserve"> 00_29280 + 00_29062 </t>
  </si>
  <si>
    <t>29183</t>
  </si>
  <si>
    <t xml:space="preserve"> _28915 + _29163 </t>
  </si>
  <si>
    <t>06136</t>
  </si>
  <si>
    <t xml:space="preserve"> 00_28915 + 00_29163 </t>
  </si>
  <si>
    <t>29222</t>
  </si>
  <si>
    <t xml:space="preserve"> _28739 + _28879 </t>
  </si>
  <si>
    <t>06592</t>
  </si>
  <si>
    <t xml:space="preserve"> 00_28739 + 00_28879 </t>
  </si>
  <si>
    <t>29238</t>
  </si>
  <si>
    <t xml:space="preserve"> _28663 + _28741 </t>
  </si>
  <si>
    <t>06280</t>
  </si>
  <si>
    <t xml:space="preserve"> 00_28663 + 00_28741 </t>
  </si>
  <si>
    <t>29247</t>
  </si>
  <si>
    <t xml:space="preserve"> _28729 + _28891 </t>
  </si>
  <si>
    <t>06584</t>
  </si>
  <si>
    <t xml:space="preserve"> 00_28729 + 00_28891 </t>
  </si>
  <si>
    <t>29308</t>
  </si>
  <si>
    <t xml:space="preserve"> _29216 + _29166 </t>
  </si>
  <si>
    <t>06736</t>
  </si>
  <si>
    <t xml:space="preserve"> 00_29216 + 00_29166 </t>
  </si>
  <si>
    <t>第20册</t>
  </si>
  <si>
    <t>30819</t>
  </si>
  <si>
    <t xml:space="preserve"> 01_30952 </t>
  </si>
  <si>
    <t>37796</t>
  </si>
  <si>
    <t xml:space="preserve"> 00_30952 </t>
  </si>
  <si>
    <t>37795</t>
  </si>
  <si>
    <t>30827</t>
  </si>
  <si>
    <t xml:space="preserve"> _30838 + _30956 </t>
  </si>
  <si>
    <t>37828</t>
  </si>
  <si>
    <t xml:space="preserve"> 00_30838 + 00_30956 </t>
  </si>
  <si>
    <t>30668</t>
  </si>
  <si>
    <t>30828</t>
  </si>
  <si>
    <t xml:space="preserve"> _30839 + _30957 </t>
  </si>
  <si>
    <t>37836</t>
  </si>
  <si>
    <t xml:space="preserve"> 00_30839 + 00_30957 </t>
  </si>
  <si>
    <t>30495</t>
  </si>
  <si>
    <t>30829</t>
  </si>
  <si>
    <t xml:space="preserve"> _30840 + _30959 </t>
  </si>
  <si>
    <t>37844</t>
  </si>
  <si>
    <t xml:space="preserve"> 00_30840 + 00_30959 </t>
  </si>
  <si>
    <t>30669</t>
  </si>
  <si>
    <t>30830</t>
  </si>
  <si>
    <t xml:space="preserve"> _30841 + _30960 </t>
  </si>
  <si>
    <t>37852</t>
  </si>
  <si>
    <t xml:space="preserve"> 00_30841 + 00_30960 </t>
  </si>
  <si>
    <t>30670</t>
  </si>
  <si>
    <t>30821</t>
  </si>
  <si>
    <t xml:space="preserve"> _30835 + _30953 </t>
  </si>
  <si>
    <t>37804</t>
  </si>
  <si>
    <t xml:space="preserve"> 00_30835 + 00_30953 </t>
  </si>
  <si>
    <t>30481</t>
  </si>
  <si>
    <t>30825</t>
  </si>
  <si>
    <t xml:space="preserve"> _30836 + _30954 </t>
  </si>
  <si>
    <t>37812</t>
  </si>
  <si>
    <t xml:space="preserve"> 00_30836 + 00_30954 </t>
  </si>
  <si>
    <t>30491</t>
  </si>
  <si>
    <t>30826</t>
  </si>
  <si>
    <t xml:space="preserve"> _30837 + _30955 </t>
  </si>
  <si>
    <t>37820</t>
  </si>
  <si>
    <t xml:space="preserve"> 00_30837 + 00_30955 </t>
  </si>
  <si>
    <t>30492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</si>
</sst>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5"/>
  <sheetViews>
    <sheetView tabSelected="1" workbookViewId="0">
      <selection activeCell="H19" sqref="H19"/>
    </sheetView>
  </sheetViews>
  <sheetFormatPr defaultColWidth="9" defaultRowHeight="13.5"/>
  <cols>
    <col min="2" max="2" width="15" customWidth="1"/>
    <col min="3" max="4" width="10.375" customWidth="1"/>
    <col min="5" max="5" width="14.125" customWidth="1"/>
    <col min="6" max="7" width="21.5" customWidth="1"/>
    <col min="8" max="8" width="189.375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1674</v>
      </c>
      <c r="B2" t="s">
        <v>11</v>
      </c>
      <c r="C2" t="s">
        <v>12</v>
      </c>
      <c r="D2" t="s">
        <v>13</v>
      </c>
      <c r="E2" t="s">
        <v>14</v>
      </c>
      <c r="F2" s="2">
        <v>32874</v>
      </c>
      <c r="G2" s="2">
        <v>48944</v>
      </c>
      <c r="H2" t="s">
        <v>15</v>
      </c>
      <c r="I2" t="s">
        <v>12</v>
      </c>
      <c r="J2" t="e">
        <f>DN15铜销量+DN15铁销量+DN20铜销量+DN20铁销量+DN25铜销量+DN25铁销量+DN40铜销量+DN40铁销量+DN50铜销量+DN100铁销量+DN150铁销量+DN200铁销量+DN80铁销量+DN50铁销量+DN15智能水表销量+DN20智能水表销量+DN25智能水表销量+DN40智能水表销量+DN50智能水表销量</f>
        <v>#NAME?</v>
      </c>
      <c r="K2" t="s">
        <v>16</v>
      </c>
      <c r="L2" t="s">
        <v>17</v>
      </c>
    </row>
    <row r="3" spans="1:12">
      <c r="A3" s="1">
        <v>3415</v>
      </c>
      <c r="B3" t="s">
        <v>11</v>
      </c>
      <c r="C3" t="s">
        <v>12</v>
      </c>
      <c r="D3" t="s">
        <v>13</v>
      </c>
      <c r="E3" t="s">
        <v>14</v>
      </c>
      <c r="F3" s="2">
        <v>32874</v>
      </c>
      <c r="G3" s="2">
        <v>48944</v>
      </c>
      <c r="H3" t="s">
        <v>18</v>
      </c>
      <c r="I3" t="s">
        <v>19</v>
      </c>
      <c r="J3" t="e">
        <f>内销量+外销量</f>
        <v>#NAME?</v>
      </c>
      <c r="K3" t="s">
        <v>20</v>
      </c>
      <c r="L3" t="s">
        <v>21</v>
      </c>
    </row>
    <row r="4" spans="1:12">
      <c r="A4" s="1">
        <v>2252</v>
      </c>
      <c r="B4" t="s">
        <v>22</v>
      </c>
      <c r="C4" t="s">
        <v>23</v>
      </c>
      <c r="D4" t="s">
        <v>24</v>
      </c>
      <c r="E4" t="s">
        <v>14</v>
      </c>
      <c r="F4" s="2">
        <v>32874</v>
      </c>
      <c r="G4" s="2">
        <v>48944</v>
      </c>
      <c r="H4" t="s">
        <v>25</v>
      </c>
      <c r="I4" t="s">
        <v>26</v>
      </c>
      <c r="J4" t="e">
        <f>自行DN15+自行DN20+自行DN25+自行DN40+自行DN50+自行DN100+自行DN150+自行DN200+自行DN300以上+自行DN80</f>
        <v>#NAME?</v>
      </c>
      <c r="K4" t="s">
        <v>27</v>
      </c>
      <c r="L4" t="s">
        <v>28</v>
      </c>
    </row>
    <row r="5" spans="1:12">
      <c r="A5" s="1">
        <v>3571</v>
      </c>
      <c r="B5" t="s">
        <v>22</v>
      </c>
      <c r="C5" t="s">
        <v>23</v>
      </c>
      <c r="D5" t="s">
        <v>24</v>
      </c>
      <c r="E5" t="s">
        <v>14</v>
      </c>
      <c r="F5" s="2">
        <v>32874</v>
      </c>
      <c r="G5" s="2">
        <v>48944</v>
      </c>
      <c r="H5" t="s">
        <v>29</v>
      </c>
      <c r="I5" t="s">
        <v>30</v>
      </c>
      <c r="J5">
        <f>DN15+DN20+DN25+DN40+DN50+DN100+DN150+DN200</f>
        <v>0</v>
      </c>
      <c r="K5" t="s">
        <v>20</v>
      </c>
      <c r="L5" t="s">
        <v>31</v>
      </c>
    </row>
    <row r="6" spans="1:12">
      <c r="A6" s="1">
        <v>2508</v>
      </c>
      <c r="B6" t="s">
        <v>22</v>
      </c>
      <c r="C6" t="s">
        <v>23</v>
      </c>
      <c r="D6" t="s">
        <v>32</v>
      </c>
      <c r="E6" t="s">
        <v>14</v>
      </c>
      <c r="F6" s="2">
        <v>32874</v>
      </c>
      <c r="G6" s="2">
        <v>48944</v>
      </c>
      <c r="H6" t="s">
        <v>25</v>
      </c>
      <c r="I6" t="s">
        <v>26</v>
      </c>
      <c r="J6" t="e">
        <f>自行DN15+自行DN20+自行DN25+自行DN40+自行DN50+自行DN100+自行DN150+自行DN200+自行DN300以上+自行DN80</f>
        <v>#NAME?</v>
      </c>
      <c r="K6" t="s">
        <v>27</v>
      </c>
      <c r="L6" t="s">
        <v>28</v>
      </c>
    </row>
    <row r="7" spans="1:12">
      <c r="A7" s="1">
        <v>3893</v>
      </c>
      <c r="B7" t="s">
        <v>22</v>
      </c>
      <c r="C7" t="s">
        <v>23</v>
      </c>
      <c r="D7" t="s">
        <v>32</v>
      </c>
      <c r="E7" t="s">
        <v>14</v>
      </c>
      <c r="F7" s="2">
        <v>32874</v>
      </c>
      <c r="G7" s="2">
        <v>48944</v>
      </c>
      <c r="H7" t="s">
        <v>29</v>
      </c>
      <c r="I7" t="s">
        <v>30</v>
      </c>
      <c r="J7">
        <f>DN15+DN20+DN25+DN40+DN50+DN100+DN150+DN200</f>
        <v>0</v>
      </c>
      <c r="K7" t="s">
        <v>20</v>
      </c>
      <c r="L7" t="s">
        <v>33</v>
      </c>
    </row>
    <row r="8" spans="1:12">
      <c r="A8" s="1">
        <v>2586</v>
      </c>
      <c r="B8" t="s">
        <v>22</v>
      </c>
      <c r="C8" t="s">
        <v>23</v>
      </c>
      <c r="D8" t="s">
        <v>34</v>
      </c>
      <c r="E8" t="s">
        <v>14</v>
      </c>
      <c r="F8" s="2">
        <v>32874</v>
      </c>
      <c r="G8" s="2">
        <v>48944</v>
      </c>
      <c r="H8" t="s">
        <v>25</v>
      </c>
      <c r="I8" t="s">
        <v>26</v>
      </c>
      <c r="J8" t="e">
        <f>自行DN15+自行DN20+自行DN25+自行DN40+自行DN50+自行DN100+自行DN150+自行DN200+自行DN300以上+自行DN80</f>
        <v>#NAME?</v>
      </c>
      <c r="K8" t="s">
        <v>35</v>
      </c>
      <c r="L8" t="s">
        <v>28</v>
      </c>
    </row>
    <row r="9" spans="1:12">
      <c r="A9" s="1">
        <v>3574</v>
      </c>
      <c r="B9" t="s">
        <v>22</v>
      </c>
      <c r="C9" t="s">
        <v>23</v>
      </c>
      <c r="D9" t="s">
        <v>34</v>
      </c>
      <c r="E9" t="s">
        <v>14</v>
      </c>
      <c r="F9" s="2">
        <v>32874</v>
      </c>
      <c r="G9" s="2">
        <v>48944</v>
      </c>
      <c r="H9" t="s">
        <v>29</v>
      </c>
      <c r="I9" t="s">
        <v>30</v>
      </c>
      <c r="J9">
        <f>DN15+DN20+DN25+DN40+DN50+DN100+DN150+DN200</f>
        <v>0</v>
      </c>
      <c r="K9" t="s">
        <v>20</v>
      </c>
      <c r="L9" t="s">
        <v>36</v>
      </c>
    </row>
    <row r="10" spans="1:12">
      <c r="A10" s="1">
        <v>3128</v>
      </c>
      <c r="B10" t="s">
        <v>22</v>
      </c>
      <c r="C10" t="s">
        <v>23</v>
      </c>
      <c r="D10" t="s">
        <v>37</v>
      </c>
      <c r="E10" t="s">
        <v>14</v>
      </c>
      <c r="F10" s="2">
        <v>32874</v>
      </c>
      <c r="G10" s="2">
        <v>48944</v>
      </c>
      <c r="H10" t="s">
        <v>25</v>
      </c>
      <c r="I10" t="s">
        <v>26</v>
      </c>
      <c r="J10" t="e">
        <f>自行DN15+自行DN20+自行DN25+自行DN40+自行DN50+自行DN100+自行DN150+自行DN200+自行DN300以上+自行DN80</f>
        <v>#NAME?</v>
      </c>
      <c r="K10" t="s">
        <v>35</v>
      </c>
      <c r="L10" t="s">
        <v>28</v>
      </c>
    </row>
    <row r="11" spans="1:12">
      <c r="A11" s="1">
        <v>3909</v>
      </c>
      <c r="B11" t="s">
        <v>22</v>
      </c>
      <c r="C11" t="s">
        <v>23</v>
      </c>
      <c r="D11" t="s">
        <v>37</v>
      </c>
      <c r="E11" t="s">
        <v>14</v>
      </c>
      <c r="F11" s="2">
        <v>32874</v>
      </c>
      <c r="G11" s="2">
        <v>48944</v>
      </c>
      <c r="H11" t="s">
        <v>29</v>
      </c>
      <c r="I11" t="s">
        <v>30</v>
      </c>
      <c r="J11">
        <f>DN15+DN20+DN25+DN40+DN50+DN100+DN150+DN200</f>
        <v>0</v>
      </c>
      <c r="K11" t="s">
        <v>20</v>
      </c>
      <c r="L11" t="s">
        <v>38</v>
      </c>
    </row>
    <row r="12" spans="1:12">
      <c r="A12" s="1">
        <v>1893</v>
      </c>
      <c r="B12" t="s">
        <v>22</v>
      </c>
      <c r="C12" t="s">
        <v>23</v>
      </c>
      <c r="D12" t="s">
        <v>39</v>
      </c>
      <c r="E12" t="s">
        <v>14</v>
      </c>
      <c r="F12" s="2">
        <v>32874</v>
      </c>
      <c r="G12" s="2">
        <v>48944</v>
      </c>
      <c r="H12" t="s">
        <v>25</v>
      </c>
      <c r="I12" t="s">
        <v>26</v>
      </c>
      <c r="J12" t="e">
        <f>自行DN15+自行DN20+自行DN25+自行DN40+自行DN50+自行DN100+自行DN150+自行DN200+自行DN300以上+自行DN80</f>
        <v>#NAME?</v>
      </c>
      <c r="K12" t="s">
        <v>40</v>
      </c>
      <c r="L12" t="s">
        <v>28</v>
      </c>
    </row>
    <row r="13" spans="1:12">
      <c r="A13" s="1">
        <v>3889</v>
      </c>
      <c r="B13" t="s">
        <v>22</v>
      </c>
      <c r="C13" t="s">
        <v>23</v>
      </c>
      <c r="D13" t="s">
        <v>39</v>
      </c>
      <c r="E13" t="s">
        <v>14</v>
      </c>
      <c r="F13" s="2">
        <v>32874</v>
      </c>
      <c r="G13" s="2">
        <v>48944</v>
      </c>
      <c r="H13" t="s">
        <v>29</v>
      </c>
      <c r="I13" t="s">
        <v>30</v>
      </c>
      <c r="J13">
        <f>DN15+DN20+DN25+DN40+DN50+DN100+DN150+DN200</f>
        <v>0</v>
      </c>
      <c r="K13" t="s">
        <v>20</v>
      </c>
      <c r="L13" t="s">
        <v>41</v>
      </c>
    </row>
    <row r="14" spans="1:12">
      <c r="A14" s="1">
        <v>4</v>
      </c>
      <c r="B14" t="s">
        <v>22</v>
      </c>
      <c r="C14" t="s">
        <v>23</v>
      </c>
      <c r="D14" t="s">
        <v>42</v>
      </c>
      <c r="E14" t="s">
        <v>14</v>
      </c>
      <c r="F14" s="2">
        <v>32874</v>
      </c>
      <c r="G14" s="2">
        <v>48944</v>
      </c>
      <c r="H14" t="s">
        <v>25</v>
      </c>
      <c r="I14" t="s">
        <v>26</v>
      </c>
      <c r="J14" t="e">
        <f>自行DN15+自行DN20+自行DN25+自行DN40+自行DN50+自行DN100+自行DN150+自行DN200+自行DN300以上+自行DN80</f>
        <v>#NAME?</v>
      </c>
      <c r="K14" t="s">
        <v>43</v>
      </c>
      <c r="L14" t="s">
        <v>28</v>
      </c>
    </row>
    <row r="15" spans="1:12">
      <c r="A15" s="1">
        <v>3584</v>
      </c>
      <c r="B15" t="s">
        <v>22</v>
      </c>
      <c r="C15" t="s">
        <v>23</v>
      </c>
      <c r="D15" t="s">
        <v>42</v>
      </c>
      <c r="E15" t="s">
        <v>14</v>
      </c>
      <c r="F15" s="2">
        <v>32874</v>
      </c>
      <c r="G15" s="2">
        <v>48944</v>
      </c>
      <c r="H15" t="s">
        <v>29</v>
      </c>
      <c r="I15" t="s">
        <v>30</v>
      </c>
      <c r="J15">
        <f>DN15+DN20+DN25+DN40+DN50+DN100+DN150+DN200</f>
        <v>0</v>
      </c>
      <c r="K15" t="s">
        <v>20</v>
      </c>
      <c r="L15" t="s">
        <v>44</v>
      </c>
    </row>
    <row r="16" spans="1:12">
      <c r="A16" s="1">
        <v>1032</v>
      </c>
      <c r="B16" t="s">
        <v>22</v>
      </c>
      <c r="C16" t="s">
        <v>23</v>
      </c>
      <c r="D16" t="s">
        <v>45</v>
      </c>
      <c r="E16" t="s">
        <v>14</v>
      </c>
      <c r="F16" s="2">
        <v>32874</v>
      </c>
      <c r="G16" s="2">
        <v>48944</v>
      </c>
      <c r="H16" t="s">
        <v>25</v>
      </c>
      <c r="I16" t="s">
        <v>26</v>
      </c>
      <c r="J16" t="e">
        <f>自行DN15+自行DN20+自行DN25+自行DN40+自行DN50+自行DN100+自行DN150+自行DN200+自行DN300以上+自行DN80</f>
        <v>#NAME?</v>
      </c>
      <c r="K16" t="s">
        <v>40</v>
      </c>
      <c r="L16" t="s">
        <v>28</v>
      </c>
    </row>
    <row r="17" spans="1:12">
      <c r="A17" s="1">
        <v>3660</v>
      </c>
      <c r="B17" t="s">
        <v>22</v>
      </c>
      <c r="C17" t="s">
        <v>23</v>
      </c>
      <c r="D17" t="s">
        <v>45</v>
      </c>
      <c r="E17" t="s">
        <v>14</v>
      </c>
      <c r="F17" s="2">
        <v>32874</v>
      </c>
      <c r="G17" s="2">
        <v>48944</v>
      </c>
      <c r="H17" t="s">
        <v>29</v>
      </c>
      <c r="I17" t="s">
        <v>30</v>
      </c>
      <c r="J17">
        <f>DN15+DN20+DN25+DN40+DN50+DN100+DN150+DN200</f>
        <v>0</v>
      </c>
      <c r="K17" t="s">
        <v>20</v>
      </c>
      <c r="L17" t="s">
        <v>46</v>
      </c>
    </row>
    <row r="18" spans="1:12">
      <c r="A18" s="1">
        <v>53</v>
      </c>
      <c r="B18" t="s">
        <v>47</v>
      </c>
      <c r="C18" t="s">
        <v>48</v>
      </c>
      <c r="D18" t="s">
        <v>13</v>
      </c>
      <c r="E18" t="s">
        <v>14</v>
      </c>
      <c r="F18" s="2">
        <v>32874</v>
      </c>
      <c r="G18" s="2">
        <v>48944</v>
      </c>
      <c r="H18" t="s">
        <v>49</v>
      </c>
      <c r="I18" t="s">
        <v>50</v>
      </c>
      <c r="J18" t="e">
        <f>第1册</f>
        <v>#NAME?</v>
      </c>
      <c r="K18" t="s">
        <v>16</v>
      </c>
      <c r="L18" t="s">
        <v>51</v>
      </c>
    </row>
    <row r="19" spans="1:12">
      <c r="A19" s="1">
        <v>3829</v>
      </c>
      <c r="B19" t="s">
        <v>47</v>
      </c>
      <c r="C19" t="s">
        <v>48</v>
      </c>
      <c r="D19" t="s">
        <v>13</v>
      </c>
      <c r="E19" t="s">
        <v>14</v>
      </c>
      <c r="F19" s="2">
        <v>32874</v>
      </c>
      <c r="G19" s="2">
        <v>48944</v>
      </c>
      <c r="H19" t="s">
        <v>52</v>
      </c>
      <c r="I19" t="s">
        <v>48</v>
      </c>
      <c r="J19" t="e">
        <f>第1册(广州自来水公司)</f>
        <v>#NAME?</v>
      </c>
      <c r="K19" t="s">
        <v>20</v>
      </c>
      <c r="L19" t="s">
        <v>51</v>
      </c>
    </row>
    <row r="20" spans="1:12">
      <c r="A20" s="1">
        <v>54</v>
      </c>
      <c r="B20" t="s">
        <v>53</v>
      </c>
      <c r="C20" t="s">
        <v>54</v>
      </c>
      <c r="D20" t="s">
        <v>13</v>
      </c>
      <c r="E20" t="s">
        <v>14</v>
      </c>
      <c r="F20" s="2">
        <v>32874</v>
      </c>
      <c r="G20" s="2">
        <v>48944</v>
      </c>
      <c r="H20" t="s">
        <v>55</v>
      </c>
      <c r="I20" t="s">
        <v>56</v>
      </c>
      <c r="J20" t="e">
        <f>第2册</f>
        <v>#NAME?</v>
      </c>
      <c r="K20" t="s">
        <v>16</v>
      </c>
      <c r="L20" t="s">
        <v>51</v>
      </c>
    </row>
    <row r="21" spans="1:12">
      <c r="A21" s="1">
        <v>4978</v>
      </c>
      <c r="B21" t="s">
        <v>53</v>
      </c>
      <c r="C21" t="s">
        <v>54</v>
      </c>
      <c r="D21" t="s">
        <v>13</v>
      </c>
      <c r="E21" t="s">
        <v>14</v>
      </c>
      <c r="F21" s="2">
        <v>32874</v>
      </c>
      <c r="G21" s="2">
        <v>48944</v>
      </c>
      <c r="H21" t="s">
        <v>57</v>
      </c>
      <c r="I21" t="s">
        <v>54</v>
      </c>
      <c r="J21" t="e">
        <f>第2册(广州自来水公司)</f>
        <v>#NAME?</v>
      </c>
      <c r="K21" t="s">
        <v>20</v>
      </c>
      <c r="L21" t="s">
        <v>51</v>
      </c>
    </row>
    <row r="22" spans="1:12">
      <c r="A22" s="1">
        <v>55</v>
      </c>
      <c r="B22" t="s">
        <v>58</v>
      </c>
      <c r="C22" t="s">
        <v>59</v>
      </c>
      <c r="D22" t="s">
        <v>13</v>
      </c>
      <c r="E22" t="s">
        <v>14</v>
      </c>
      <c r="F22" s="2">
        <v>32874</v>
      </c>
      <c r="G22" s="2">
        <v>48944</v>
      </c>
      <c r="H22" t="s">
        <v>60</v>
      </c>
      <c r="I22" t="s">
        <v>61</v>
      </c>
      <c r="J22" t="e">
        <f>第3册</f>
        <v>#NAME?</v>
      </c>
      <c r="K22" t="s">
        <v>16</v>
      </c>
      <c r="L22" t="s">
        <v>51</v>
      </c>
    </row>
    <row r="23" spans="1:12">
      <c r="A23" s="1">
        <v>3863</v>
      </c>
      <c r="B23" t="s">
        <v>58</v>
      </c>
      <c r="C23" t="s">
        <v>59</v>
      </c>
      <c r="D23" t="s">
        <v>13</v>
      </c>
      <c r="E23" t="s">
        <v>14</v>
      </c>
      <c r="F23" s="2">
        <v>32874</v>
      </c>
      <c r="G23" s="2">
        <v>48944</v>
      </c>
      <c r="H23" t="s">
        <v>62</v>
      </c>
      <c r="I23" t="s">
        <v>59</v>
      </c>
      <c r="J23" t="e">
        <f>第3册(广州自来水公司)</f>
        <v>#NAME?</v>
      </c>
      <c r="K23" t="s">
        <v>20</v>
      </c>
      <c r="L23" t="s">
        <v>51</v>
      </c>
    </row>
    <row r="24" spans="1:12">
      <c r="A24" s="1">
        <v>56</v>
      </c>
      <c r="B24" t="s">
        <v>63</v>
      </c>
      <c r="C24" t="s">
        <v>64</v>
      </c>
      <c r="D24" t="s">
        <v>13</v>
      </c>
      <c r="E24" t="s">
        <v>14</v>
      </c>
      <c r="F24" s="2">
        <v>32874</v>
      </c>
      <c r="G24" s="2">
        <v>48944</v>
      </c>
      <c r="H24" t="s">
        <v>65</v>
      </c>
      <c r="I24" t="s">
        <v>66</v>
      </c>
      <c r="J24" t="e">
        <f>第4册</f>
        <v>#NAME?</v>
      </c>
      <c r="K24" t="s">
        <v>16</v>
      </c>
      <c r="L24" t="s">
        <v>51</v>
      </c>
    </row>
    <row r="25" spans="1:12">
      <c r="A25" s="1">
        <v>3864</v>
      </c>
      <c r="B25" t="s">
        <v>63</v>
      </c>
      <c r="C25" t="s">
        <v>64</v>
      </c>
      <c r="D25" t="s">
        <v>13</v>
      </c>
      <c r="E25" t="s">
        <v>14</v>
      </c>
      <c r="F25" s="2">
        <v>32874</v>
      </c>
      <c r="G25" s="2">
        <v>48944</v>
      </c>
      <c r="H25" t="s">
        <v>67</v>
      </c>
      <c r="I25" t="s">
        <v>64</v>
      </c>
      <c r="J25" t="e">
        <f>第4册(广州自来水公司)</f>
        <v>#NAME?</v>
      </c>
      <c r="K25" t="s">
        <v>20</v>
      </c>
      <c r="L25" t="s">
        <v>51</v>
      </c>
    </row>
    <row r="26" spans="1:12">
      <c r="A26" s="1">
        <v>57</v>
      </c>
      <c r="B26" t="s">
        <v>68</v>
      </c>
      <c r="C26" t="s">
        <v>69</v>
      </c>
      <c r="D26" t="s">
        <v>13</v>
      </c>
      <c r="E26" t="s">
        <v>14</v>
      </c>
      <c r="F26" s="2">
        <v>32874</v>
      </c>
      <c r="G26" s="2">
        <v>48944</v>
      </c>
      <c r="H26" t="s">
        <v>70</v>
      </c>
      <c r="I26" t="s">
        <v>71</v>
      </c>
      <c r="J26" t="e">
        <f>第5册</f>
        <v>#NAME?</v>
      </c>
      <c r="K26" t="s">
        <v>16</v>
      </c>
      <c r="L26" t="s">
        <v>51</v>
      </c>
    </row>
    <row r="27" spans="1:12">
      <c r="A27" s="1">
        <v>5135</v>
      </c>
      <c r="B27" t="s">
        <v>68</v>
      </c>
      <c r="C27" t="s">
        <v>69</v>
      </c>
      <c r="D27" t="s">
        <v>13</v>
      </c>
      <c r="E27" t="s">
        <v>14</v>
      </c>
      <c r="F27" s="2">
        <v>32874</v>
      </c>
      <c r="G27" s="2">
        <v>48944</v>
      </c>
      <c r="H27" t="s">
        <v>72</v>
      </c>
      <c r="I27" t="s">
        <v>69</v>
      </c>
      <c r="J27" t="e">
        <f>第5册(广州自来水公司)</f>
        <v>#NAME?</v>
      </c>
      <c r="K27" t="s">
        <v>20</v>
      </c>
      <c r="L27" t="s">
        <v>51</v>
      </c>
    </row>
    <row r="28" spans="1:12">
      <c r="A28" s="1">
        <v>58</v>
      </c>
      <c r="B28" t="s">
        <v>73</v>
      </c>
      <c r="C28" t="s">
        <v>74</v>
      </c>
      <c r="D28" t="s">
        <v>13</v>
      </c>
      <c r="E28" t="s">
        <v>14</v>
      </c>
      <c r="F28" s="2">
        <v>32874</v>
      </c>
      <c r="G28" s="2">
        <v>48944</v>
      </c>
      <c r="H28" t="s">
        <v>75</v>
      </c>
      <c r="I28" t="s">
        <v>76</v>
      </c>
      <c r="J28" t="e">
        <f>第6册</f>
        <v>#NAME?</v>
      </c>
      <c r="K28" t="s">
        <v>16</v>
      </c>
      <c r="L28" t="s">
        <v>51</v>
      </c>
    </row>
    <row r="29" spans="1:12">
      <c r="A29" s="1">
        <v>4266</v>
      </c>
      <c r="B29" t="s">
        <v>73</v>
      </c>
      <c r="C29" t="s">
        <v>74</v>
      </c>
      <c r="D29" t="s">
        <v>13</v>
      </c>
      <c r="E29" t="s">
        <v>14</v>
      </c>
      <c r="F29" s="2">
        <v>32874</v>
      </c>
      <c r="G29" s="2">
        <v>48944</v>
      </c>
      <c r="H29" t="s">
        <v>77</v>
      </c>
      <c r="I29" t="s">
        <v>74</v>
      </c>
      <c r="J29" t="e">
        <f>第6册(广州自来水公司)</f>
        <v>#NAME?</v>
      </c>
      <c r="K29" t="s">
        <v>20</v>
      </c>
      <c r="L29" t="s">
        <v>51</v>
      </c>
    </row>
    <row r="30" spans="1:12">
      <c r="A30" s="1">
        <v>59</v>
      </c>
      <c r="B30" t="s">
        <v>78</v>
      </c>
      <c r="C30" t="s">
        <v>79</v>
      </c>
      <c r="D30" t="s">
        <v>13</v>
      </c>
      <c r="E30" t="s">
        <v>14</v>
      </c>
      <c r="F30" s="2">
        <v>32874</v>
      </c>
      <c r="G30" s="2">
        <v>48944</v>
      </c>
      <c r="H30" t="s">
        <v>80</v>
      </c>
      <c r="I30" t="s">
        <v>81</v>
      </c>
      <c r="J30" t="e">
        <f>第7册</f>
        <v>#NAME?</v>
      </c>
      <c r="K30" t="s">
        <v>16</v>
      </c>
      <c r="L30" t="s">
        <v>51</v>
      </c>
    </row>
    <row r="31" spans="1:12">
      <c r="A31" s="1">
        <v>3322</v>
      </c>
      <c r="B31" t="s">
        <v>78</v>
      </c>
      <c r="C31" t="s">
        <v>79</v>
      </c>
      <c r="D31" t="s">
        <v>13</v>
      </c>
      <c r="E31" t="s">
        <v>14</v>
      </c>
      <c r="F31" s="2">
        <v>32874</v>
      </c>
      <c r="G31" s="2">
        <v>48944</v>
      </c>
      <c r="H31" t="s">
        <v>82</v>
      </c>
      <c r="I31" t="s">
        <v>79</v>
      </c>
      <c r="J31" t="e">
        <f>第7册(广州自来水公司)</f>
        <v>#NAME?</v>
      </c>
      <c r="K31" t="s">
        <v>20</v>
      </c>
      <c r="L31" t="s">
        <v>51</v>
      </c>
    </row>
    <row r="32" spans="1:12">
      <c r="A32" s="1">
        <v>60</v>
      </c>
      <c r="B32" t="s">
        <v>83</v>
      </c>
      <c r="C32" t="s">
        <v>84</v>
      </c>
      <c r="D32" t="s">
        <v>13</v>
      </c>
      <c r="E32" t="s">
        <v>14</v>
      </c>
      <c r="F32" s="2">
        <v>32874</v>
      </c>
      <c r="G32" s="2">
        <v>48944</v>
      </c>
      <c r="H32" t="s">
        <v>85</v>
      </c>
      <c r="I32" t="s">
        <v>86</v>
      </c>
      <c r="J32" t="e">
        <f>第8册</f>
        <v>#NAME?</v>
      </c>
      <c r="K32" t="s">
        <v>16</v>
      </c>
      <c r="L32" t="s">
        <v>51</v>
      </c>
    </row>
    <row r="33" spans="1:12">
      <c r="A33" s="1">
        <v>3830</v>
      </c>
      <c r="B33" t="s">
        <v>83</v>
      </c>
      <c r="C33" t="s">
        <v>84</v>
      </c>
      <c r="D33" t="s">
        <v>13</v>
      </c>
      <c r="E33" t="s">
        <v>14</v>
      </c>
      <c r="F33" s="2">
        <v>32874</v>
      </c>
      <c r="G33" s="2">
        <v>48944</v>
      </c>
      <c r="H33" t="s">
        <v>87</v>
      </c>
      <c r="I33" t="s">
        <v>84</v>
      </c>
      <c r="J33" t="e">
        <f>第8册(广州自来水公司)</f>
        <v>#NAME?</v>
      </c>
      <c r="K33" t="s">
        <v>20</v>
      </c>
      <c r="L33" t="s">
        <v>51</v>
      </c>
    </row>
    <row r="34" spans="1:12">
      <c r="A34" s="1">
        <v>61</v>
      </c>
      <c r="B34" t="s">
        <v>88</v>
      </c>
      <c r="C34" t="s">
        <v>89</v>
      </c>
      <c r="D34" t="s">
        <v>13</v>
      </c>
      <c r="E34" t="s">
        <v>14</v>
      </c>
      <c r="F34" s="2">
        <v>32874</v>
      </c>
      <c r="G34" s="2">
        <v>48944</v>
      </c>
      <c r="H34" t="s">
        <v>90</v>
      </c>
      <c r="I34" t="s">
        <v>91</v>
      </c>
      <c r="J34" t="e">
        <f>第9册</f>
        <v>#NAME?</v>
      </c>
      <c r="K34" t="s">
        <v>16</v>
      </c>
      <c r="L34" t="s">
        <v>51</v>
      </c>
    </row>
    <row r="35" spans="1:12">
      <c r="A35" s="1">
        <v>3532</v>
      </c>
      <c r="B35" t="s">
        <v>88</v>
      </c>
      <c r="C35" t="s">
        <v>89</v>
      </c>
      <c r="D35" t="s">
        <v>13</v>
      </c>
      <c r="E35" t="s">
        <v>14</v>
      </c>
      <c r="F35" s="2">
        <v>32874</v>
      </c>
      <c r="G35" s="2">
        <v>48944</v>
      </c>
      <c r="H35" t="s">
        <v>92</v>
      </c>
      <c r="I35" t="s">
        <v>89</v>
      </c>
      <c r="J35" t="e">
        <f>第9册(广州自来水公司)</f>
        <v>#NAME?</v>
      </c>
      <c r="K35" t="s">
        <v>20</v>
      </c>
      <c r="L35" t="s">
        <v>51</v>
      </c>
    </row>
    <row r="36" spans="1:12">
      <c r="A36" s="1">
        <v>62</v>
      </c>
      <c r="B36" t="s">
        <v>93</v>
      </c>
      <c r="C36" t="s">
        <v>94</v>
      </c>
      <c r="D36" t="s">
        <v>13</v>
      </c>
      <c r="E36" t="s">
        <v>14</v>
      </c>
      <c r="F36" s="2">
        <v>32874</v>
      </c>
      <c r="G36" s="2">
        <v>48944</v>
      </c>
      <c r="H36" t="s">
        <v>95</v>
      </c>
      <c r="I36" t="s">
        <v>96</v>
      </c>
      <c r="J36" t="e">
        <f>第10册</f>
        <v>#NAME?</v>
      </c>
      <c r="K36" t="s">
        <v>16</v>
      </c>
      <c r="L36" t="s">
        <v>51</v>
      </c>
    </row>
    <row r="37" spans="1:12">
      <c r="A37" s="1">
        <v>3831</v>
      </c>
      <c r="B37" t="s">
        <v>93</v>
      </c>
      <c r="C37" t="s">
        <v>94</v>
      </c>
      <c r="D37" t="s">
        <v>13</v>
      </c>
      <c r="E37" t="s">
        <v>14</v>
      </c>
      <c r="F37" s="2">
        <v>32874</v>
      </c>
      <c r="G37" s="2">
        <v>48944</v>
      </c>
      <c r="H37" t="s">
        <v>97</v>
      </c>
      <c r="I37" t="s">
        <v>94</v>
      </c>
      <c r="J37" t="e">
        <f>第10册(广州自来水公司)</f>
        <v>#NAME?</v>
      </c>
      <c r="K37" t="s">
        <v>20</v>
      </c>
      <c r="L37" t="s">
        <v>51</v>
      </c>
    </row>
    <row r="38" spans="1:12">
      <c r="A38" s="1">
        <v>63</v>
      </c>
      <c r="B38" t="s">
        <v>98</v>
      </c>
      <c r="C38" t="s">
        <v>99</v>
      </c>
      <c r="D38" t="s">
        <v>13</v>
      </c>
      <c r="E38" t="s">
        <v>14</v>
      </c>
      <c r="F38" s="2">
        <v>32874</v>
      </c>
      <c r="G38" s="2">
        <v>48944</v>
      </c>
      <c r="H38" t="s">
        <v>100</v>
      </c>
      <c r="I38" t="s">
        <v>101</v>
      </c>
      <c r="J38" t="e">
        <f>第11册</f>
        <v>#NAME?</v>
      </c>
      <c r="K38" t="s">
        <v>16</v>
      </c>
      <c r="L38" t="s">
        <v>51</v>
      </c>
    </row>
    <row r="39" spans="1:12">
      <c r="A39" s="1">
        <v>3741</v>
      </c>
      <c r="B39" t="s">
        <v>98</v>
      </c>
      <c r="C39" t="s">
        <v>99</v>
      </c>
      <c r="D39" t="s">
        <v>13</v>
      </c>
      <c r="E39" t="s">
        <v>14</v>
      </c>
      <c r="F39" s="2">
        <v>32874</v>
      </c>
      <c r="G39" s="2">
        <v>48944</v>
      </c>
      <c r="H39" t="s">
        <v>102</v>
      </c>
      <c r="I39" t="s">
        <v>99</v>
      </c>
      <c r="J39" t="e">
        <f>第11册(广州自来水公司)</f>
        <v>#NAME?</v>
      </c>
      <c r="K39" t="s">
        <v>20</v>
      </c>
      <c r="L39" t="s">
        <v>51</v>
      </c>
    </row>
    <row r="40" spans="1:12">
      <c r="A40" s="1">
        <v>64</v>
      </c>
      <c r="B40" t="s">
        <v>103</v>
      </c>
      <c r="C40" t="s">
        <v>104</v>
      </c>
      <c r="D40" t="s">
        <v>13</v>
      </c>
      <c r="E40" t="s">
        <v>14</v>
      </c>
      <c r="F40" s="2">
        <v>32874</v>
      </c>
      <c r="G40" s="2">
        <v>48944</v>
      </c>
      <c r="H40" t="s">
        <v>105</v>
      </c>
      <c r="I40" t="s">
        <v>106</v>
      </c>
      <c r="J40" t="e">
        <f>第12册</f>
        <v>#NAME?</v>
      </c>
      <c r="K40" t="s">
        <v>16</v>
      </c>
      <c r="L40" t="s">
        <v>51</v>
      </c>
    </row>
    <row r="41" spans="1:12">
      <c r="A41" s="1">
        <v>4170</v>
      </c>
      <c r="B41" t="s">
        <v>103</v>
      </c>
      <c r="C41" t="s">
        <v>104</v>
      </c>
      <c r="D41" t="s">
        <v>13</v>
      </c>
      <c r="E41" t="s">
        <v>14</v>
      </c>
      <c r="F41" s="2">
        <v>32874</v>
      </c>
      <c r="G41" s="2">
        <v>48944</v>
      </c>
      <c r="H41" t="s">
        <v>107</v>
      </c>
      <c r="I41" t="s">
        <v>104</v>
      </c>
      <c r="J41" t="e">
        <f>第12册(广州自来水公司)</f>
        <v>#NAME?</v>
      </c>
      <c r="K41" t="s">
        <v>20</v>
      </c>
      <c r="L41" t="s">
        <v>51</v>
      </c>
    </row>
    <row r="42" spans="1:12">
      <c r="A42" s="1">
        <v>65</v>
      </c>
      <c r="B42" t="s">
        <v>108</v>
      </c>
      <c r="C42" t="s">
        <v>109</v>
      </c>
      <c r="D42" t="s">
        <v>13</v>
      </c>
      <c r="E42" t="s">
        <v>14</v>
      </c>
      <c r="F42" s="2">
        <v>32874</v>
      </c>
      <c r="G42" s="2">
        <v>48944</v>
      </c>
      <c r="H42" t="s">
        <v>110</v>
      </c>
      <c r="I42" t="s">
        <v>111</v>
      </c>
      <c r="J42" t="e">
        <f>第13册</f>
        <v>#NAME?</v>
      </c>
      <c r="K42" t="s">
        <v>16</v>
      </c>
      <c r="L42" t="s">
        <v>51</v>
      </c>
    </row>
    <row r="43" spans="1:12">
      <c r="A43" s="1">
        <v>4937</v>
      </c>
      <c r="B43" t="s">
        <v>108</v>
      </c>
      <c r="C43" t="s">
        <v>109</v>
      </c>
      <c r="D43" t="s">
        <v>13</v>
      </c>
      <c r="E43" t="s">
        <v>14</v>
      </c>
      <c r="F43" s="2">
        <v>32874</v>
      </c>
      <c r="G43" s="2">
        <v>48944</v>
      </c>
      <c r="H43" t="s">
        <v>112</v>
      </c>
      <c r="I43" t="s">
        <v>109</v>
      </c>
      <c r="J43" t="e">
        <f>第13册(广州自来水公司)</f>
        <v>#NAME?</v>
      </c>
      <c r="K43" t="s">
        <v>20</v>
      </c>
      <c r="L43" t="s">
        <v>51</v>
      </c>
    </row>
    <row r="44" spans="1:12">
      <c r="A44" s="1">
        <v>66</v>
      </c>
      <c r="B44" t="s">
        <v>113</v>
      </c>
      <c r="C44" t="s">
        <v>114</v>
      </c>
      <c r="D44" t="s">
        <v>13</v>
      </c>
      <c r="E44" t="s">
        <v>14</v>
      </c>
      <c r="F44" s="2">
        <v>32874</v>
      </c>
      <c r="G44" s="2">
        <v>48944</v>
      </c>
      <c r="H44" t="s">
        <v>115</v>
      </c>
      <c r="I44" t="s">
        <v>116</v>
      </c>
      <c r="J44" t="e">
        <f>第14册</f>
        <v>#NAME?</v>
      </c>
      <c r="K44" t="s">
        <v>16</v>
      </c>
      <c r="L44" t="s">
        <v>51</v>
      </c>
    </row>
    <row r="45" spans="1:12">
      <c r="A45" s="1">
        <v>3865</v>
      </c>
      <c r="B45" t="s">
        <v>113</v>
      </c>
      <c r="C45" t="s">
        <v>114</v>
      </c>
      <c r="D45" t="s">
        <v>13</v>
      </c>
      <c r="E45" t="s">
        <v>14</v>
      </c>
      <c r="F45" s="2">
        <v>32874</v>
      </c>
      <c r="G45" s="2">
        <v>48944</v>
      </c>
      <c r="H45" t="s">
        <v>117</v>
      </c>
      <c r="I45" t="s">
        <v>114</v>
      </c>
      <c r="J45" t="e">
        <f>第14册(广州自来水公司)</f>
        <v>#NAME?</v>
      </c>
      <c r="K45" t="s">
        <v>20</v>
      </c>
      <c r="L45" t="s">
        <v>51</v>
      </c>
    </row>
    <row r="46" spans="1:12">
      <c r="A46" s="1">
        <v>67</v>
      </c>
      <c r="B46" t="s">
        <v>118</v>
      </c>
      <c r="C46" t="s">
        <v>119</v>
      </c>
      <c r="D46" t="s">
        <v>13</v>
      </c>
      <c r="E46" t="s">
        <v>14</v>
      </c>
      <c r="F46" s="2">
        <v>32874</v>
      </c>
      <c r="G46" s="2">
        <v>48944</v>
      </c>
      <c r="H46" t="s">
        <v>120</v>
      </c>
      <c r="I46" t="s">
        <v>121</v>
      </c>
      <c r="J46" t="e">
        <f>第15册</f>
        <v>#NAME?</v>
      </c>
      <c r="K46" t="s">
        <v>16</v>
      </c>
      <c r="L46" t="s">
        <v>51</v>
      </c>
    </row>
    <row r="47" spans="1:12">
      <c r="A47" s="1">
        <v>3323</v>
      </c>
      <c r="B47" t="s">
        <v>118</v>
      </c>
      <c r="C47" t="s">
        <v>119</v>
      </c>
      <c r="D47" t="s">
        <v>13</v>
      </c>
      <c r="E47" t="s">
        <v>14</v>
      </c>
      <c r="F47" s="2">
        <v>32874</v>
      </c>
      <c r="G47" s="2">
        <v>48944</v>
      </c>
      <c r="H47" t="s">
        <v>122</v>
      </c>
      <c r="I47" t="s">
        <v>119</v>
      </c>
      <c r="J47" t="e">
        <f>第15册(广州自来水公司)</f>
        <v>#NAME?</v>
      </c>
      <c r="K47" t="s">
        <v>20</v>
      </c>
      <c r="L47" t="s">
        <v>51</v>
      </c>
    </row>
    <row r="48" spans="1:12">
      <c r="A48" s="1">
        <v>68</v>
      </c>
      <c r="B48" t="s">
        <v>123</v>
      </c>
      <c r="C48" t="s">
        <v>124</v>
      </c>
      <c r="D48" t="s">
        <v>13</v>
      </c>
      <c r="E48" t="s">
        <v>14</v>
      </c>
      <c r="F48" s="2">
        <v>32874</v>
      </c>
      <c r="G48" s="2">
        <v>48944</v>
      </c>
      <c r="H48" t="s">
        <v>125</v>
      </c>
      <c r="I48" t="s">
        <v>126</v>
      </c>
      <c r="J48" t="e">
        <f>第16册</f>
        <v>#NAME?</v>
      </c>
      <c r="K48" t="s">
        <v>16</v>
      </c>
      <c r="L48" t="s">
        <v>51</v>
      </c>
    </row>
    <row r="49" spans="1:12">
      <c r="A49" s="1">
        <v>3270</v>
      </c>
      <c r="B49" t="s">
        <v>123</v>
      </c>
      <c r="C49" t="s">
        <v>124</v>
      </c>
      <c r="D49" t="s">
        <v>13</v>
      </c>
      <c r="E49" t="s">
        <v>14</v>
      </c>
      <c r="F49" s="2">
        <v>32874</v>
      </c>
      <c r="G49" s="2">
        <v>48944</v>
      </c>
      <c r="H49" t="s">
        <v>127</v>
      </c>
      <c r="I49" t="s">
        <v>124</v>
      </c>
      <c r="J49" t="e">
        <f>第16册(广州自来水公司)</f>
        <v>#NAME?</v>
      </c>
      <c r="K49" t="s">
        <v>20</v>
      </c>
      <c r="L49" t="s">
        <v>51</v>
      </c>
    </row>
    <row r="50" spans="1:12">
      <c r="A50" s="1">
        <v>73</v>
      </c>
      <c r="B50" t="s">
        <v>47</v>
      </c>
      <c r="C50" t="s">
        <v>128</v>
      </c>
      <c r="D50" t="s">
        <v>13</v>
      </c>
      <c r="E50" t="s">
        <v>14</v>
      </c>
      <c r="F50" s="2">
        <v>32874</v>
      </c>
      <c r="G50" s="2">
        <v>48944</v>
      </c>
      <c r="H50" t="s">
        <v>129</v>
      </c>
      <c r="I50" t="s">
        <v>130</v>
      </c>
      <c r="J50" t="e">
        <f>第1册+第1册</f>
        <v>#NAME?</v>
      </c>
      <c r="K50" t="s">
        <v>16</v>
      </c>
      <c r="L50" t="s">
        <v>131</v>
      </c>
    </row>
    <row r="51" spans="1:12">
      <c r="A51" s="1">
        <v>3832</v>
      </c>
      <c r="B51" t="s">
        <v>47</v>
      </c>
      <c r="C51" t="s">
        <v>128</v>
      </c>
      <c r="D51" t="s">
        <v>13</v>
      </c>
      <c r="E51" t="s">
        <v>14</v>
      </c>
      <c r="F51" s="2">
        <v>32874</v>
      </c>
      <c r="G51" s="2">
        <v>48944</v>
      </c>
      <c r="H51" t="s">
        <v>132</v>
      </c>
      <c r="I51" t="s">
        <v>128</v>
      </c>
      <c r="J51" t="e">
        <f>第1册【公司】+第1册【公司】</f>
        <v>#NAME?</v>
      </c>
      <c r="K51" t="s">
        <v>20</v>
      </c>
      <c r="L51" t="s">
        <v>131</v>
      </c>
    </row>
    <row r="52" spans="1:12">
      <c r="A52" s="1">
        <v>74</v>
      </c>
      <c r="B52" t="s">
        <v>53</v>
      </c>
      <c r="C52" t="s">
        <v>133</v>
      </c>
      <c r="D52" t="s">
        <v>13</v>
      </c>
      <c r="E52" t="s">
        <v>14</v>
      </c>
      <c r="F52" s="2">
        <v>32874</v>
      </c>
      <c r="G52" s="2">
        <v>48944</v>
      </c>
      <c r="H52" t="s">
        <v>134</v>
      </c>
      <c r="I52" t="s">
        <v>135</v>
      </c>
      <c r="J52" t="e">
        <f>第2册+第2册</f>
        <v>#NAME?</v>
      </c>
      <c r="K52" t="s">
        <v>16</v>
      </c>
      <c r="L52" t="s">
        <v>131</v>
      </c>
    </row>
    <row r="53" spans="1:12">
      <c r="A53" s="1">
        <v>4840</v>
      </c>
      <c r="B53" t="s">
        <v>53</v>
      </c>
      <c r="C53" t="s">
        <v>133</v>
      </c>
      <c r="D53" t="s">
        <v>13</v>
      </c>
      <c r="E53" t="s">
        <v>14</v>
      </c>
      <c r="F53" s="2">
        <v>32874</v>
      </c>
      <c r="G53" s="2">
        <v>48944</v>
      </c>
      <c r="H53" t="s">
        <v>136</v>
      </c>
      <c r="I53" t="s">
        <v>133</v>
      </c>
      <c r="J53" t="e">
        <f>第2册【公司】+第2册【公司】</f>
        <v>#NAME?</v>
      </c>
      <c r="K53" t="s">
        <v>20</v>
      </c>
      <c r="L53" t="s">
        <v>131</v>
      </c>
    </row>
    <row r="54" spans="1:12">
      <c r="A54" s="1">
        <v>75</v>
      </c>
      <c r="B54" t="s">
        <v>58</v>
      </c>
      <c r="C54" t="s">
        <v>137</v>
      </c>
      <c r="D54" t="s">
        <v>13</v>
      </c>
      <c r="E54" t="s">
        <v>14</v>
      </c>
      <c r="F54" s="2">
        <v>32874</v>
      </c>
      <c r="G54" s="2">
        <v>48944</v>
      </c>
      <c r="H54" t="s">
        <v>138</v>
      </c>
      <c r="I54" t="s">
        <v>139</v>
      </c>
      <c r="J54" t="e">
        <f>第3册+第3册</f>
        <v>#NAME?</v>
      </c>
      <c r="K54" t="s">
        <v>16</v>
      </c>
      <c r="L54" t="s">
        <v>131</v>
      </c>
    </row>
    <row r="55" spans="1:12">
      <c r="A55" s="1">
        <v>3271</v>
      </c>
      <c r="B55" t="s">
        <v>58</v>
      </c>
      <c r="C55" t="s">
        <v>137</v>
      </c>
      <c r="D55" t="s">
        <v>13</v>
      </c>
      <c r="E55" t="s">
        <v>14</v>
      </c>
      <c r="F55" s="2">
        <v>32874</v>
      </c>
      <c r="G55" s="2">
        <v>48944</v>
      </c>
      <c r="H55" t="s">
        <v>140</v>
      </c>
      <c r="I55" t="s">
        <v>137</v>
      </c>
      <c r="J55" t="e">
        <f>第3册【公司】+第3册【公司】</f>
        <v>#NAME?</v>
      </c>
      <c r="K55" t="s">
        <v>20</v>
      </c>
      <c r="L55" t="s">
        <v>131</v>
      </c>
    </row>
    <row r="56" spans="1:12">
      <c r="A56" s="1">
        <v>76</v>
      </c>
      <c r="B56" t="s">
        <v>63</v>
      </c>
      <c r="C56" t="s">
        <v>141</v>
      </c>
      <c r="D56" t="s">
        <v>13</v>
      </c>
      <c r="E56" t="s">
        <v>14</v>
      </c>
      <c r="F56" s="2">
        <v>32874</v>
      </c>
      <c r="G56" s="2">
        <v>48944</v>
      </c>
      <c r="H56" t="s">
        <v>142</v>
      </c>
      <c r="I56" t="s">
        <v>143</v>
      </c>
      <c r="J56" t="e">
        <f>第4册+第4册</f>
        <v>#NAME?</v>
      </c>
      <c r="K56" t="s">
        <v>16</v>
      </c>
      <c r="L56" t="s">
        <v>131</v>
      </c>
    </row>
    <row r="57" spans="1:12">
      <c r="A57" s="1">
        <v>4267</v>
      </c>
      <c r="B57" t="s">
        <v>63</v>
      </c>
      <c r="C57" t="s">
        <v>141</v>
      </c>
      <c r="D57" t="s">
        <v>13</v>
      </c>
      <c r="E57" t="s">
        <v>14</v>
      </c>
      <c r="F57" s="2">
        <v>32874</v>
      </c>
      <c r="G57" s="2">
        <v>48944</v>
      </c>
      <c r="H57" t="s">
        <v>144</v>
      </c>
      <c r="I57" t="s">
        <v>141</v>
      </c>
      <c r="J57" t="e">
        <f>第4册【公司】+第4册【公司】</f>
        <v>#NAME?</v>
      </c>
      <c r="K57" t="s">
        <v>20</v>
      </c>
      <c r="L57" t="s">
        <v>131</v>
      </c>
    </row>
    <row r="58" spans="1:12">
      <c r="A58" s="1">
        <v>77</v>
      </c>
      <c r="B58" t="s">
        <v>68</v>
      </c>
      <c r="C58" t="s">
        <v>145</v>
      </c>
      <c r="D58" t="s">
        <v>13</v>
      </c>
      <c r="E58" t="s">
        <v>14</v>
      </c>
      <c r="F58" s="2">
        <v>32874</v>
      </c>
      <c r="G58" s="2">
        <v>48944</v>
      </c>
      <c r="H58" t="s">
        <v>146</v>
      </c>
      <c r="I58" t="s">
        <v>147</v>
      </c>
      <c r="J58" t="e">
        <f>第5册+第5册</f>
        <v>#NAME?</v>
      </c>
      <c r="K58" t="s">
        <v>16</v>
      </c>
      <c r="L58" t="s">
        <v>131</v>
      </c>
    </row>
    <row r="59" spans="1:12">
      <c r="A59" s="1">
        <v>3264</v>
      </c>
      <c r="B59" t="s">
        <v>68</v>
      </c>
      <c r="C59" t="s">
        <v>145</v>
      </c>
      <c r="D59" t="s">
        <v>13</v>
      </c>
      <c r="E59" t="s">
        <v>14</v>
      </c>
      <c r="F59" s="2">
        <v>32874</v>
      </c>
      <c r="G59" s="2">
        <v>48944</v>
      </c>
      <c r="H59" t="s">
        <v>148</v>
      </c>
      <c r="I59" t="s">
        <v>145</v>
      </c>
      <c r="J59" t="e">
        <f>第5册【公司】+第5册【公司】</f>
        <v>#NAME?</v>
      </c>
      <c r="K59" t="s">
        <v>20</v>
      </c>
      <c r="L59" t="s">
        <v>131</v>
      </c>
    </row>
    <row r="60" spans="1:12">
      <c r="A60" s="1">
        <v>78</v>
      </c>
      <c r="B60" t="s">
        <v>73</v>
      </c>
      <c r="C60" t="s">
        <v>149</v>
      </c>
      <c r="D60" t="s">
        <v>13</v>
      </c>
      <c r="E60" t="s">
        <v>14</v>
      </c>
      <c r="F60" s="2">
        <v>32874</v>
      </c>
      <c r="G60" s="2">
        <v>48944</v>
      </c>
      <c r="H60" t="s">
        <v>150</v>
      </c>
      <c r="I60" t="s">
        <v>151</v>
      </c>
      <c r="J60" t="e">
        <f>第6册+第6册</f>
        <v>#NAME?</v>
      </c>
      <c r="K60" t="s">
        <v>16</v>
      </c>
      <c r="L60" t="s">
        <v>131</v>
      </c>
    </row>
    <row r="61" spans="1:12">
      <c r="A61" s="1">
        <v>3866</v>
      </c>
      <c r="B61" t="s">
        <v>73</v>
      </c>
      <c r="C61" t="s">
        <v>149</v>
      </c>
      <c r="D61" t="s">
        <v>13</v>
      </c>
      <c r="E61" t="s">
        <v>14</v>
      </c>
      <c r="F61" s="2">
        <v>32874</v>
      </c>
      <c r="G61" s="2">
        <v>48944</v>
      </c>
      <c r="H61" t="s">
        <v>152</v>
      </c>
      <c r="I61" t="s">
        <v>149</v>
      </c>
      <c r="J61" t="e">
        <f>第6册【公司】+第6册【公司】</f>
        <v>#NAME?</v>
      </c>
      <c r="K61" t="s">
        <v>20</v>
      </c>
      <c r="L61" t="s">
        <v>131</v>
      </c>
    </row>
    <row r="62" spans="1:12">
      <c r="A62" s="1">
        <v>79</v>
      </c>
      <c r="B62" t="s">
        <v>78</v>
      </c>
      <c r="C62" t="s">
        <v>153</v>
      </c>
      <c r="D62" t="s">
        <v>13</v>
      </c>
      <c r="E62" t="s">
        <v>14</v>
      </c>
      <c r="F62" s="2">
        <v>32874</v>
      </c>
      <c r="G62" s="2">
        <v>48944</v>
      </c>
      <c r="H62" t="s">
        <v>154</v>
      </c>
      <c r="I62" t="s">
        <v>155</v>
      </c>
      <c r="J62" t="e">
        <f>第7册+第7册</f>
        <v>#NAME?</v>
      </c>
      <c r="K62" t="s">
        <v>16</v>
      </c>
      <c r="L62" t="s">
        <v>131</v>
      </c>
    </row>
    <row r="63" spans="1:12">
      <c r="A63" s="1">
        <v>3733</v>
      </c>
      <c r="B63" t="s">
        <v>78</v>
      </c>
      <c r="C63" t="s">
        <v>153</v>
      </c>
      <c r="D63" t="s">
        <v>13</v>
      </c>
      <c r="E63" t="s">
        <v>14</v>
      </c>
      <c r="F63" s="2">
        <v>32874</v>
      </c>
      <c r="G63" s="2">
        <v>48944</v>
      </c>
      <c r="H63" t="s">
        <v>156</v>
      </c>
      <c r="I63" t="s">
        <v>153</v>
      </c>
      <c r="J63" t="e">
        <f>第7册【公司】+第7册【公司】</f>
        <v>#NAME?</v>
      </c>
      <c r="K63" t="s">
        <v>20</v>
      </c>
      <c r="L63" t="s">
        <v>131</v>
      </c>
    </row>
    <row r="64" spans="1:12">
      <c r="A64" s="1">
        <v>80</v>
      </c>
      <c r="B64" t="s">
        <v>83</v>
      </c>
      <c r="C64" t="s">
        <v>157</v>
      </c>
      <c r="D64" t="s">
        <v>13</v>
      </c>
      <c r="E64" t="s">
        <v>14</v>
      </c>
      <c r="F64" s="2">
        <v>32874</v>
      </c>
      <c r="G64" s="2">
        <v>48944</v>
      </c>
      <c r="H64" t="s">
        <v>158</v>
      </c>
      <c r="I64" t="s">
        <v>159</v>
      </c>
      <c r="J64" t="e">
        <f>第8册+第8册</f>
        <v>#NAME?</v>
      </c>
      <c r="K64" t="s">
        <v>16</v>
      </c>
      <c r="L64" t="s">
        <v>131</v>
      </c>
    </row>
    <row r="65" spans="1:12">
      <c r="A65" s="1">
        <v>4972</v>
      </c>
      <c r="B65" t="s">
        <v>83</v>
      </c>
      <c r="C65" t="s">
        <v>157</v>
      </c>
      <c r="D65" t="s">
        <v>13</v>
      </c>
      <c r="E65" t="s">
        <v>14</v>
      </c>
      <c r="F65" s="2">
        <v>32874</v>
      </c>
      <c r="G65" s="2">
        <v>48944</v>
      </c>
      <c r="H65" t="s">
        <v>160</v>
      </c>
      <c r="I65" t="s">
        <v>157</v>
      </c>
      <c r="J65" t="e">
        <f>第8册【公司】+第8册【公司】</f>
        <v>#NAME?</v>
      </c>
      <c r="K65" t="s">
        <v>20</v>
      </c>
      <c r="L65" t="s">
        <v>131</v>
      </c>
    </row>
    <row r="66" spans="1:12">
      <c r="A66" s="1">
        <v>81</v>
      </c>
      <c r="B66" t="s">
        <v>88</v>
      </c>
      <c r="C66" t="s">
        <v>161</v>
      </c>
      <c r="D66" t="s">
        <v>13</v>
      </c>
      <c r="E66" t="s">
        <v>14</v>
      </c>
      <c r="F66" s="2">
        <v>32874</v>
      </c>
      <c r="G66" s="2">
        <v>48944</v>
      </c>
      <c r="H66" t="s">
        <v>162</v>
      </c>
      <c r="I66" t="s">
        <v>163</v>
      </c>
      <c r="J66" t="e">
        <f>第9册+第9册</f>
        <v>#NAME?</v>
      </c>
      <c r="K66" t="s">
        <v>16</v>
      </c>
      <c r="L66" t="s">
        <v>131</v>
      </c>
    </row>
    <row r="67" spans="1:12">
      <c r="A67" s="1">
        <v>5153</v>
      </c>
      <c r="B67" t="s">
        <v>88</v>
      </c>
      <c r="C67" t="s">
        <v>161</v>
      </c>
      <c r="D67" t="s">
        <v>13</v>
      </c>
      <c r="E67" t="s">
        <v>14</v>
      </c>
      <c r="F67" s="2">
        <v>32874</v>
      </c>
      <c r="G67" s="2">
        <v>48944</v>
      </c>
      <c r="H67" t="s">
        <v>164</v>
      </c>
      <c r="I67" t="s">
        <v>161</v>
      </c>
      <c r="J67" t="e">
        <f>第9册【公司】+第9册【公司】</f>
        <v>#NAME?</v>
      </c>
      <c r="K67" t="s">
        <v>20</v>
      </c>
      <c r="L67" t="s">
        <v>131</v>
      </c>
    </row>
    <row r="68" spans="1:12">
      <c r="A68" s="1">
        <v>82</v>
      </c>
      <c r="B68" t="s">
        <v>93</v>
      </c>
      <c r="C68" t="s">
        <v>165</v>
      </c>
      <c r="D68" t="s">
        <v>13</v>
      </c>
      <c r="E68" t="s">
        <v>14</v>
      </c>
      <c r="F68" s="2">
        <v>32874</v>
      </c>
      <c r="G68" s="2">
        <v>48944</v>
      </c>
      <c r="H68" t="s">
        <v>166</v>
      </c>
      <c r="I68" t="s">
        <v>167</v>
      </c>
      <c r="J68" t="e">
        <f>第10册+第10册</f>
        <v>#NAME?</v>
      </c>
      <c r="K68" t="s">
        <v>16</v>
      </c>
      <c r="L68" t="s">
        <v>131</v>
      </c>
    </row>
    <row r="69" spans="1:12">
      <c r="A69" s="1">
        <v>4462</v>
      </c>
      <c r="B69" t="s">
        <v>93</v>
      </c>
      <c r="C69" t="s">
        <v>165</v>
      </c>
      <c r="D69" t="s">
        <v>13</v>
      </c>
      <c r="E69" t="s">
        <v>14</v>
      </c>
      <c r="F69" s="2">
        <v>32874</v>
      </c>
      <c r="G69" s="2">
        <v>48944</v>
      </c>
      <c r="H69" t="s">
        <v>168</v>
      </c>
      <c r="I69" t="s">
        <v>165</v>
      </c>
      <c r="J69" t="e">
        <f>第10册【公司】+第10册【公司】</f>
        <v>#NAME?</v>
      </c>
      <c r="K69" t="s">
        <v>20</v>
      </c>
      <c r="L69" t="s">
        <v>131</v>
      </c>
    </row>
    <row r="70" spans="1:12">
      <c r="A70" s="1">
        <v>83</v>
      </c>
      <c r="B70" t="s">
        <v>98</v>
      </c>
      <c r="C70" t="s">
        <v>169</v>
      </c>
      <c r="D70" t="s">
        <v>13</v>
      </c>
      <c r="E70" t="s">
        <v>14</v>
      </c>
      <c r="F70" s="2">
        <v>32874</v>
      </c>
      <c r="G70" s="2">
        <v>48944</v>
      </c>
      <c r="H70" t="s">
        <v>170</v>
      </c>
      <c r="I70" t="s">
        <v>171</v>
      </c>
      <c r="J70" t="e">
        <f>第11册+第11册</f>
        <v>#NAME?</v>
      </c>
      <c r="K70" t="s">
        <v>16</v>
      </c>
      <c r="L70" t="s">
        <v>131</v>
      </c>
    </row>
    <row r="71" spans="1:12">
      <c r="A71" s="1">
        <v>4973</v>
      </c>
      <c r="B71" t="s">
        <v>98</v>
      </c>
      <c r="C71" t="s">
        <v>169</v>
      </c>
      <c r="D71" t="s">
        <v>13</v>
      </c>
      <c r="E71" t="s">
        <v>14</v>
      </c>
      <c r="F71" s="2">
        <v>32874</v>
      </c>
      <c r="G71" s="2">
        <v>48944</v>
      </c>
      <c r="H71" t="s">
        <v>172</v>
      </c>
      <c r="I71" t="s">
        <v>169</v>
      </c>
      <c r="J71" t="e">
        <f>第11册【公司】+第11册【公司】</f>
        <v>#NAME?</v>
      </c>
      <c r="K71" t="s">
        <v>20</v>
      </c>
      <c r="L71" t="s">
        <v>131</v>
      </c>
    </row>
    <row r="72" spans="1:12">
      <c r="A72" s="1">
        <v>84</v>
      </c>
      <c r="B72" t="s">
        <v>103</v>
      </c>
      <c r="C72" t="s">
        <v>173</v>
      </c>
      <c r="D72" t="s">
        <v>13</v>
      </c>
      <c r="E72" t="s">
        <v>14</v>
      </c>
      <c r="F72" s="2">
        <v>32874</v>
      </c>
      <c r="G72" s="2">
        <v>48944</v>
      </c>
      <c r="H72" t="s">
        <v>174</v>
      </c>
      <c r="I72" t="s">
        <v>175</v>
      </c>
      <c r="J72" t="e">
        <f>第12册+第12册</f>
        <v>#NAME?</v>
      </c>
      <c r="K72" t="s">
        <v>16</v>
      </c>
      <c r="L72" t="s">
        <v>131</v>
      </c>
    </row>
    <row r="73" spans="1:12">
      <c r="A73" s="1">
        <v>5000</v>
      </c>
      <c r="B73" t="s">
        <v>103</v>
      </c>
      <c r="C73" t="s">
        <v>173</v>
      </c>
      <c r="D73" t="s">
        <v>13</v>
      </c>
      <c r="E73" t="s">
        <v>14</v>
      </c>
      <c r="F73" s="2">
        <v>32874</v>
      </c>
      <c r="G73" s="2">
        <v>48944</v>
      </c>
      <c r="H73" t="s">
        <v>176</v>
      </c>
      <c r="I73" t="s">
        <v>173</v>
      </c>
      <c r="J73" t="e">
        <f>第12册【公司】+第12册【公司】</f>
        <v>#NAME?</v>
      </c>
      <c r="K73" t="s">
        <v>20</v>
      </c>
      <c r="L73" t="s">
        <v>131</v>
      </c>
    </row>
    <row r="74" spans="1:12">
      <c r="A74" s="1">
        <v>85</v>
      </c>
      <c r="B74" t="s">
        <v>108</v>
      </c>
      <c r="C74" t="s">
        <v>177</v>
      </c>
      <c r="D74" t="s">
        <v>13</v>
      </c>
      <c r="E74" t="s">
        <v>14</v>
      </c>
      <c r="F74" s="2">
        <v>32874</v>
      </c>
      <c r="G74" s="2">
        <v>48944</v>
      </c>
      <c r="H74" t="s">
        <v>178</v>
      </c>
      <c r="I74" t="s">
        <v>179</v>
      </c>
      <c r="J74" t="e">
        <f>第13册+第13册</f>
        <v>#NAME?</v>
      </c>
      <c r="K74" t="s">
        <v>16</v>
      </c>
      <c r="L74" t="s">
        <v>131</v>
      </c>
    </row>
    <row r="75" spans="1:12">
      <c r="A75" s="1">
        <v>3833</v>
      </c>
      <c r="B75" t="s">
        <v>108</v>
      </c>
      <c r="C75" t="s">
        <v>177</v>
      </c>
      <c r="D75" t="s">
        <v>13</v>
      </c>
      <c r="E75" t="s">
        <v>14</v>
      </c>
      <c r="F75" s="2">
        <v>32874</v>
      </c>
      <c r="G75" s="2">
        <v>48944</v>
      </c>
      <c r="H75" t="s">
        <v>180</v>
      </c>
      <c r="I75" t="s">
        <v>177</v>
      </c>
      <c r="J75" t="e">
        <f>第13册【公司】+第13册【公司】</f>
        <v>#NAME?</v>
      </c>
      <c r="K75" t="s">
        <v>20</v>
      </c>
      <c r="L75" t="s">
        <v>131</v>
      </c>
    </row>
    <row r="76" spans="1:12">
      <c r="A76" s="1">
        <v>86</v>
      </c>
      <c r="B76" t="s">
        <v>113</v>
      </c>
      <c r="C76" t="s">
        <v>181</v>
      </c>
      <c r="D76" t="s">
        <v>13</v>
      </c>
      <c r="E76" t="s">
        <v>14</v>
      </c>
      <c r="F76" s="2">
        <v>32874</v>
      </c>
      <c r="G76" s="2">
        <v>48944</v>
      </c>
      <c r="H76" t="s">
        <v>182</v>
      </c>
      <c r="I76" t="s">
        <v>183</v>
      </c>
      <c r="J76" t="e">
        <f>第14册+第14册</f>
        <v>#NAME?</v>
      </c>
      <c r="K76" t="s">
        <v>16</v>
      </c>
      <c r="L76" t="s">
        <v>131</v>
      </c>
    </row>
    <row r="77" spans="1:12">
      <c r="A77" s="1">
        <v>4463</v>
      </c>
      <c r="B77" t="s">
        <v>113</v>
      </c>
      <c r="C77" t="s">
        <v>181</v>
      </c>
      <c r="D77" t="s">
        <v>13</v>
      </c>
      <c r="E77" t="s">
        <v>14</v>
      </c>
      <c r="F77" s="2">
        <v>32874</v>
      </c>
      <c r="G77" s="2">
        <v>48944</v>
      </c>
      <c r="H77" t="s">
        <v>184</v>
      </c>
      <c r="I77" t="s">
        <v>181</v>
      </c>
      <c r="J77" t="e">
        <f>第14册【公司】+第14册【公司】</f>
        <v>#NAME?</v>
      </c>
      <c r="K77" t="s">
        <v>20</v>
      </c>
      <c r="L77" t="s">
        <v>131</v>
      </c>
    </row>
    <row r="78" spans="1:12">
      <c r="A78" s="1">
        <v>87</v>
      </c>
      <c r="B78" t="s">
        <v>118</v>
      </c>
      <c r="C78" t="s">
        <v>185</v>
      </c>
      <c r="D78" t="s">
        <v>13</v>
      </c>
      <c r="E78" t="s">
        <v>14</v>
      </c>
      <c r="F78" s="2">
        <v>32874</v>
      </c>
      <c r="G78" s="2">
        <v>48944</v>
      </c>
      <c r="H78" t="s">
        <v>186</v>
      </c>
      <c r="I78" t="s">
        <v>187</v>
      </c>
      <c r="J78" t="e">
        <f>第15册+第15册</f>
        <v>#NAME?</v>
      </c>
      <c r="K78" t="s">
        <v>16</v>
      </c>
      <c r="L78" t="s">
        <v>131</v>
      </c>
    </row>
    <row r="79" spans="1:12">
      <c r="A79" s="1">
        <v>3867</v>
      </c>
      <c r="B79" t="s">
        <v>118</v>
      </c>
      <c r="C79" t="s">
        <v>185</v>
      </c>
      <c r="D79" t="s">
        <v>13</v>
      </c>
      <c r="E79" t="s">
        <v>14</v>
      </c>
      <c r="F79" s="2">
        <v>32874</v>
      </c>
      <c r="G79" s="2">
        <v>48944</v>
      </c>
      <c r="H79" t="s">
        <v>188</v>
      </c>
      <c r="I79" t="s">
        <v>185</v>
      </c>
      <c r="J79" t="e">
        <f>第15册【公司】+第15册【公司】</f>
        <v>#NAME?</v>
      </c>
      <c r="K79" t="s">
        <v>20</v>
      </c>
      <c r="L79" t="s">
        <v>131</v>
      </c>
    </row>
    <row r="80" spans="1:12">
      <c r="A80" s="1">
        <v>88</v>
      </c>
      <c r="B80" t="s">
        <v>123</v>
      </c>
      <c r="C80" t="s">
        <v>189</v>
      </c>
      <c r="D80" t="s">
        <v>13</v>
      </c>
      <c r="E80" t="s">
        <v>14</v>
      </c>
      <c r="F80" s="2">
        <v>32874</v>
      </c>
      <c r="G80" s="2">
        <v>48944</v>
      </c>
      <c r="H80" t="s">
        <v>190</v>
      </c>
      <c r="I80" t="s">
        <v>191</v>
      </c>
      <c r="J80" t="e">
        <f>第16册+第16册</f>
        <v>#NAME?</v>
      </c>
      <c r="K80" t="s">
        <v>16</v>
      </c>
      <c r="L80" t="s">
        <v>131</v>
      </c>
    </row>
    <row r="81" spans="1:12">
      <c r="A81" s="1">
        <v>3729</v>
      </c>
      <c r="B81" t="s">
        <v>123</v>
      </c>
      <c r="C81" t="s">
        <v>189</v>
      </c>
      <c r="D81" t="s">
        <v>13</v>
      </c>
      <c r="E81" t="s">
        <v>14</v>
      </c>
      <c r="F81" s="2">
        <v>32874</v>
      </c>
      <c r="G81" s="2">
        <v>48944</v>
      </c>
      <c r="H81" t="s">
        <v>192</v>
      </c>
      <c r="I81" t="s">
        <v>189</v>
      </c>
      <c r="J81" t="e">
        <f>第16册【公司】+第16册【公司】</f>
        <v>#NAME?</v>
      </c>
      <c r="K81" t="s">
        <v>20</v>
      </c>
      <c r="L81" t="s">
        <v>131</v>
      </c>
    </row>
    <row r="82" spans="1:12">
      <c r="A82" s="1">
        <v>93</v>
      </c>
      <c r="B82" t="s">
        <v>47</v>
      </c>
      <c r="C82" t="s">
        <v>193</v>
      </c>
      <c r="D82" t="s">
        <v>13</v>
      </c>
      <c r="E82" t="s">
        <v>14</v>
      </c>
      <c r="F82" s="2">
        <v>32874</v>
      </c>
      <c r="G82" s="2">
        <v>48944</v>
      </c>
      <c r="H82" t="s">
        <v>194</v>
      </c>
      <c r="I82" t="s">
        <v>195</v>
      </c>
      <c r="J82" t="e">
        <f>第1册+第1册</f>
        <v>#NAME?</v>
      </c>
      <c r="K82" t="s">
        <v>16</v>
      </c>
      <c r="L82" t="s">
        <v>196</v>
      </c>
    </row>
    <row r="83" spans="1:12">
      <c r="A83" s="1">
        <v>4935</v>
      </c>
      <c r="B83" t="s">
        <v>47</v>
      </c>
      <c r="C83" t="s">
        <v>193</v>
      </c>
      <c r="D83" t="s">
        <v>13</v>
      </c>
      <c r="E83" t="s">
        <v>14</v>
      </c>
      <c r="F83" s="2">
        <v>32874</v>
      </c>
      <c r="G83" s="2">
        <v>48944</v>
      </c>
      <c r="H83" t="s">
        <v>197</v>
      </c>
      <c r="I83" t="s">
        <v>193</v>
      </c>
      <c r="J83" t="e">
        <f>第1册【公司】+第1册【公司】</f>
        <v>#NAME?</v>
      </c>
      <c r="K83" t="s">
        <v>20</v>
      </c>
      <c r="L83" t="s">
        <v>196</v>
      </c>
    </row>
    <row r="84" spans="1:12">
      <c r="A84" s="1">
        <v>94</v>
      </c>
      <c r="B84" t="s">
        <v>53</v>
      </c>
      <c r="C84" t="s">
        <v>198</v>
      </c>
      <c r="D84" t="s">
        <v>13</v>
      </c>
      <c r="E84" t="s">
        <v>14</v>
      </c>
      <c r="F84" s="2">
        <v>32874</v>
      </c>
      <c r="G84" s="2">
        <v>48944</v>
      </c>
      <c r="H84" t="s">
        <v>199</v>
      </c>
      <c r="I84" t="s">
        <v>200</v>
      </c>
      <c r="J84" t="e">
        <f>第2册+第2册</f>
        <v>#NAME?</v>
      </c>
      <c r="K84" t="s">
        <v>16</v>
      </c>
      <c r="L84" t="s">
        <v>196</v>
      </c>
    </row>
    <row r="85" spans="1:12">
      <c r="A85" s="1">
        <v>3265</v>
      </c>
      <c r="B85" t="s">
        <v>53</v>
      </c>
      <c r="C85" t="s">
        <v>198</v>
      </c>
      <c r="D85" t="s">
        <v>13</v>
      </c>
      <c r="E85" t="s">
        <v>14</v>
      </c>
      <c r="F85" s="2">
        <v>32874</v>
      </c>
      <c r="G85" s="2">
        <v>48944</v>
      </c>
      <c r="H85" t="s">
        <v>201</v>
      </c>
      <c r="I85" t="s">
        <v>198</v>
      </c>
      <c r="J85" t="e">
        <f>第2册【公司】+第2册【公司】</f>
        <v>#NAME?</v>
      </c>
      <c r="K85" t="s">
        <v>20</v>
      </c>
      <c r="L85" t="s">
        <v>196</v>
      </c>
    </row>
    <row r="86" spans="1:12">
      <c r="A86" s="1">
        <v>95</v>
      </c>
      <c r="B86" t="s">
        <v>58</v>
      </c>
      <c r="C86" t="s">
        <v>202</v>
      </c>
      <c r="D86" t="s">
        <v>13</v>
      </c>
      <c r="E86" t="s">
        <v>14</v>
      </c>
      <c r="F86" s="2">
        <v>32874</v>
      </c>
      <c r="G86" s="2">
        <v>48944</v>
      </c>
      <c r="H86" t="s">
        <v>203</v>
      </c>
      <c r="I86" t="s">
        <v>204</v>
      </c>
      <c r="J86" t="e">
        <f>第3册+第3册</f>
        <v>#NAME?</v>
      </c>
      <c r="K86" t="s">
        <v>16</v>
      </c>
      <c r="L86" t="s">
        <v>196</v>
      </c>
    </row>
    <row r="87" spans="1:12">
      <c r="A87" s="1">
        <v>3869</v>
      </c>
      <c r="B87" t="s">
        <v>58</v>
      </c>
      <c r="C87" t="s">
        <v>202</v>
      </c>
      <c r="D87" t="s">
        <v>13</v>
      </c>
      <c r="E87" t="s">
        <v>14</v>
      </c>
      <c r="F87" s="2">
        <v>32874</v>
      </c>
      <c r="G87" s="2">
        <v>48944</v>
      </c>
      <c r="H87" t="s">
        <v>205</v>
      </c>
      <c r="I87" t="s">
        <v>202</v>
      </c>
      <c r="J87" t="e">
        <f>第3册【公司】+第3册【公司】</f>
        <v>#NAME?</v>
      </c>
      <c r="K87" t="s">
        <v>20</v>
      </c>
      <c r="L87" t="s">
        <v>196</v>
      </c>
    </row>
    <row r="88" spans="1:12">
      <c r="A88" s="1">
        <v>96</v>
      </c>
      <c r="B88" t="s">
        <v>63</v>
      </c>
      <c r="C88" t="s">
        <v>206</v>
      </c>
      <c r="D88" t="s">
        <v>13</v>
      </c>
      <c r="E88" t="s">
        <v>14</v>
      </c>
      <c r="F88" s="2">
        <v>32874</v>
      </c>
      <c r="G88" s="2">
        <v>48944</v>
      </c>
      <c r="H88" t="s">
        <v>207</v>
      </c>
      <c r="I88" t="s">
        <v>208</v>
      </c>
      <c r="J88" t="e">
        <f>第4册+第4册</f>
        <v>#NAME?</v>
      </c>
      <c r="K88" t="s">
        <v>16</v>
      </c>
      <c r="L88" t="s">
        <v>196</v>
      </c>
    </row>
    <row r="89" spans="1:12">
      <c r="A89" s="1">
        <v>4656</v>
      </c>
      <c r="B89" t="s">
        <v>63</v>
      </c>
      <c r="C89" t="s">
        <v>206</v>
      </c>
      <c r="D89" t="s">
        <v>13</v>
      </c>
      <c r="E89" t="s">
        <v>14</v>
      </c>
      <c r="F89" s="2">
        <v>32874</v>
      </c>
      <c r="G89" s="2">
        <v>48944</v>
      </c>
      <c r="H89" t="s">
        <v>209</v>
      </c>
      <c r="I89" t="s">
        <v>206</v>
      </c>
      <c r="J89" t="e">
        <f>第4册【公司】+第4册【公司】</f>
        <v>#NAME?</v>
      </c>
      <c r="K89" t="s">
        <v>20</v>
      </c>
      <c r="L89" t="s">
        <v>196</v>
      </c>
    </row>
    <row r="90" spans="1:12">
      <c r="A90" s="1">
        <v>97</v>
      </c>
      <c r="B90" t="s">
        <v>68</v>
      </c>
      <c r="C90" t="s">
        <v>210</v>
      </c>
      <c r="D90" t="s">
        <v>13</v>
      </c>
      <c r="E90" t="s">
        <v>14</v>
      </c>
      <c r="F90" s="2">
        <v>32874</v>
      </c>
      <c r="G90" s="2">
        <v>48944</v>
      </c>
      <c r="H90" t="s">
        <v>211</v>
      </c>
      <c r="I90" t="s">
        <v>212</v>
      </c>
      <c r="J90" t="e">
        <f>第5册+第5册</f>
        <v>#NAME?</v>
      </c>
      <c r="K90" t="s">
        <v>16</v>
      </c>
      <c r="L90" t="s">
        <v>196</v>
      </c>
    </row>
    <row r="91" spans="1:12">
      <c r="A91" s="1">
        <v>3639</v>
      </c>
      <c r="B91" t="s">
        <v>68</v>
      </c>
      <c r="C91" t="s">
        <v>210</v>
      </c>
      <c r="D91" t="s">
        <v>13</v>
      </c>
      <c r="E91" t="s">
        <v>14</v>
      </c>
      <c r="F91" s="2">
        <v>32874</v>
      </c>
      <c r="G91" s="2">
        <v>48944</v>
      </c>
      <c r="H91" t="s">
        <v>213</v>
      </c>
      <c r="I91" t="s">
        <v>210</v>
      </c>
      <c r="J91" t="e">
        <f>第5册【公司】+第5册【公司】</f>
        <v>#NAME?</v>
      </c>
      <c r="K91" t="s">
        <v>20</v>
      </c>
      <c r="L91" t="s">
        <v>196</v>
      </c>
    </row>
    <row r="92" spans="1:12">
      <c r="A92" s="1">
        <v>98</v>
      </c>
      <c r="B92" t="s">
        <v>73</v>
      </c>
      <c r="C92" t="s">
        <v>214</v>
      </c>
      <c r="D92" t="s">
        <v>13</v>
      </c>
      <c r="E92" t="s">
        <v>14</v>
      </c>
      <c r="F92" s="2">
        <v>32874</v>
      </c>
      <c r="G92" s="2">
        <v>48944</v>
      </c>
      <c r="H92" t="s">
        <v>215</v>
      </c>
      <c r="I92" t="s">
        <v>216</v>
      </c>
      <c r="J92" t="e">
        <f>第6册+第6册</f>
        <v>#NAME?</v>
      </c>
      <c r="K92" t="s">
        <v>16</v>
      </c>
      <c r="L92" t="s">
        <v>196</v>
      </c>
    </row>
    <row r="93" spans="1:12">
      <c r="A93" s="1">
        <v>4974</v>
      </c>
      <c r="B93" t="s">
        <v>73</v>
      </c>
      <c r="C93" t="s">
        <v>214</v>
      </c>
      <c r="D93" t="s">
        <v>13</v>
      </c>
      <c r="E93" t="s">
        <v>14</v>
      </c>
      <c r="F93" s="2">
        <v>32874</v>
      </c>
      <c r="G93" s="2">
        <v>48944</v>
      </c>
      <c r="H93" t="s">
        <v>217</v>
      </c>
      <c r="I93" t="s">
        <v>214</v>
      </c>
      <c r="J93" t="e">
        <f>第6册【公司】+第6册【公司】</f>
        <v>#NAME?</v>
      </c>
      <c r="K93" t="s">
        <v>20</v>
      </c>
      <c r="L93" t="s">
        <v>196</v>
      </c>
    </row>
    <row r="94" spans="1:12">
      <c r="A94" s="1">
        <v>99</v>
      </c>
      <c r="B94" t="s">
        <v>78</v>
      </c>
      <c r="C94" t="s">
        <v>218</v>
      </c>
      <c r="D94" t="s">
        <v>13</v>
      </c>
      <c r="E94" t="s">
        <v>14</v>
      </c>
      <c r="F94" s="2">
        <v>32874</v>
      </c>
      <c r="G94" s="2">
        <v>48944</v>
      </c>
      <c r="H94" t="s">
        <v>219</v>
      </c>
      <c r="I94" t="s">
        <v>220</v>
      </c>
      <c r="J94" t="e">
        <f>第7册+第7册</f>
        <v>#NAME?</v>
      </c>
      <c r="K94" t="s">
        <v>16</v>
      </c>
      <c r="L94" t="s">
        <v>196</v>
      </c>
    </row>
    <row r="95" spans="1:12">
      <c r="A95" s="1">
        <v>3870</v>
      </c>
      <c r="B95" t="s">
        <v>78</v>
      </c>
      <c r="C95" t="s">
        <v>218</v>
      </c>
      <c r="D95" t="s">
        <v>13</v>
      </c>
      <c r="E95" t="s">
        <v>14</v>
      </c>
      <c r="F95" s="2">
        <v>32874</v>
      </c>
      <c r="G95" s="2">
        <v>48944</v>
      </c>
      <c r="H95" t="s">
        <v>221</v>
      </c>
      <c r="I95" t="s">
        <v>218</v>
      </c>
      <c r="J95" t="e">
        <f>第7册【公司】+第7册【公司】</f>
        <v>#NAME?</v>
      </c>
      <c r="K95" t="s">
        <v>20</v>
      </c>
      <c r="L95" t="s">
        <v>196</v>
      </c>
    </row>
    <row r="96" spans="1:12">
      <c r="A96" s="1">
        <v>100</v>
      </c>
      <c r="B96" t="s">
        <v>83</v>
      </c>
      <c r="C96" t="s">
        <v>222</v>
      </c>
      <c r="D96" t="s">
        <v>13</v>
      </c>
      <c r="E96" t="s">
        <v>14</v>
      </c>
      <c r="F96" s="2">
        <v>32874</v>
      </c>
      <c r="G96" s="2">
        <v>48944</v>
      </c>
      <c r="H96" t="s">
        <v>223</v>
      </c>
      <c r="I96" t="s">
        <v>224</v>
      </c>
      <c r="J96" t="e">
        <f>第8册+第8册</f>
        <v>#NAME?</v>
      </c>
      <c r="K96" t="s">
        <v>16</v>
      </c>
      <c r="L96" t="s">
        <v>196</v>
      </c>
    </row>
    <row r="97" spans="1:12">
      <c r="A97" s="1">
        <v>3273</v>
      </c>
      <c r="B97" t="s">
        <v>83</v>
      </c>
      <c r="C97" t="s">
        <v>222</v>
      </c>
      <c r="D97" t="s">
        <v>13</v>
      </c>
      <c r="E97" t="s">
        <v>14</v>
      </c>
      <c r="F97" s="2">
        <v>32874</v>
      </c>
      <c r="G97" s="2">
        <v>48944</v>
      </c>
      <c r="H97" t="s">
        <v>225</v>
      </c>
      <c r="I97" t="s">
        <v>222</v>
      </c>
      <c r="J97" t="e">
        <f>第8册【公司】+第8册【公司】</f>
        <v>#NAME?</v>
      </c>
      <c r="K97" t="s">
        <v>20</v>
      </c>
      <c r="L97" t="s">
        <v>196</v>
      </c>
    </row>
    <row r="98" spans="1:12">
      <c r="A98" s="1">
        <v>101</v>
      </c>
      <c r="B98" t="s">
        <v>88</v>
      </c>
      <c r="C98" t="s">
        <v>226</v>
      </c>
      <c r="D98" t="s">
        <v>13</v>
      </c>
      <c r="E98" t="s">
        <v>14</v>
      </c>
      <c r="F98" s="2">
        <v>32874</v>
      </c>
      <c r="G98" s="2">
        <v>48944</v>
      </c>
      <c r="H98" t="s">
        <v>227</v>
      </c>
      <c r="I98" t="s">
        <v>228</v>
      </c>
      <c r="J98" t="e">
        <f>第9册+第9册</f>
        <v>#NAME?</v>
      </c>
      <c r="K98" t="s">
        <v>16</v>
      </c>
      <c r="L98" t="s">
        <v>196</v>
      </c>
    </row>
    <row r="99" spans="1:12">
      <c r="A99" s="1">
        <v>3857</v>
      </c>
      <c r="B99" t="s">
        <v>88</v>
      </c>
      <c r="C99" t="s">
        <v>226</v>
      </c>
      <c r="D99" t="s">
        <v>13</v>
      </c>
      <c r="E99" t="s">
        <v>14</v>
      </c>
      <c r="F99" s="2">
        <v>32874</v>
      </c>
      <c r="G99" s="2">
        <v>48944</v>
      </c>
      <c r="H99" t="s">
        <v>229</v>
      </c>
      <c r="I99" t="s">
        <v>226</v>
      </c>
      <c r="J99" t="e">
        <f>第9册【公司】+第9册【公司】</f>
        <v>#NAME?</v>
      </c>
      <c r="K99" t="s">
        <v>20</v>
      </c>
      <c r="L99" t="s">
        <v>196</v>
      </c>
    </row>
    <row r="100" spans="1:12">
      <c r="A100" s="1">
        <v>102</v>
      </c>
      <c r="B100" t="s">
        <v>93</v>
      </c>
      <c r="C100" t="s">
        <v>230</v>
      </c>
      <c r="D100" t="s">
        <v>13</v>
      </c>
      <c r="E100" t="s">
        <v>14</v>
      </c>
      <c r="F100" s="2">
        <v>32874</v>
      </c>
      <c r="G100" s="2">
        <v>48944</v>
      </c>
      <c r="H100" t="s">
        <v>231</v>
      </c>
      <c r="I100" t="s">
        <v>232</v>
      </c>
      <c r="J100" t="e">
        <f>第10册+第10册</f>
        <v>#NAME?</v>
      </c>
      <c r="K100" t="s">
        <v>16</v>
      </c>
      <c r="L100" t="s">
        <v>196</v>
      </c>
    </row>
    <row r="101" spans="1:12">
      <c r="A101" s="1">
        <v>3871</v>
      </c>
      <c r="B101" t="s">
        <v>93</v>
      </c>
      <c r="C101" t="s">
        <v>230</v>
      </c>
      <c r="D101" t="s">
        <v>13</v>
      </c>
      <c r="E101" t="s">
        <v>14</v>
      </c>
      <c r="F101" s="2">
        <v>32874</v>
      </c>
      <c r="G101" s="2">
        <v>48944</v>
      </c>
      <c r="H101" t="s">
        <v>233</v>
      </c>
      <c r="I101" t="s">
        <v>230</v>
      </c>
      <c r="J101" t="e">
        <f>第10册【公司】+第10册【公司】</f>
        <v>#NAME?</v>
      </c>
      <c r="K101" t="s">
        <v>20</v>
      </c>
      <c r="L101" t="s">
        <v>196</v>
      </c>
    </row>
    <row r="102" spans="1:12">
      <c r="A102" s="1">
        <v>103</v>
      </c>
      <c r="B102" t="s">
        <v>98</v>
      </c>
      <c r="C102" t="s">
        <v>234</v>
      </c>
      <c r="D102" t="s">
        <v>13</v>
      </c>
      <c r="E102" t="s">
        <v>14</v>
      </c>
      <c r="F102" s="2">
        <v>32874</v>
      </c>
      <c r="G102" s="2">
        <v>48944</v>
      </c>
      <c r="H102" t="s">
        <v>235</v>
      </c>
      <c r="I102" t="s">
        <v>236</v>
      </c>
      <c r="J102" t="e">
        <f>第11册+第11册</f>
        <v>#NAME?</v>
      </c>
      <c r="K102" t="s">
        <v>16</v>
      </c>
      <c r="L102" t="s">
        <v>196</v>
      </c>
    </row>
    <row r="103" spans="1:12">
      <c r="A103" s="1">
        <v>4268</v>
      </c>
      <c r="B103" t="s">
        <v>98</v>
      </c>
      <c r="C103" t="s">
        <v>234</v>
      </c>
      <c r="D103" t="s">
        <v>13</v>
      </c>
      <c r="E103" t="s">
        <v>14</v>
      </c>
      <c r="F103" s="2">
        <v>32874</v>
      </c>
      <c r="G103" s="2">
        <v>48944</v>
      </c>
      <c r="H103" t="s">
        <v>237</v>
      </c>
      <c r="I103" t="s">
        <v>234</v>
      </c>
      <c r="J103" t="e">
        <f>第11册【公司】+第11册【公司】</f>
        <v>#NAME?</v>
      </c>
      <c r="K103" t="s">
        <v>20</v>
      </c>
      <c r="L103" t="s">
        <v>196</v>
      </c>
    </row>
    <row r="104" spans="1:12">
      <c r="A104" s="1">
        <v>104</v>
      </c>
      <c r="B104" t="s">
        <v>103</v>
      </c>
      <c r="C104" t="s">
        <v>238</v>
      </c>
      <c r="D104" t="s">
        <v>13</v>
      </c>
      <c r="E104" t="s">
        <v>14</v>
      </c>
      <c r="F104" s="2">
        <v>32874</v>
      </c>
      <c r="G104" s="2">
        <v>48944</v>
      </c>
      <c r="H104" t="s">
        <v>239</v>
      </c>
      <c r="I104" t="s">
        <v>240</v>
      </c>
      <c r="J104" t="e">
        <f>第12册+第12册</f>
        <v>#NAME?</v>
      </c>
      <c r="K104" t="s">
        <v>16</v>
      </c>
      <c r="L104" t="s">
        <v>196</v>
      </c>
    </row>
    <row r="105" spans="1:12">
      <c r="A105" s="1">
        <v>4652</v>
      </c>
      <c r="B105" t="s">
        <v>103</v>
      </c>
      <c r="C105" t="s">
        <v>238</v>
      </c>
      <c r="D105" t="s">
        <v>13</v>
      </c>
      <c r="E105" t="s">
        <v>14</v>
      </c>
      <c r="F105" s="2">
        <v>32874</v>
      </c>
      <c r="G105" s="2">
        <v>48944</v>
      </c>
      <c r="H105" t="s">
        <v>241</v>
      </c>
      <c r="I105" t="s">
        <v>238</v>
      </c>
      <c r="J105" t="e">
        <f>第12册【公司】+第12册【公司】</f>
        <v>#NAME?</v>
      </c>
      <c r="K105" t="s">
        <v>20</v>
      </c>
      <c r="L105" t="s">
        <v>196</v>
      </c>
    </row>
    <row r="106" spans="1:12">
      <c r="A106" s="1">
        <v>105</v>
      </c>
      <c r="B106" t="s">
        <v>108</v>
      </c>
      <c r="C106" t="s">
        <v>242</v>
      </c>
      <c r="D106" t="s">
        <v>13</v>
      </c>
      <c r="E106" t="s">
        <v>14</v>
      </c>
      <c r="F106" s="2">
        <v>32874</v>
      </c>
      <c r="G106" s="2">
        <v>48944</v>
      </c>
      <c r="H106" t="s">
        <v>243</v>
      </c>
      <c r="I106" t="s">
        <v>244</v>
      </c>
      <c r="J106" t="e">
        <f>第13册+第13册</f>
        <v>#NAME?</v>
      </c>
      <c r="K106" t="s">
        <v>16</v>
      </c>
      <c r="L106" t="s">
        <v>196</v>
      </c>
    </row>
    <row r="107" spans="1:12">
      <c r="A107" s="1">
        <v>4657</v>
      </c>
      <c r="B107" t="s">
        <v>108</v>
      </c>
      <c r="C107" t="s">
        <v>242</v>
      </c>
      <c r="D107" t="s">
        <v>13</v>
      </c>
      <c r="E107" t="s">
        <v>14</v>
      </c>
      <c r="F107" s="2">
        <v>32874</v>
      </c>
      <c r="G107" s="2">
        <v>48944</v>
      </c>
      <c r="H107" t="s">
        <v>245</v>
      </c>
      <c r="I107" t="s">
        <v>242</v>
      </c>
      <c r="J107" t="e">
        <f>第13册【公司】+第13册【公司】</f>
        <v>#NAME?</v>
      </c>
      <c r="K107" t="s">
        <v>20</v>
      </c>
      <c r="L107" t="s">
        <v>196</v>
      </c>
    </row>
    <row r="108" spans="1:12">
      <c r="A108" s="1">
        <v>106</v>
      </c>
      <c r="B108" t="s">
        <v>113</v>
      </c>
      <c r="C108" t="s">
        <v>246</v>
      </c>
      <c r="D108" t="s">
        <v>13</v>
      </c>
      <c r="E108" t="s">
        <v>14</v>
      </c>
      <c r="F108" s="2">
        <v>32874</v>
      </c>
      <c r="G108" s="2">
        <v>48944</v>
      </c>
      <c r="H108" t="s">
        <v>247</v>
      </c>
      <c r="I108" t="s">
        <v>248</v>
      </c>
      <c r="J108" t="e">
        <f>第14册+第14册</f>
        <v>#NAME?</v>
      </c>
      <c r="K108" t="s">
        <v>16</v>
      </c>
      <c r="L108" t="s">
        <v>196</v>
      </c>
    </row>
    <row r="109" spans="1:12">
      <c r="A109" s="1">
        <v>3418</v>
      </c>
      <c r="B109" t="s">
        <v>113</v>
      </c>
      <c r="C109" t="s">
        <v>246</v>
      </c>
      <c r="D109" t="s">
        <v>13</v>
      </c>
      <c r="E109" t="s">
        <v>14</v>
      </c>
      <c r="F109" s="2">
        <v>32874</v>
      </c>
      <c r="G109" s="2">
        <v>48944</v>
      </c>
      <c r="H109" t="s">
        <v>249</v>
      </c>
      <c r="I109" t="s">
        <v>246</v>
      </c>
      <c r="J109" t="e">
        <f>第14册【公司】+第14册【公司】</f>
        <v>#NAME?</v>
      </c>
      <c r="K109" t="s">
        <v>20</v>
      </c>
      <c r="L109" t="s">
        <v>196</v>
      </c>
    </row>
    <row r="110" spans="1:12">
      <c r="A110" s="1">
        <v>107</v>
      </c>
      <c r="B110" t="s">
        <v>118</v>
      </c>
      <c r="C110" t="s">
        <v>250</v>
      </c>
      <c r="D110" t="s">
        <v>13</v>
      </c>
      <c r="E110" t="s">
        <v>14</v>
      </c>
      <c r="F110" s="2">
        <v>32874</v>
      </c>
      <c r="G110" s="2">
        <v>48944</v>
      </c>
      <c r="H110" t="s">
        <v>251</v>
      </c>
      <c r="I110" t="s">
        <v>252</v>
      </c>
      <c r="J110" t="e">
        <f>第15册+第15册</f>
        <v>#NAME?</v>
      </c>
      <c r="K110" t="s">
        <v>16</v>
      </c>
      <c r="L110" t="s">
        <v>196</v>
      </c>
    </row>
    <row r="111" spans="1:12">
      <c r="A111" s="1">
        <v>5136</v>
      </c>
      <c r="B111" t="s">
        <v>118</v>
      </c>
      <c r="C111" t="s">
        <v>250</v>
      </c>
      <c r="D111" t="s">
        <v>13</v>
      </c>
      <c r="E111" t="s">
        <v>14</v>
      </c>
      <c r="F111" s="2">
        <v>32874</v>
      </c>
      <c r="G111" s="2">
        <v>48944</v>
      </c>
      <c r="H111" t="s">
        <v>253</v>
      </c>
      <c r="I111" t="s">
        <v>250</v>
      </c>
      <c r="J111" t="e">
        <f>第15册【公司】+第15册【公司】</f>
        <v>#NAME?</v>
      </c>
      <c r="K111" t="s">
        <v>20</v>
      </c>
      <c r="L111" t="s">
        <v>196</v>
      </c>
    </row>
    <row r="112" spans="1:12">
      <c r="A112" s="1">
        <v>108</v>
      </c>
      <c r="B112" t="s">
        <v>123</v>
      </c>
      <c r="C112" t="s">
        <v>254</v>
      </c>
      <c r="D112" t="s">
        <v>13</v>
      </c>
      <c r="E112" t="s">
        <v>14</v>
      </c>
      <c r="F112" s="2">
        <v>32874</v>
      </c>
      <c r="G112" s="2">
        <v>48944</v>
      </c>
      <c r="H112" t="s">
        <v>255</v>
      </c>
      <c r="I112" t="s">
        <v>256</v>
      </c>
      <c r="J112" t="e">
        <f>第16册+第16册</f>
        <v>#NAME?</v>
      </c>
      <c r="K112" t="s">
        <v>16</v>
      </c>
      <c r="L112" t="s">
        <v>196</v>
      </c>
    </row>
    <row r="113" spans="1:12">
      <c r="A113" s="1">
        <v>3535</v>
      </c>
      <c r="B113" t="s">
        <v>123</v>
      </c>
      <c r="C113" t="s">
        <v>254</v>
      </c>
      <c r="D113" t="s">
        <v>13</v>
      </c>
      <c r="E113" t="s">
        <v>14</v>
      </c>
      <c r="F113" s="2">
        <v>32874</v>
      </c>
      <c r="G113" s="2">
        <v>48944</v>
      </c>
      <c r="H113" t="s">
        <v>257</v>
      </c>
      <c r="I113" t="s">
        <v>254</v>
      </c>
      <c r="J113" t="e">
        <f>第16册【公司】+第16册【公司】</f>
        <v>#NAME?</v>
      </c>
      <c r="K113" t="s">
        <v>20</v>
      </c>
      <c r="L113" t="s">
        <v>196</v>
      </c>
    </row>
    <row r="114" spans="1:12">
      <c r="A114" s="1">
        <v>113</v>
      </c>
      <c r="B114" t="s">
        <v>47</v>
      </c>
      <c r="C114" t="s">
        <v>258</v>
      </c>
      <c r="D114" t="s">
        <v>13</v>
      </c>
      <c r="E114" t="s">
        <v>14</v>
      </c>
      <c r="F114" s="2">
        <v>32874</v>
      </c>
      <c r="G114" s="2">
        <v>48944</v>
      </c>
      <c r="H114" t="s">
        <v>259</v>
      </c>
      <c r="I114" t="s">
        <v>260</v>
      </c>
      <c r="J114" t="e">
        <f>第1册+第1册</f>
        <v>#NAME?</v>
      </c>
      <c r="K114" t="s">
        <v>16</v>
      </c>
      <c r="L114" t="s">
        <v>261</v>
      </c>
    </row>
    <row r="115" spans="1:12">
      <c r="A115" s="1">
        <v>4658</v>
      </c>
      <c r="B115" t="s">
        <v>47</v>
      </c>
      <c r="C115" t="s">
        <v>258</v>
      </c>
      <c r="D115" t="s">
        <v>13</v>
      </c>
      <c r="E115" t="s">
        <v>14</v>
      </c>
      <c r="F115" s="2">
        <v>32874</v>
      </c>
      <c r="G115" s="2">
        <v>48944</v>
      </c>
      <c r="H115" t="s">
        <v>262</v>
      </c>
      <c r="I115" t="s">
        <v>258</v>
      </c>
      <c r="J115" t="e">
        <f>第1册【公司】+第1册【公司】</f>
        <v>#NAME?</v>
      </c>
      <c r="K115" t="s">
        <v>20</v>
      </c>
      <c r="L115" t="s">
        <v>261</v>
      </c>
    </row>
    <row r="116" spans="1:12">
      <c r="A116" s="1">
        <v>114</v>
      </c>
      <c r="B116" t="s">
        <v>53</v>
      </c>
      <c r="C116" t="s">
        <v>263</v>
      </c>
      <c r="D116" t="s">
        <v>13</v>
      </c>
      <c r="E116" t="s">
        <v>14</v>
      </c>
      <c r="F116" s="2">
        <v>32874</v>
      </c>
      <c r="G116" s="2">
        <v>48944</v>
      </c>
      <c r="H116" t="s">
        <v>264</v>
      </c>
      <c r="I116" t="s">
        <v>265</v>
      </c>
      <c r="J116" t="e">
        <f>第2册+第2册</f>
        <v>#NAME?</v>
      </c>
      <c r="K116" t="s">
        <v>16</v>
      </c>
      <c r="L116" t="s">
        <v>261</v>
      </c>
    </row>
    <row r="117" spans="1:12">
      <c r="A117" s="1">
        <v>3872</v>
      </c>
      <c r="B117" t="s">
        <v>53</v>
      </c>
      <c r="C117" t="s">
        <v>263</v>
      </c>
      <c r="D117" t="s">
        <v>13</v>
      </c>
      <c r="E117" t="s">
        <v>14</v>
      </c>
      <c r="F117" s="2">
        <v>32874</v>
      </c>
      <c r="G117" s="2">
        <v>48944</v>
      </c>
      <c r="H117" t="s">
        <v>266</v>
      </c>
      <c r="I117" t="s">
        <v>263</v>
      </c>
      <c r="J117" t="e">
        <f>第2册【公司】+第2册【公司】</f>
        <v>#NAME?</v>
      </c>
      <c r="K117" t="s">
        <v>20</v>
      </c>
      <c r="L117" t="s">
        <v>261</v>
      </c>
    </row>
    <row r="118" spans="1:12">
      <c r="A118" s="1">
        <v>115</v>
      </c>
      <c r="B118" t="s">
        <v>58</v>
      </c>
      <c r="C118" t="s">
        <v>267</v>
      </c>
      <c r="D118" t="s">
        <v>13</v>
      </c>
      <c r="E118" t="s">
        <v>14</v>
      </c>
      <c r="F118" s="2">
        <v>32874</v>
      </c>
      <c r="G118" s="2">
        <v>48944</v>
      </c>
      <c r="H118" t="s">
        <v>268</v>
      </c>
      <c r="I118" t="s">
        <v>269</v>
      </c>
      <c r="J118" t="e">
        <f>第3册+第3册</f>
        <v>#NAME?</v>
      </c>
      <c r="K118" t="s">
        <v>16</v>
      </c>
      <c r="L118" t="s">
        <v>261</v>
      </c>
    </row>
    <row r="119" spans="1:12">
      <c r="A119" s="1">
        <v>5148</v>
      </c>
      <c r="B119" t="s">
        <v>58</v>
      </c>
      <c r="C119" t="s">
        <v>267</v>
      </c>
      <c r="D119" t="s">
        <v>13</v>
      </c>
      <c r="E119" t="s">
        <v>14</v>
      </c>
      <c r="F119" s="2">
        <v>32874</v>
      </c>
      <c r="G119" s="2">
        <v>48944</v>
      </c>
      <c r="H119" t="s">
        <v>270</v>
      </c>
      <c r="I119" t="s">
        <v>267</v>
      </c>
      <c r="J119" t="e">
        <f>第3册【公司】+第3册【公司】</f>
        <v>#NAME?</v>
      </c>
      <c r="K119" t="s">
        <v>20</v>
      </c>
      <c r="L119" t="s">
        <v>261</v>
      </c>
    </row>
    <row r="120" spans="1:12">
      <c r="A120" s="1">
        <v>116</v>
      </c>
      <c r="B120" t="s">
        <v>63</v>
      </c>
      <c r="C120" t="s">
        <v>271</v>
      </c>
      <c r="D120" t="s">
        <v>13</v>
      </c>
      <c r="E120" t="s">
        <v>14</v>
      </c>
      <c r="F120" s="2">
        <v>32874</v>
      </c>
      <c r="G120" s="2">
        <v>48944</v>
      </c>
      <c r="H120" t="s">
        <v>272</v>
      </c>
      <c r="I120" t="s">
        <v>273</v>
      </c>
      <c r="J120" t="e">
        <f>第4册+第4册</f>
        <v>#NAME?</v>
      </c>
      <c r="K120" t="s">
        <v>16</v>
      </c>
      <c r="L120" t="s">
        <v>261</v>
      </c>
    </row>
    <row r="121" spans="1:12">
      <c r="A121" s="1">
        <v>3425</v>
      </c>
      <c r="B121" t="s">
        <v>63</v>
      </c>
      <c r="C121" t="s">
        <v>271</v>
      </c>
      <c r="D121" t="s">
        <v>13</v>
      </c>
      <c r="E121" t="s">
        <v>14</v>
      </c>
      <c r="F121" s="2">
        <v>32874</v>
      </c>
      <c r="G121" s="2">
        <v>48944</v>
      </c>
      <c r="H121" t="s">
        <v>274</v>
      </c>
      <c r="I121" t="s">
        <v>271</v>
      </c>
      <c r="J121" t="e">
        <f>第4册【公司】+第4册【公司】</f>
        <v>#NAME?</v>
      </c>
      <c r="K121" t="s">
        <v>20</v>
      </c>
      <c r="L121" t="s">
        <v>261</v>
      </c>
    </row>
    <row r="122" spans="1:12">
      <c r="A122" s="1">
        <v>117</v>
      </c>
      <c r="B122" t="s">
        <v>68</v>
      </c>
      <c r="C122" t="s">
        <v>275</v>
      </c>
      <c r="D122" t="s">
        <v>13</v>
      </c>
      <c r="E122" t="s">
        <v>14</v>
      </c>
      <c r="F122" s="2">
        <v>32874</v>
      </c>
      <c r="G122" s="2">
        <v>48944</v>
      </c>
      <c r="H122" t="s">
        <v>276</v>
      </c>
      <c r="I122" t="s">
        <v>277</v>
      </c>
      <c r="J122" t="e">
        <f>第5册+第5册</f>
        <v>#NAME?</v>
      </c>
      <c r="K122" t="s">
        <v>16</v>
      </c>
      <c r="L122" t="s">
        <v>261</v>
      </c>
    </row>
    <row r="123" spans="1:12">
      <c r="A123" s="1">
        <v>3873</v>
      </c>
      <c r="B123" t="s">
        <v>68</v>
      </c>
      <c r="C123" t="s">
        <v>275</v>
      </c>
      <c r="D123" t="s">
        <v>13</v>
      </c>
      <c r="E123" t="s">
        <v>14</v>
      </c>
      <c r="F123" s="2">
        <v>32874</v>
      </c>
      <c r="G123" s="2">
        <v>48944</v>
      </c>
      <c r="H123" t="s">
        <v>278</v>
      </c>
      <c r="I123" t="s">
        <v>275</v>
      </c>
      <c r="J123" t="e">
        <f>第5册【公司】+第5册【公司】</f>
        <v>#NAME?</v>
      </c>
      <c r="K123" t="s">
        <v>20</v>
      </c>
      <c r="L123" t="s">
        <v>261</v>
      </c>
    </row>
    <row r="124" spans="1:12">
      <c r="A124" s="1">
        <v>118</v>
      </c>
      <c r="B124" t="s">
        <v>73</v>
      </c>
      <c r="C124" t="s">
        <v>279</v>
      </c>
      <c r="D124" t="s">
        <v>13</v>
      </c>
      <c r="E124" t="s">
        <v>14</v>
      </c>
      <c r="F124" s="2">
        <v>32874</v>
      </c>
      <c r="G124" s="2">
        <v>48944</v>
      </c>
      <c r="H124" t="s">
        <v>280</v>
      </c>
      <c r="I124" t="s">
        <v>281</v>
      </c>
      <c r="J124" t="e">
        <f>第6册+第6册</f>
        <v>#NAME?</v>
      </c>
      <c r="K124" t="s">
        <v>16</v>
      </c>
      <c r="L124" t="s">
        <v>261</v>
      </c>
    </row>
    <row r="125" spans="1:12">
      <c r="A125" s="1">
        <v>4753</v>
      </c>
      <c r="B125" t="s">
        <v>73</v>
      </c>
      <c r="C125" t="s">
        <v>279</v>
      </c>
      <c r="D125" t="s">
        <v>13</v>
      </c>
      <c r="E125" t="s">
        <v>14</v>
      </c>
      <c r="F125" s="2">
        <v>32874</v>
      </c>
      <c r="G125" s="2">
        <v>48944</v>
      </c>
      <c r="H125" t="s">
        <v>282</v>
      </c>
      <c r="I125" t="s">
        <v>279</v>
      </c>
      <c r="J125" t="e">
        <f>第6册【公司】+第6册【公司】</f>
        <v>#NAME?</v>
      </c>
      <c r="K125" t="s">
        <v>20</v>
      </c>
      <c r="L125" t="s">
        <v>261</v>
      </c>
    </row>
    <row r="126" spans="1:12">
      <c r="A126" s="1">
        <v>119</v>
      </c>
      <c r="B126" t="s">
        <v>78</v>
      </c>
      <c r="C126" t="s">
        <v>283</v>
      </c>
      <c r="D126" t="s">
        <v>13</v>
      </c>
      <c r="E126" t="s">
        <v>14</v>
      </c>
      <c r="F126" s="2">
        <v>32874</v>
      </c>
      <c r="G126" s="2">
        <v>48944</v>
      </c>
      <c r="H126" t="s">
        <v>284</v>
      </c>
      <c r="I126" t="s">
        <v>285</v>
      </c>
      <c r="J126" t="e">
        <f>第7册+第7册</f>
        <v>#NAME?</v>
      </c>
      <c r="K126" t="s">
        <v>16</v>
      </c>
      <c r="L126" t="s">
        <v>261</v>
      </c>
    </row>
    <row r="127" spans="1:12">
      <c r="A127" s="1">
        <v>4647</v>
      </c>
      <c r="B127" t="s">
        <v>78</v>
      </c>
      <c r="C127" t="s">
        <v>283</v>
      </c>
      <c r="D127" t="s">
        <v>13</v>
      </c>
      <c r="E127" t="s">
        <v>14</v>
      </c>
      <c r="F127" s="2">
        <v>32874</v>
      </c>
      <c r="G127" s="2">
        <v>48944</v>
      </c>
      <c r="H127" t="s">
        <v>286</v>
      </c>
      <c r="I127" t="s">
        <v>283</v>
      </c>
      <c r="J127" t="e">
        <f>第7册【公司】+第7册【公司】</f>
        <v>#NAME?</v>
      </c>
      <c r="K127" t="s">
        <v>20</v>
      </c>
      <c r="L127" t="s">
        <v>261</v>
      </c>
    </row>
    <row r="128" spans="1:12">
      <c r="A128" s="1">
        <v>120</v>
      </c>
      <c r="B128" t="s">
        <v>83</v>
      </c>
      <c r="C128" t="s">
        <v>287</v>
      </c>
      <c r="D128" t="s">
        <v>13</v>
      </c>
      <c r="E128" t="s">
        <v>14</v>
      </c>
      <c r="F128" s="2">
        <v>32874</v>
      </c>
      <c r="G128" s="2">
        <v>48944</v>
      </c>
      <c r="H128" t="s">
        <v>288</v>
      </c>
      <c r="I128" t="s">
        <v>289</v>
      </c>
      <c r="J128" t="e">
        <f>第8册+第8册</f>
        <v>#NAME?</v>
      </c>
      <c r="K128" t="s">
        <v>16</v>
      </c>
      <c r="L128" t="s">
        <v>261</v>
      </c>
    </row>
    <row r="129" spans="1:12">
      <c r="A129" s="1">
        <v>4269</v>
      </c>
      <c r="B129" t="s">
        <v>83</v>
      </c>
      <c r="C129" t="s">
        <v>287</v>
      </c>
      <c r="D129" t="s">
        <v>13</v>
      </c>
      <c r="E129" t="s">
        <v>14</v>
      </c>
      <c r="F129" s="2">
        <v>32874</v>
      </c>
      <c r="G129" s="2">
        <v>48944</v>
      </c>
      <c r="H129" t="s">
        <v>290</v>
      </c>
      <c r="I129" t="s">
        <v>287</v>
      </c>
      <c r="J129" t="e">
        <f>第8册【公司】+第8册【公司】</f>
        <v>#NAME?</v>
      </c>
      <c r="K129" t="s">
        <v>20</v>
      </c>
      <c r="L129" t="s">
        <v>261</v>
      </c>
    </row>
    <row r="130" spans="1:12">
      <c r="A130" s="1">
        <v>121</v>
      </c>
      <c r="B130" t="s">
        <v>88</v>
      </c>
      <c r="C130" t="s">
        <v>291</v>
      </c>
      <c r="D130" t="s">
        <v>13</v>
      </c>
      <c r="E130" t="s">
        <v>14</v>
      </c>
      <c r="F130" s="2">
        <v>32874</v>
      </c>
      <c r="G130" s="2">
        <v>48944</v>
      </c>
      <c r="H130" t="s">
        <v>292</v>
      </c>
      <c r="I130" t="s">
        <v>293</v>
      </c>
      <c r="J130" t="e">
        <f>第9册+第9册</f>
        <v>#NAME?</v>
      </c>
      <c r="K130" t="s">
        <v>16</v>
      </c>
      <c r="L130" t="s">
        <v>261</v>
      </c>
    </row>
    <row r="131" spans="1:12">
      <c r="A131" s="1">
        <v>4975</v>
      </c>
      <c r="B131" t="s">
        <v>88</v>
      </c>
      <c r="C131" t="s">
        <v>291</v>
      </c>
      <c r="D131" t="s">
        <v>13</v>
      </c>
      <c r="E131" t="s">
        <v>14</v>
      </c>
      <c r="F131" s="2">
        <v>32874</v>
      </c>
      <c r="G131" s="2">
        <v>48944</v>
      </c>
      <c r="H131" t="s">
        <v>294</v>
      </c>
      <c r="I131" t="s">
        <v>291</v>
      </c>
      <c r="J131" t="e">
        <f>第9册【公司】+第9册【公司】</f>
        <v>#NAME?</v>
      </c>
      <c r="K131" t="s">
        <v>20</v>
      </c>
      <c r="L131" t="s">
        <v>261</v>
      </c>
    </row>
    <row r="132" spans="1:12">
      <c r="A132" s="1">
        <v>122</v>
      </c>
      <c r="B132" t="s">
        <v>93</v>
      </c>
      <c r="C132" t="s">
        <v>295</v>
      </c>
      <c r="D132" t="s">
        <v>13</v>
      </c>
      <c r="E132" t="s">
        <v>14</v>
      </c>
      <c r="F132" s="2">
        <v>32874</v>
      </c>
      <c r="G132" s="2">
        <v>48944</v>
      </c>
      <c r="H132" t="s">
        <v>296</v>
      </c>
      <c r="I132" t="s">
        <v>297</v>
      </c>
      <c r="J132" t="e">
        <f>第10册+第10册</f>
        <v>#NAME?</v>
      </c>
      <c r="K132" t="s">
        <v>16</v>
      </c>
      <c r="L132" t="s">
        <v>261</v>
      </c>
    </row>
    <row r="133" spans="1:12">
      <c r="A133" s="1">
        <v>5149</v>
      </c>
      <c r="B133" t="s">
        <v>93</v>
      </c>
      <c r="C133" t="s">
        <v>295</v>
      </c>
      <c r="D133" t="s">
        <v>13</v>
      </c>
      <c r="E133" t="s">
        <v>14</v>
      </c>
      <c r="F133" s="2">
        <v>32874</v>
      </c>
      <c r="G133" s="2">
        <v>48944</v>
      </c>
      <c r="H133" t="s">
        <v>298</v>
      </c>
      <c r="I133" t="s">
        <v>295</v>
      </c>
      <c r="J133" t="e">
        <f>第10册【公司】+第10册【公司】</f>
        <v>#NAME?</v>
      </c>
      <c r="K133" t="s">
        <v>20</v>
      </c>
      <c r="L133" t="s">
        <v>261</v>
      </c>
    </row>
    <row r="134" spans="1:12">
      <c r="A134" s="1">
        <v>123</v>
      </c>
      <c r="B134" t="s">
        <v>98</v>
      </c>
      <c r="C134" t="s">
        <v>299</v>
      </c>
      <c r="D134" t="s">
        <v>13</v>
      </c>
      <c r="E134" t="s">
        <v>14</v>
      </c>
      <c r="F134" s="2">
        <v>32874</v>
      </c>
      <c r="G134" s="2">
        <v>48944</v>
      </c>
      <c r="H134" t="s">
        <v>300</v>
      </c>
      <c r="I134" t="s">
        <v>301</v>
      </c>
      <c r="J134" t="e">
        <f>第11册+第11册</f>
        <v>#NAME?</v>
      </c>
      <c r="K134" t="s">
        <v>16</v>
      </c>
      <c r="L134" t="s">
        <v>261</v>
      </c>
    </row>
    <row r="135" spans="1:12">
      <c r="A135" s="1">
        <v>4976</v>
      </c>
      <c r="B135" t="s">
        <v>98</v>
      </c>
      <c r="C135" t="s">
        <v>299</v>
      </c>
      <c r="D135" t="s">
        <v>13</v>
      </c>
      <c r="E135" t="s">
        <v>14</v>
      </c>
      <c r="F135" s="2">
        <v>32874</v>
      </c>
      <c r="G135" s="2">
        <v>48944</v>
      </c>
      <c r="H135" t="s">
        <v>302</v>
      </c>
      <c r="I135" t="s">
        <v>299</v>
      </c>
      <c r="J135" t="e">
        <f>第11册【公司】+第11册【公司】</f>
        <v>#NAME?</v>
      </c>
      <c r="K135" t="s">
        <v>20</v>
      </c>
      <c r="L135" t="s">
        <v>261</v>
      </c>
    </row>
    <row r="136" spans="1:12">
      <c r="A136" s="1">
        <v>124</v>
      </c>
      <c r="B136" t="s">
        <v>103</v>
      </c>
      <c r="C136" t="s">
        <v>303</v>
      </c>
      <c r="D136" t="s">
        <v>13</v>
      </c>
      <c r="E136" t="s">
        <v>14</v>
      </c>
      <c r="F136" s="2">
        <v>32874</v>
      </c>
      <c r="G136" s="2">
        <v>48944</v>
      </c>
      <c r="H136" t="s">
        <v>304</v>
      </c>
      <c r="I136" t="s">
        <v>305</v>
      </c>
      <c r="J136" t="e">
        <f>第12册+第12册</f>
        <v>#NAME?</v>
      </c>
      <c r="K136" t="s">
        <v>16</v>
      </c>
      <c r="L136" t="s">
        <v>261</v>
      </c>
    </row>
    <row r="137" spans="1:12">
      <c r="A137" s="1">
        <v>3874</v>
      </c>
      <c r="B137" t="s">
        <v>103</v>
      </c>
      <c r="C137" t="s">
        <v>303</v>
      </c>
      <c r="D137" t="s">
        <v>13</v>
      </c>
      <c r="E137" t="s">
        <v>14</v>
      </c>
      <c r="F137" s="2">
        <v>32874</v>
      </c>
      <c r="G137" s="2">
        <v>48944</v>
      </c>
      <c r="H137" t="s">
        <v>306</v>
      </c>
      <c r="I137" t="s">
        <v>303</v>
      </c>
      <c r="J137" t="e">
        <f>第12册【公司】+第12册【公司】</f>
        <v>#NAME?</v>
      </c>
      <c r="K137" t="s">
        <v>20</v>
      </c>
      <c r="L137" t="s">
        <v>261</v>
      </c>
    </row>
    <row r="138" spans="1:12">
      <c r="A138" s="1">
        <v>125</v>
      </c>
      <c r="B138" t="s">
        <v>108</v>
      </c>
      <c r="C138" t="s">
        <v>307</v>
      </c>
      <c r="D138" t="s">
        <v>13</v>
      </c>
      <c r="E138" t="s">
        <v>14</v>
      </c>
      <c r="F138" s="2">
        <v>32874</v>
      </c>
      <c r="G138" s="2">
        <v>48944</v>
      </c>
      <c r="H138" t="s">
        <v>308</v>
      </c>
      <c r="I138" t="s">
        <v>309</v>
      </c>
      <c r="J138" t="e">
        <f>第13册+第13册</f>
        <v>#NAME?</v>
      </c>
      <c r="K138" t="s">
        <v>16</v>
      </c>
      <c r="L138" t="s">
        <v>261</v>
      </c>
    </row>
    <row r="139" spans="1:12">
      <c r="A139" s="1">
        <v>3646</v>
      </c>
      <c r="B139" t="s">
        <v>108</v>
      </c>
      <c r="C139" t="s">
        <v>307</v>
      </c>
      <c r="D139" t="s">
        <v>13</v>
      </c>
      <c r="E139" t="s">
        <v>14</v>
      </c>
      <c r="F139" s="2">
        <v>32874</v>
      </c>
      <c r="G139" s="2">
        <v>48944</v>
      </c>
      <c r="H139" t="s">
        <v>310</v>
      </c>
      <c r="I139" t="s">
        <v>307</v>
      </c>
      <c r="J139" t="e">
        <f>第13册【公司】+第13册【公司】</f>
        <v>#NAME?</v>
      </c>
      <c r="K139" t="s">
        <v>20</v>
      </c>
      <c r="L139" t="s">
        <v>261</v>
      </c>
    </row>
    <row r="140" spans="1:12">
      <c r="A140" s="1">
        <v>126</v>
      </c>
      <c r="B140" t="s">
        <v>113</v>
      </c>
      <c r="C140" t="s">
        <v>311</v>
      </c>
      <c r="D140" t="s">
        <v>13</v>
      </c>
      <c r="E140" t="s">
        <v>14</v>
      </c>
      <c r="F140" s="2">
        <v>32874</v>
      </c>
      <c r="G140" s="2">
        <v>48944</v>
      </c>
      <c r="H140" t="s">
        <v>312</v>
      </c>
      <c r="I140" t="s">
        <v>313</v>
      </c>
      <c r="J140" t="e">
        <f>第14册+第14册</f>
        <v>#NAME?</v>
      </c>
      <c r="K140" t="s">
        <v>16</v>
      </c>
      <c r="L140" t="s">
        <v>261</v>
      </c>
    </row>
    <row r="141" spans="1:12">
      <c r="A141" s="1">
        <v>5001</v>
      </c>
      <c r="B141" t="s">
        <v>113</v>
      </c>
      <c r="C141" t="s">
        <v>311</v>
      </c>
      <c r="D141" t="s">
        <v>13</v>
      </c>
      <c r="E141" t="s">
        <v>14</v>
      </c>
      <c r="F141" s="2">
        <v>32874</v>
      </c>
      <c r="G141" s="2">
        <v>48944</v>
      </c>
      <c r="H141" t="s">
        <v>314</v>
      </c>
      <c r="I141" t="s">
        <v>311</v>
      </c>
      <c r="J141" t="e">
        <f>第14册【公司】+第14册【公司】</f>
        <v>#NAME?</v>
      </c>
      <c r="K141" t="s">
        <v>20</v>
      </c>
      <c r="L141" t="s">
        <v>261</v>
      </c>
    </row>
    <row r="142" spans="1:12">
      <c r="A142" s="1">
        <v>127</v>
      </c>
      <c r="B142" t="s">
        <v>118</v>
      </c>
      <c r="C142" t="s">
        <v>315</v>
      </c>
      <c r="D142" t="s">
        <v>13</v>
      </c>
      <c r="E142" t="s">
        <v>14</v>
      </c>
      <c r="F142" s="2">
        <v>32874</v>
      </c>
      <c r="G142" s="2">
        <v>48944</v>
      </c>
      <c r="H142" t="s">
        <v>316</v>
      </c>
      <c r="I142" t="s">
        <v>317</v>
      </c>
      <c r="J142" t="e">
        <f>第15册+第15册</f>
        <v>#NAME?</v>
      </c>
      <c r="K142" t="s">
        <v>16</v>
      </c>
      <c r="L142" t="s">
        <v>261</v>
      </c>
    </row>
    <row r="143" spans="1:12">
      <c r="A143" s="1">
        <v>4259</v>
      </c>
      <c r="B143" t="s">
        <v>118</v>
      </c>
      <c r="C143" t="s">
        <v>315</v>
      </c>
      <c r="D143" t="s">
        <v>13</v>
      </c>
      <c r="E143" t="s">
        <v>14</v>
      </c>
      <c r="F143" s="2">
        <v>32874</v>
      </c>
      <c r="G143" s="2">
        <v>48944</v>
      </c>
      <c r="H143" t="s">
        <v>318</v>
      </c>
      <c r="I143" t="s">
        <v>315</v>
      </c>
      <c r="J143" t="e">
        <f>第15册【公司】+第15册【公司】</f>
        <v>#NAME?</v>
      </c>
      <c r="K143" t="s">
        <v>20</v>
      </c>
      <c r="L143" t="s">
        <v>261</v>
      </c>
    </row>
    <row r="144" spans="1:12">
      <c r="A144" s="1">
        <v>128</v>
      </c>
      <c r="B144" t="s">
        <v>123</v>
      </c>
      <c r="C144" t="s">
        <v>319</v>
      </c>
      <c r="D144" t="s">
        <v>13</v>
      </c>
      <c r="E144" t="s">
        <v>14</v>
      </c>
      <c r="F144" s="2">
        <v>32874</v>
      </c>
      <c r="G144" s="2">
        <v>48944</v>
      </c>
      <c r="H144" t="s">
        <v>320</v>
      </c>
      <c r="I144" t="s">
        <v>321</v>
      </c>
      <c r="J144" t="e">
        <f>第16册+第16册</f>
        <v>#NAME?</v>
      </c>
      <c r="K144" t="s">
        <v>16</v>
      </c>
      <c r="L144" t="s">
        <v>261</v>
      </c>
    </row>
    <row r="145" spans="1:12">
      <c r="A145" s="1">
        <v>5002</v>
      </c>
      <c r="B145" t="s">
        <v>123</v>
      </c>
      <c r="C145" t="s">
        <v>319</v>
      </c>
      <c r="D145" t="s">
        <v>13</v>
      </c>
      <c r="E145" t="s">
        <v>14</v>
      </c>
      <c r="F145" s="2">
        <v>32874</v>
      </c>
      <c r="G145" s="2">
        <v>48944</v>
      </c>
      <c r="H145" t="s">
        <v>322</v>
      </c>
      <c r="I145" t="s">
        <v>319</v>
      </c>
      <c r="J145" t="e">
        <f>第16册【公司】+第16册【公司】</f>
        <v>#NAME?</v>
      </c>
      <c r="K145" t="s">
        <v>20</v>
      </c>
      <c r="L145" t="s">
        <v>261</v>
      </c>
    </row>
    <row r="146" spans="1:12">
      <c r="A146" s="1">
        <v>133</v>
      </c>
      <c r="B146" t="s">
        <v>47</v>
      </c>
      <c r="C146" t="s">
        <v>323</v>
      </c>
      <c r="D146" t="s">
        <v>13</v>
      </c>
      <c r="E146" t="s">
        <v>14</v>
      </c>
      <c r="F146" s="2">
        <v>32874</v>
      </c>
      <c r="G146" s="2">
        <v>48944</v>
      </c>
      <c r="H146" t="s">
        <v>324</v>
      </c>
      <c r="I146" t="s">
        <v>325</v>
      </c>
      <c r="J146" t="e">
        <f>第1册+第1册</f>
        <v>#NAME?</v>
      </c>
      <c r="K146" t="s">
        <v>16</v>
      </c>
      <c r="L146" t="s">
        <v>326</v>
      </c>
    </row>
    <row r="147" spans="1:12">
      <c r="A147" s="1">
        <v>3427</v>
      </c>
      <c r="B147" t="s">
        <v>47</v>
      </c>
      <c r="C147" t="s">
        <v>323</v>
      </c>
      <c r="D147" t="s">
        <v>13</v>
      </c>
      <c r="E147" t="s">
        <v>14</v>
      </c>
      <c r="F147" s="2">
        <v>32874</v>
      </c>
      <c r="G147" s="2">
        <v>48944</v>
      </c>
      <c r="H147" t="s">
        <v>327</v>
      </c>
      <c r="I147" t="s">
        <v>323</v>
      </c>
      <c r="J147" t="e">
        <f>第1册【公司】+第1册【公司】</f>
        <v>#NAME?</v>
      </c>
      <c r="K147" t="s">
        <v>20</v>
      </c>
      <c r="L147" t="s">
        <v>326</v>
      </c>
    </row>
    <row r="148" spans="1:12">
      <c r="A148" s="1">
        <v>134</v>
      </c>
      <c r="B148" t="s">
        <v>53</v>
      </c>
      <c r="C148" t="s">
        <v>328</v>
      </c>
      <c r="D148" t="s">
        <v>13</v>
      </c>
      <c r="E148" t="s">
        <v>14</v>
      </c>
      <c r="F148" s="2">
        <v>32874</v>
      </c>
      <c r="G148" s="2">
        <v>48944</v>
      </c>
      <c r="H148" t="s">
        <v>329</v>
      </c>
      <c r="I148" t="s">
        <v>330</v>
      </c>
      <c r="J148" t="e">
        <f>第2册+第2册</f>
        <v>#NAME?</v>
      </c>
      <c r="K148" t="s">
        <v>16</v>
      </c>
      <c r="L148" t="s">
        <v>326</v>
      </c>
    </row>
    <row r="149" spans="1:12">
      <c r="A149" s="1">
        <v>4659</v>
      </c>
      <c r="B149" t="s">
        <v>53</v>
      </c>
      <c r="C149" t="s">
        <v>328</v>
      </c>
      <c r="D149" t="s">
        <v>13</v>
      </c>
      <c r="E149" t="s">
        <v>14</v>
      </c>
      <c r="F149" s="2">
        <v>32874</v>
      </c>
      <c r="G149" s="2">
        <v>48944</v>
      </c>
      <c r="H149" t="s">
        <v>331</v>
      </c>
      <c r="I149" t="s">
        <v>328</v>
      </c>
      <c r="J149" t="e">
        <f>第2册【公司】+第2册【公司】</f>
        <v>#NAME?</v>
      </c>
      <c r="K149" t="s">
        <v>20</v>
      </c>
      <c r="L149" t="s">
        <v>326</v>
      </c>
    </row>
    <row r="150" spans="1:12">
      <c r="A150" s="1">
        <v>135</v>
      </c>
      <c r="B150" t="s">
        <v>58</v>
      </c>
      <c r="C150" t="s">
        <v>332</v>
      </c>
      <c r="D150" t="s">
        <v>13</v>
      </c>
      <c r="E150" t="s">
        <v>14</v>
      </c>
      <c r="F150" s="2">
        <v>32874</v>
      </c>
      <c r="G150" s="2">
        <v>48944</v>
      </c>
      <c r="H150" t="s">
        <v>333</v>
      </c>
      <c r="I150" t="s">
        <v>334</v>
      </c>
      <c r="J150" t="e">
        <f>第3册+第3册</f>
        <v>#NAME?</v>
      </c>
      <c r="K150" t="s">
        <v>16</v>
      </c>
      <c r="L150" t="s">
        <v>326</v>
      </c>
    </row>
    <row r="151" spans="1:12">
      <c r="A151" s="1">
        <v>5154</v>
      </c>
      <c r="B151" t="s">
        <v>58</v>
      </c>
      <c r="C151" t="s">
        <v>332</v>
      </c>
      <c r="D151" t="s">
        <v>13</v>
      </c>
      <c r="E151" t="s">
        <v>14</v>
      </c>
      <c r="F151" s="2">
        <v>32874</v>
      </c>
      <c r="G151" s="2">
        <v>48944</v>
      </c>
      <c r="H151" t="s">
        <v>335</v>
      </c>
      <c r="I151" t="s">
        <v>332</v>
      </c>
      <c r="J151" t="e">
        <f>第3册【公司】+第3册【公司】</f>
        <v>#NAME?</v>
      </c>
      <c r="K151" t="s">
        <v>20</v>
      </c>
      <c r="L151" t="s">
        <v>326</v>
      </c>
    </row>
    <row r="152" spans="1:12">
      <c r="A152" s="1">
        <v>136</v>
      </c>
      <c r="B152" t="s">
        <v>63</v>
      </c>
      <c r="C152" t="s">
        <v>336</v>
      </c>
      <c r="D152" t="s">
        <v>13</v>
      </c>
      <c r="E152" t="s">
        <v>14</v>
      </c>
      <c r="F152" s="2">
        <v>32874</v>
      </c>
      <c r="G152" s="2">
        <v>48944</v>
      </c>
      <c r="H152" t="s">
        <v>337</v>
      </c>
      <c r="I152" t="s">
        <v>338</v>
      </c>
      <c r="J152" t="e">
        <f>第4册+第4册</f>
        <v>#NAME?</v>
      </c>
      <c r="K152" t="s">
        <v>16</v>
      </c>
      <c r="L152" t="s">
        <v>326</v>
      </c>
    </row>
    <row r="153" spans="1:12">
      <c r="A153" s="1">
        <v>3428</v>
      </c>
      <c r="B153" t="s">
        <v>63</v>
      </c>
      <c r="C153" t="s">
        <v>336</v>
      </c>
      <c r="D153" t="s">
        <v>13</v>
      </c>
      <c r="E153" t="s">
        <v>14</v>
      </c>
      <c r="F153" s="2">
        <v>32874</v>
      </c>
      <c r="G153" s="2">
        <v>48944</v>
      </c>
      <c r="H153" t="s">
        <v>339</v>
      </c>
      <c r="I153" t="s">
        <v>336</v>
      </c>
      <c r="J153" t="e">
        <f>第4册【公司】+第4册【公司】</f>
        <v>#NAME?</v>
      </c>
      <c r="K153" t="s">
        <v>20</v>
      </c>
      <c r="L153" t="s">
        <v>326</v>
      </c>
    </row>
    <row r="154" spans="1:12">
      <c r="A154" s="1">
        <v>137</v>
      </c>
      <c r="B154" t="s">
        <v>68</v>
      </c>
      <c r="C154" t="s">
        <v>340</v>
      </c>
      <c r="D154" t="s">
        <v>13</v>
      </c>
      <c r="E154" t="s">
        <v>14</v>
      </c>
      <c r="F154" s="2">
        <v>32874</v>
      </c>
      <c r="G154" s="2">
        <v>48944</v>
      </c>
      <c r="H154" t="s">
        <v>341</v>
      </c>
      <c r="I154" t="s">
        <v>342</v>
      </c>
      <c r="J154" t="e">
        <f>第5册+第5册</f>
        <v>#NAME?</v>
      </c>
      <c r="K154" t="s">
        <v>16</v>
      </c>
      <c r="L154" t="s">
        <v>326</v>
      </c>
    </row>
    <row r="155" spans="1:12">
      <c r="A155" s="1">
        <v>4939</v>
      </c>
      <c r="B155" t="s">
        <v>68</v>
      </c>
      <c r="C155" t="s">
        <v>340</v>
      </c>
      <c r="D155" t="s">
        <v>13</v>
      </c>
      <c r="E155" t="s">
        <v>14</v>
      </c>
      <c r="F155" s="2">
        <v>32874</v>
      </c>
      <c r="G155" s="2">
        <v>48944</v>
      </c>
      <c r="H155" t="s">
        <v>343</v>
      </c>
      <c r="I155" t="s">
        <v>340</v>
      </c>
      <c r="J155" t="e">
        <f>第5册【公司】+第5册【公司】</f>
        <v>#NAME?</v>
      </c>
      <c r="K155" t="s">
        <v>20</v>
      </c>
      <c r="L155" t="s">
        <v>326</v>
      </c>
    </row>
    <row r="156" spans="1:12">
      <c r="A156" s="1">
        <v>138</v>
      </c>
      <c r="B156" t="s">
        <v>73</v>
      </c>
      <c r="C156" t="s">
        <v>344</v>
      </c>
      <c r="D156" t="s">
        <v>13</v>
      </c>
      <c r="E156" t="s">
        <v>14</v>
      </c>
      <c r="F156" s="2">
        <v>32874</v>
      </c>
      <c r="G156" s="2">
        <v>48944</v>
      </c>
      <c r="H156" t="s">
        <v>345</v>
      </c>
      <c r="I156" t="s">
        <v>346</v>
      </c>
      <c r="J156" t="e">
        <f>第6册+第6册</f>
        <v>#NAME?</v>
      </c>
      <c r="K156" t="s">
        <v>16</v>
      </c>
      <c r="L156" t="s">
        <v>326</v>
      </c>
    </row>
    <row r="157" spans="1:12">
      <c r="A157" s="1">
        <v>4270</v>
      </c>
      <c r="B157" t="s">
        <v>73</v>
      </c>
      <c r="C157" t="s">
        <v>344</v>
      </c>
      <c r="D157" t="s">
        <v>13</v>
      </c>
      <c r="E157" t="s">
        <v>14</v>
      </c>
      <c r="F157" s="2">
        <v>32874</v>
      </c>
      <c r="G157" s="2">
        <v>48944</v>
      </c>
      <c r="H157" t="s">
        <v>347</v>
      </c>
      <c r="I157" t="s">
        <v>344</v>
      </c>
      <c r="J157" t="e">
        <f>第6册【公司】+第6册【公司】</f>
        <v>#NAME?</v>
      </c>
      <c r="K157" t="s">
        <v>20</v>
      </c>
      <c r="L157" t="s">
        <v>326</v>
      </c>
    </row>
    <row r="158" spans="1:12">
      <c r="A158" s="1">
        <v>139</v>
      </c>
      <c r="B158" t="s">
        <v>78</v>
      </c>
      <c r="C158" t="s">
        <v>348</v>
      </c>
      <c r="D158" t="s">
        <v>13</v>
      </c>
      <c r="E158" t="s">
        <v>14</v>
      </c>
      <c r="F158" s="2">
        <v>32874</v>
      </c>
      <c r="G158" s="2">
        <v>48944</v>
      </c>
      <c r="H158" t="s">
        <v>349</v>
      </c>
      <c r="I158" t="s">
        <v>350</v>
      </c>
      <c r="J158" t="e">
        <f>第7册+第7册</f>
        <v>#NAME?</v>
      </c>
      <c r="K158" t="s">
        <v>16</v>
      </c>
      <c r="L158" t="s">
        <v>326</v>
      </c>
    </row>
    <row r="159" spans="1:12">
      <c r="A159" s="1">
        <v>3429</v>
      </c>
      <c r="B159" t="s">
        <v>78</v>
      </c>
      <c r="C159" t="s">
        <v>348</v>
      </c>
      <c r="D159" t="s">
        <v>13</v>
      </c>
      <c r="E159" t="s">
        <v>14</v>
      </c>
      <c r="F159" s="2">
        <v>32874</v>
      </c>
      <c r="G159" s="2">
        <v>48944</v>
      </c>
      <c r="H159" t="s">
        <v>351</v>
      </c>
      <c r="I159" t="s">
        <v>348</v>
      </c>
      <c r="J159" t="e">
        <f>第7册【公司】+第7册【公司】</f>
        <v>#NAME?</v>
      </c>
      <c r="K159" t="s">
        <v>20</v>
      </c>
      <c r="L159" t="s">
        <v>326</v>
      </c>
    </row>
    <row r="160" spans="1:12">
      <c r="A160" s="1">
        <v>140</v>
      </c>
      <c r="B160" t="s">
        <v>83</v>
      </c>
      <c r="C160" t="s">
        <v>352</v>
      </c>
      <c r="D160" t="s">
        <v>13</v>
      </c>
      <c r="E160" t="s">
        <v>14</v>
      </c>
      <c r="F160" s="2">
        <v>32874</v>
      </c>
      <c r="G160" s="2">
        <v>48944</v>
      </c>
      <c r="H160" t="s">
        <v>353</v>
      </c>
      <c r="I160" t="s">
        <v>354</v>
      </c>
      <c r="J160" t="e">
        <f>第8册+第8册</f>
        <v>#NAME?</v>
      </c>
      <c r="K160" t="s">
        <v>16</v>
      </c>
      <c r="L160" t="s">
        <v>326</v>
      </c>
    </row>
    <row r="161" spans="1:12">
      <c r="A161" s="1">
        <v>4271</v>
      </c>
      <c r="B161" t="s">
        <v>83</v>
      </c>
      <c r="C161" t="s">
        <v>352</v>
      </c>
      <c r="D161" t="s">
        <v>13</v>
      </c>
      <c r="E161" t="s">
        <v>14</v>
      </c>
      <c r="F161" s="2">
        <v>32874</v>
      </c>
      <c r="G161" s="2">
        <v>48944</v>
      </c>
      <c r="H161" t="s">
        <v>355</v>
      </c>
      <c r="I161" t="s">
        <v>352</v>
      </c>
      <c r="J161" t="e">
        <f>第8册【公司】+第8册【公司】</f>
        <v>#NAME?</v>
      </c>
      <c r="K161" t="s">
        <v>20</v>
      </c>
      <c r="L161" t="s">
        <v>326</v>
      </c>
    </row>
    <row r="162" spans="1:12">
      <c r="A162" s="1">
        <v>141</v>
      </c>
      <c r="B162" t="s">
        <v>88</v>
      </c>
      <c r="C162" t="s">
        <v>356</v>
      </c>
      <c r="D162" t="s">
        <v>13</v>
      </c>
      <c r="E162" t="s">
        <v>14</v>
      </c>
      <c r="F162" s="2">
        <v>32874</v>
      </c>
      <c r="G162" s="2">
        <v>48944</v>
      </c>
      <c r="H162" t="s">
        <v>357</v>
      </c>
      <c r="I162" t="s">
        <v>358</v>
      </c>
      <c r="J162" t="e">
        <f>第9册+第9册</f>
        <v>#NAME?</v>
      </c>
      <c r="K162" t="s">
        <v>16</v>
      </c>
      <c r="L162" t="s">
        <v>326</v>
      </c>
    </row>
    <row r="163" spans="1:12">
      <c r="A163" s="1">
        <v>4660</v>
      </c>
      <c r="B163" t="s">
        <v>88</v>
      </c>
      <c r="C163" t="s">
        <v>356</v>
      </c>
      <c r="D163" t="s">
        <v>13</v>
      </c>
      <c r="E163" t="s">
        <v>14</v>
      </c>
      <c r="F163" s="2">
        <v>32874</v>
      </c>
      <c r="G163" s="2">
        <v>48944</v>
      </c>
      <c r="H163" t="s">
        <v>359</v>
      </c>
      <c r="I163" t="s">
        <v>356</v>
      </c>
      <c r="J163" t="e">
        <f>第9册【公司】+第9册【公司】</f>
        <v>#NAME?</v>
      </c>
      <c r="K163" t="s">
        <v>20</v>
      </c>
      <c r="L163" t="s">
        <v>326</v>
      </c>
    </row>
    <row r="164" spans="1:12">
      <c r="A164" s="1">
        <v>142</v>
      </c>
      <c r="B164" t="s">
        <v>93</v>
      </c>
      <c r="C164" t="s">
        <v>360</v>
      </c>
      <c r="D164" t="s">
        <v>13</v>
      </c>
      <c r="E164" t="s">
        <v>14</v>
      </c>
      <c r="F164" s="2">
        <v>32874</v>
      </c>
      <c r="G164" s="2">
        <v>48944</v>
      </c>
      <c r="H164" t="s">
        <v>361</v>
      </c>
      <c r="I164" t="s">
        <v>362</v>
      </c>
      <c r="J164" t="e">
        <f>第10册+第10册</f>
        <v>#NAME?</v>
      </c>
      <c r="K164" t="s">
        <v>16</v>
      </c>
      <c r="L164" t="s">
        <v>326</v>
      </c>
    </row>
    <row r="165" spans="1:12">
      <c r="A165" s="1">
        <v>4272</v>
      </c>
      <c r="B165" t="s">
        <v>93</v>
      </c>
      <c r="C165" t="s">
        <v>360</v>
      </c>
      <c r="D165" t="s">
        <v>13</v>
      </c>
      <c r="E165" t="s">
        <v>14</v>
      </c>
      <c r="F165" s="2">
        <v>32874</v>
      </c>
      <c r="G165" s="2">
        <v>48944</v>
      </c>
      <c r="H165" t="s">
        <v>363</v>
      </c>
      <c r="I165" t="s">
        <v>360</v>
      </c>
      <c r="J165" t="e">
        <f>第10册【公司】+第10册【公司】</f>
        <v>#NAME?</v>
      </c>
      <c r="K165" t="s">
        <v>20</v>
      </c>
      <c r="L165" t="s">
        <v>326</v>
      </c>
    </row>
    <row r="166" spans="1:12">
      <c r="A166" s="1">
        <v>143</v>
      </c>
      <c r="B166" t="s">
        <v>98</v>
      </c>
      <c r="C166" t="s">
        <v>364</v>
      </c>
      <c r="D166" t="s">
        <v>13</v>
      </c>
      <c r="E166" t="s">
        <v>14</v>
      </c>
      <c r="F166" s="2">
        <v>32874</v>
      </c>
      <c r="G166" s="2">
        <v>48944</v>
      </c>
      <c r="H166" t="s">
        <v>365</v>
      </c>
      <c r="I166" t="s">
        <v>366</v>
      </c>
      <c r="J166" t="e">
        <f>第11册+第11册</f>
        <v>#NAME?</v>
      </c>
      <c r="K166" t="s">
        <v>16</v>
      </c>
      <c r="L166" t="s">
        <v>326</v>
      </c>
    </row>
    <row r="167" spans="1:12">
      <c r="A167" s="1">
        <v>3875</v>
      </c>
      <c r="B167" t="s">
        <v>98</v>
      </c>
      <c r="C167" t="s">
        <v>364</v>
      </c>
      <c r="D167" t="s">
        <v>13</v>
      </c>
      <c r="E167" t="s">
        <v>14</v>
      </c>
      <c r="F167" s="2">
        <v>32874</v>
      </c>
      <c r="G167" s="2">
        <v>48944</v>
      </c>
      <c r="H167" t="s">
        <v>367</v>
      </c>
      <c r="I167" t="s">
        <v>364</v>
      </c>
      <c r="J167" t="e">
        <f>第11册【公司】+第11册【公司】</f>
        <v>#NAME?</v>
      </c>
      <c r="K167" t="s">
        <v>20</v>
      </c>
      <c r="L167" t="s">
        <v>326</v>
      </c>
    </row>
    <row r="168" spans="1:12">
      <c r="A168" s="1">
        <v>144</v>
      </c>
      <c r="B168" t="s">
        <v>103</v>
      </c>
      <c r="C168" t="s">
        <v>368</v>
      </c>
      <c r="D168" t="s">
        <v>13</v>
      </c>
      <c r="E168" t="s">
        <v>14</v>
      </c>
      <c r="F168" s="2">
        <v>32874</v>
      </c>
      <c r="G168" s="2">
        <v>48944</v>
      </c>
      <c r="H168" t="s">
        <v>369</v>
      </c>
      <c r="I168" t="s">
        <v>370</v>
      </c>
      <c r="J168" t="e">
        <f>第12册+第12册</f>
        <v>#NAME?</v>
      </c>
      <c r="K168" t="s">
        <v>16</v>
      </c>
      <c r="L168" t="s">
        <v>326</v>
      </c>
    </row>
    <row r="169" spans="1:12">
      <c r="A169" s="1">
        <v>3536</v>
      </c>
      <c r="B169" t="s">
        <v>103</v>
      </c>
      <c r="C169" t="s">
        <v>368</v>
      </c>
      <c r="D169" t="s">
        <v>13</v>
      </c>
      <c r="E169" t="s">
        <v>14</v>
      </c>
      <c r="F169" s="2">
        <v>32874</v>
      </c>
      <c r="G169" s="2">
        <v>48944</v>
      </c>
      <c r="H169" t="s">
        <v>371</v>
      </c>
      <c r="I169" t="s">
        <v>368</v>
      </c>
      <c r="J169" t="e">
        <f>第12册【公司】+第12册【公司】</f>
        <v>#NAME?</v>
      </c>
      <c r="K169" t="s">
        <v>20</v>
      </c>
      <c r="L169" t="s">
        <v>326</v>
      </c>
    </row>
    <row r="170" spans="1:12">
      <c r="A170" s="1">
        <v>145</v>
      </c>
      <c r="B170" t="s">
        <v>108</v>
      </c>
      <c r="C170" t="s">
        <v>372</v>
      </c>
      <c r="D170" t="s">
        <v>13</v>
      </c>
      <c r="E170" t="s">
        <v>14</v>
      </c>
      <c r="F170" s="2">
        <v>32874</v>
      </c>
      <c r="G170" s="2">
        <v>48944</v>
      </c>
      <c r="H170" t="s">
        <v>373</v>
      </c>
      <c r="I170" t="s">
        <v>374</v>
      </c>
      <c r="J170" t="e">
        <f>第13册+第13册</f>
        <v>#NAME?</v>
      </c>
      <c r="K170" t="s">
        <v>16</v>
      </c>
      <c r="L170" t="s">
        <v>326</v>
      </c>
    </row>
    <row r="171" spans="1:12">
      <c r="A171" s="1">
        <v>4273</v>
      </c>
      <c r="B171" t="s">
        <v>108</v>
      </c>
      <c r="C171" t="s">
        <v>372</v>
      </c>
      <c r="D171" t="s">
        <v>13</v>
      </c>
      <c r="E171" t="s">
        <v>14</v>
      </c>
      <c r="F171" s="2">
        <v>32874</v>
      </c>
      <c r="G171" s="2">
        <v>48944</v>
      </c>
      <c r="H171" t="s">
        <v>375</v>
      </c>
      <c r="I171" t="s">
        <v>372</v>
      </c>
      <c r="J171" t="e">
        <f>第13册【公司】+第13册【公司】</f>
        <v>#NAME?</v>
      </c>
      <c r="K171" t="s">
        <v>20</v>
      </c>
      <c r="L171" t="s">
        <v>326</v>
      </c>
    </row>
    <row r="172" spans="1:12">
      <c r="A172" s="1">
        <v>146</v>
      </c>
      <c r="B172" t="s">
        <v>113</v>
      </c>
      <c r="C172" t="s">
        <v>376</v>
      </c>
      <c r="D172" t="s">
        <v>13</v>
      </c>
      <c r="E172" t="s">
        <v>14</v>
      </c>
      <c r="F172" s="2">
        <v>32874</v>
      </c>
      <c r="G172" s="2">
        <v>48944</v>
      </c>
      <c r="H172" t="s">
        <v>377</v>
      </c>
      <c r="I172" t="s">
        <v>378</v>
      </c>
      <c r="J172" t="e">
        <f>第14册+第14册</f>
        <v>#NAME?</v>
      </c>
      <c r="K172" t="s">
        <v>16</v>
      </c>
      <c r="L172" t="s">
        <v>326</v>
      </c>
    </row>
    <row r="173" spans="1:12">
      <c r="A173" s="1">
        <v>4843</v>
      </c>
      <c r="B173" t="s">
        <v>113</v>
      </c>
      <c r="C173" t="s">
        <v>376</v>
      </c>
      <c r="D173" t="s">
        <v>13</v>
      </c>
      <c r="E173" t="s">
        <v>14</v>
      </c>
      <c r="F173" s="2">
        <v>32874</v>
      </c>
      <c r="G173" s="2">
        <v>48944</v>
      </c>
      <c r="H173" t="s">
        <v>379</v>
      </c>
      <c r="I173" t="s">
        <v>376</v>
      </c>
      <c r="J173" t="e">
        <f>第14册【公司】+第14册【公司】</f>
        <v>#NAME?</v>
      </c>
      <c r="K173" t="s">
        <v>20</v>
      </c>
      <c r="L173" t="s">
        <v>326</v>
      </c>
    </row>
    <row r="174" spans="1:12">
      <c r="A174" s="1">
        <v>147</v>
      </c>
      <c r="B174" t="s">
        <v>118</v>
      </c>
      <c r="C174" t="s">
        <v>380</v>
      </c>
      <c r="D174" t="s">
        <v>13</v>
      </c>
      <c r="E174" t="s">
        <v>14</v>
      </c>
      <c r="F174" s="2">
        <v>32874</v>
      </c>
      <c r="G174" s="2">
        <v>48944</v>
      </c>
      <c r="H174" t="s">
        <v>381</v>
      </c>
      <c r="I174" t="s">
        <v>382</v>
      </c>
      <c r="J174" t="e">
        <f>第15册+第15册</f>
        <v>#NAME?</v>
      </c>
      <c r="K174" t="s">
        <v>16</v>
      </c>
      <c r="L174" t="s">
        <v>326</v>
      </c>
    </row>
    <row r="175" spans="1:12">
      <c r="A175" s="1">
        <v>4940</v>
      </c>
      <c r="B175" t="s">
        <v>118</v>
      </c>
      <c r="C175" t="s">
        <v>380</v>
      </c>
      <c r="D175" t="s">
        <v>13</v>
      </c>
      <c r="E175" t="s">
        <v>14</v>
      </c>
      <c r="F175" s="2">
        <v>32874</v>
      </c>
      <c r="G175" s="2">
        <v>48944</v>
      </c>
      <c r="H175" t="s">
        <v>383</v>
      </c>
      <c r="I175" t="s">
        <v>380</v>
      </c>
      <c r="J175" t="e">
        <f>第15册【公司】+第15册【公司】</f>
        <v>#NAME?</v>
      </c>
      <c r="K175" t="s">
        <v>20</v>
      </c>
      <c r="L175" t="s">
        <v>326</v>
      </c>
    </row>
    <row r="176" spans="1:12">
      <c r="A176" s="1">
        <v>148</v>
      </c>
      <c r="B176" t="s">
        <v>123</v>
      </c>
      <c r="C176" t="s">
        <v>384</v>
      </c>
      <c r="D176" t="s">
        <v>13</v>
      </c>
      <c r="E176" t="s">
        <v>14</v>
      </c>
      <c r="F176" s="2">
        <v>32874</v>
      </c>
      <c r="G176" s="2">
        <v>48944</v>
      </c>
      <c r="H176" t="s">
        <v>385</v>
      </c>
      <c r="I176" t="s">
        <v>386</v>
      </c>
      <c r="J176" t="e">
        <f>第16册+第16册</f>
        <v>#NAME?</v>
      </c>
      <c r="K176" t="s">
        <v>16</v>
      </c>
      <c r="L176" t="s">
        <v>326</v>
      </c>
    </row>
    <row r="177" spans="1:12">
      <c r="A177" s="1">
        <v>4844</v>
      </c>
      <c r="B177" t="s">
        <v>123</v>
      </c>
      <c r="C177" t="s">
        <v>384</v>
      </c>
      <c r="D177" t="s">
        <v>13</v>
      </c>
      <c r="E177" t="s">
        <v>14</v>
      </c>
      <c r="F177" s="2">
        <v>32874</v>
      </c>
      <c r="G177" s="2">
        <v>48944</v>
      </c>
      <c r="H177" t="s">
        <v>387</v>
      </c>
      <c r="I177" t="s">
        <v>384</v>
      </c>
      <c r="J177" t="e">
        <f>第16册【公司】+第16册【公司】</f>
        <v>#NAME?</v>
      </c>
      <c r="K177" t="s">
        <v>20</v>
      </c>
      <c r="L177" t="s">
        <v>326</v>
      </c>
    </row>
    <row r="178" spans="1:12">
      <c r="A178" s="1">
        <v>153</v>
      </c>
      <c r="B178" t="s">
        <v>47</v>
      </c>
      <c r="C178" t="s">
        <v>388</v>
      </c>
      <c r="D178" t="s">
        <v>13</v>
      </c>
      <c r="E178" t="s">
        <v>14</v>
      </c>
      <c r="F178" s="2">
        <v>32874</v>
      </c>
      <c r="G178" s="2">
        <v>48944</v>
      </c>
      <c r="H178" t="s">
        <v>389</v>
      </c>
      <c r="I178" t="s">
        <v>390</v>
      </c>
      <c r="J178" t="e">
        <f>第1册+第1册</f>
        <v>#NAME?</v>
      </c>
      <c r="K178" t="s">
        <v>16</v>
      </c>
      <c r="L178" t="s">
        <v>391</v>
      </c>
    </row>
    <row r="179" spans="1:12">
      <c r="A179" s="1">
        <v>3876</v>
      </c>
      <c r="B179" t="s">
        <v>47</v>
      </c>
      <c r="C179" t="s">
        <v>388</v>
      </c>
      <c r="D179" t="s">
        <v>13</v>
      </c>
      <c r="E179" t="s">
        <v>14</v>
      </c>
      <c r="F179" s="2">
        <v>32874</v>
      </c>
      <c r="G179" s="2">
        <v>48944</v>
      </c>
      <c r="H179" t="s">
        <v>392</v>
      </c>
      <c r="I179" t="s">
        <v>388</v>
      </c>
      <c r="J179" t="e">
        <f>第1册【公司】+第1册【公司】</f>
        <v>#NAME?</v>
      </c>
      <c r="K179" t="s">
        <v>20</v>
      </c>
      <c r="L179" t="s">
        <v>391</v>
      </c>
    </row>
    <row r="180" spans="1:12">
      <c r="A180" s="1">
        <v>154</v>
      </c>
      <c r="B180" t="s">
        <v>53</v>
      </c>
      <c r="C180" t="s">
        <v>393</v>
      </c>
      <c r="D180" t="s">
        <v>13</v>
      </c>
      <c r="E180" t="s">
        <v>14</v>
      </c>
      <c r="F180" s="2">
        <v>32874</v>
      </c>
      <c r="G180" s="2">
        <v>48944</v>
      </c>
      <c r="H180" t="s">
        <v>394</v>
      </c>
      <c r="I180" t="s">
        <v>395</v>
      </c>
      <c r="J180" t="e">
        <f>第2册+第2册</f>
        <v>#NAME?</v>
      </c>
      <c r="K180" t="s">
        <v>16</v>
      </c>
      <c r="L180" t="s">
        <v>391</v>
      </c>
    </row>
    <row r="181" spans="1:12">
      <c r="A181" s="1">
        <v>4661</v>
      </c>
      <c r="B181" t="s">
        <v>53</v>
      </c>
      <c r="C181" t="s">
        <v>393</v>
      </c>
      <c r="D181" t="s">
        <v>13</v>
      </c>
      <c r="E181" t="s">
        <v>14</v>
      </c>
      <c r="F181" s="2">
        <v>32874</v>
      </c>
      <c r="G181" s="2">
        <v>48944</v>
      </c>
      <c r="H181" t="s">
        <v>396</v>
      </c>
      <c r="I181" t="s">
        <v>393</v>
      </c>
      <c r="J181" t="e">
        <f>第2册【公司】+第2册【公司】</f>
        <v>#NAME?</v>
      </c>
      <c r="K181" t="s">
        <v>20</v>
      </c>
      <c r="L181" t="s">
        <v>391</v>
      </c>
    </row>
    <row r="182" spans="1:12">
      <c r="A182" s="1">
        <v>155</v>
      </c>
      <c r="B182" t="s">
        <v>58</v>
      </c>
      <c r="C182" t="s">
        <v>397</v>
      </c>
      <c r="D182" t="s">
        <v>13</v>
      </c>
      <c r="E182" t="s">
        <v>14</v>
      </c>
      <c r="F182" s="2">
        <v>32874</v>
      </c>
      <c r="G182" s="2">
        <v>48944</v>
      </c>
      <c r="H182" t="s">
        <v>398</v>
      </c>
      <c r="I182" t="s">
        <v>399</v>
      </c>
      <c r="J182" t="e">
        <f>第3册+第3册</f>
        <v>#NAME?</v>
      </c>
      <c r="K182" t="s">
        <v>16</v>
      </c>
      <c r="L182" t="s">
        <v>391</v>
      </c>
    </row>
    <row r="183" spans="1:12">
      <c r="A183" s="1">
        <v>4662</v>
      </c>
      <c r="B183" t="s">
        <v>58</v>
      </c>
      <c r="C183" t="s">
        <v>397</v>
      </c>
      <c r="D183" t="s">
        <v>13</v>
      </c>
      <c r="E183" t="s">
        <v>14</v>
      </c>
      <c r="F183" s="2">
        <v>32874</v>
      </c>
      <c r="G183" s="2">
        <v>48944</v>
      </c>
      <c r="H183" t="s">
        <v>400</v>
      </c>
      <c r="I183" t="s">
        <v>397</v>
      </c>
      <c r="J183" t="e">
        <f>第3册【公司】+第3册【公司】</f>
        <v>#NAME?</v>
      </c>
      <c r="K183" t="s">
        <v>20</v>
      </c>
      <c r="L183" t="s">
        <v>391</v>
      </c>
    </row>
    <row r="184" spans="1:12">
      <c r="A184" s="1">
        <v>156</v>
      </c>
      <c r="B184" t="s">
        <v>63</v>
      </c>
      <c r="C184" t="s">
        <v>401</v>
      </c>
      <c r="D184" t="s">
        <v>13</v>
      </c>
      <c r="E184" t="s">
        <v>14</v>
      </c>
      <c r="F184" s="2">
        <v>32874</v>
      </c>
      <c r="G184" s="2">
        <v>48944</v>
      </c>
      <c r="H184" t="s">
        <v>402</v>
      </c>
      <c r="I184" t="s">
        <v>403</v>
      </c>
      <c r="J184" t="e">
        <f>第4册+第4册</f>
        <v>#NAME?</v>
      </c>
      <c r="K184" t="s">
        <v>16</v>
      </c>
      <c r="L184" t="s">
        <v>391</v>
      </c>
    </row>
    <row r="185" spans="1:12">
      <c r="A185" s="1">
        <v>5156</v>
      </c>
      <c r="B185" t="s">
        <v>63</v>
      </c>
      <c r="C185" t="s">
        <v>401</v>
      </c>
      <c r="D185" t="s">
        <v>13</v>
      </c>
      <c r="E185" t="s">
        <v>14</v>
      </c>
      <c r="F185" s="2">
        <v>32874</v>
      </c>
      <c r="G185" s="2">
        <v>48944</v>
      </c>
      <c r="H185" t="s">
        <v>404</v>
      </c>
      <c r="I185" t="s">
        <v>401</v>
      </c>
      <c r="J185" t="e">
        <f>第4册【公司】+第4册【公司】</f>
        <v>#NAME?</v>
      </c>
      <c r="K185" t="s">
        <v>20</v>
      </c>
      <c r="L185" t="s">
        <v>391</v>
      </c>
    </row>
    <row r="186" spans="1:12">
      <c r="A186" s="1">
        <v>157</v>
      </c>
      <c r="B186" t="s">
        <v>68</v>
      </c>
      <c r="C186" t="s">
        <v>405</v>
      </c>
      <c r="D186" t="s">
        <v>13</v>
      </c>
      <c r="E186" t="s">
        <v>14</v>
      </c>
      <c r="F186" s="2">
        <v>32874</v>
      </c>
      <c r="G186" s="2">
        <v>48944</v>
      </c>
      <c r="H186" t="s">
        <v>406</v>
      </c>
      <c r="I186" t="s">
        <v>407</v>
      </c>
      <c r="J186" t="e">
        <f>第5册+第5册</f>
        <v>#NAME?</v>
      </c>
      <c r="K186" t="s">
        <v>16</v>
      </c>
      <c r="L186" t="s">
        <v>391</v>
      </c>
    </row>
    <row r="187" spans="1:12">
      <c r="A187" s="1">
        <v>4942</v>
      </c>
      <c r="B187" t="s">
        <v>68</v>
      </c>
      <c r="C187" t="s">
        <v>405</v>
      </c>
      <c r="D187" t="s">
        <v>13</v>
      </c>
      <c r="E187" t="s">
        <v>14</v>
      </c>
      <c r="F187" s="2">
        <v>32874</v>
      </c>
      <c r="G187" s="2">
        <v>48944</v>
      </c>
      <c r="H187" t="s">
        <v>408</v>
      </c>
      <c r="I187" t="s">
        <v>405</v>
      </c>
      <c r="J187" t="e">
        <f>第5册【公司】+第5册【公司】</f>
        <v>#NAME?</v>
      </c>
      <c r="K187" t="s">
        <v>20</v>
      </c>
      <c r="L187" t="s">
        <v>391</v>
      </c>
    </row>
    <row r="188" spans="1:12">
      <c r="A188" s="1">
        <v>158</v>
      </c>
      <c r="B188" t="s">
        <v>73</v>
      </c>
      <c r="C188" t="s">
        <v>409</v>
      </c>
      <c r="D188" t="s">
        <v>13</v>
      </c>
      <c r="E188" t="s">
        <v>14</v>
      </c>
      <c r="F188" s="2">
        <v>32874</v>
      </c>
      <c r="G188" s="2">
        <v>48944</v>
      </c>
      <c r="H188" t="s">
        <v>410</v>
      </c>
      <c r="I188" t="s">
        <v>411</v>
      </c>
      <c r="J188" t="e">
        <f>第6册+第6册</f>
        <v>#NAME?</v>
      </c>
      <c r="K188" t="s">
        <v>16</v>
      </c>
      <c r="L188" t="s">
        <v>391</v>
      </c>
    </row>
    <row r="189" spans="1:12">
      <c r="A189" s="1">
        <v>4663</v>
      </c>
      <c r="B189" t="s">
        <v>73</v>
      </c>
      <c r="C189" t="s">
        <v>409</v>
      </c>
      <c r="D189" t="s">
        <v>13</v>
      </c>
      <c r="E189" t="s">
        <v>14</v>
      </c>
      <c r="F189" s="2">
        <v>32874</v>
      </c>
      <c r="G189" s="2">
        <v>48944</v>
      </c>
      <c r="H189" t="s">
        <v>412</v>
      </c>
      <c r="I189" t="s">
        <v>409</v>
      </c>
      <c r="J189" t="e">
        <f>第6册【公司】+第6册【公司】</f>
        <v>#NAME?</v>
      </c>
      <c r="K189" t="s">
        <v>20</v>
      </c>
      <c r="L189" t="s">
        <v>391</v>
      </c>
    </row>
    <row r="190" spans="1:12">
      <c r="A190" s="1">
        <v>159</v>
      </c>
      <c r="B190" t="s">
        <v>78</v>
      </c>
      <c r="C190" t="s">
        <v>413</v>
      </c>
      <c r="D190" t="s">
        <v>13</v>
      </c>
      <c r="E190" t="s">
        <v>14</v>
      </c>
      <c r="F190" s="2">
        <v>32874</v>
      </c>
      <c r="G190" s="2">
        <v>48944</v>
      </c>
      <c r="H190" t="s">
        <v>414</v>
      </c>
      <c r="I190" t="s">
        <v>415</v>
      </c>
      <c r="J190" t="e">
        <f>第7册+第7册</f>
        <v>#NAME?</v>
      </c>
      <c r="K190" t="s">
        <v>16</v>
      </c>
      <c r="L190" t="s">
        <v>391</v>
      </c>
    </row>
    <row r="191" spans="1:12">
      <c r="A191" s="1">
        <v>3430</v>
      </c>
      <c r="B191" t="s">
        <v>78</v>
      </c>
      <c r="C191" t="s">
        <v>413</v>
      </c>
      <c r="D191" t="s">
        <v>13</v>
      </c>
      <c r="E191" t="s">
        <v>14</v>
      </c>
      <c r="F191" s="2">
        <v>32874</v>
      </c>
      <c r="G191" s="2">
        <v>48944</v>
      </c>
      <c r="H191" t="s">
        <v>416</v>
      </c>
      <c r="I191" t="s">
        <v>413</v>
      </c>
      <c r="J191" t="e">
        <f>第7册【公司】+第7册【公司】</f>
        <v>#NAME?</v>
      </c>
      <c r="K191" t="s">
        <v>20</v>
      </c>
      <c r="L191" t="s">
        <v>391</v>
      </c>
    </row>
    <row r="192" spans="1:12">
      <c r="A192" s="1">
        <v>160</v>
      </c>
      <c r="B192" t="s">
        <v>83</v>
      </c>
      <c r="C192" t="s">
        <v>417</v>
      </c>
      <c r="D192" t="s">
        <v>13</v>
      </c>
      <c r="E192" t="s">
        <v>14</v>
      </c>
      <c r="F192" s="2">
        <v>32874</v>
      </c>
      <c r="G192" s="2">
        <v>48944</v>
      </c>
      <c r="H192" t="s">
        <v>418</v>
      </c>
      <c r="I192" t="s">
        <v>419</v>
      </c>
      <c r="J192" t="e">
        <f>第8册+第8册</f>
        <v>#NAME?</v>
      </c>
      <c r="K192" t="s">
        <v>16</v>
      </c>
      <c r="L192" t="s">
        <v>391</v>
      </c>
    </row>
    <row r="193" spans="1:12">
      <c r="A193" s="1">
        <v>3431</v>
      </c>
      <c r="B193" t="s">
        <v>83</v>
      </c>
      <c r="C193" t="s">
        <v>417</v>
      </c>
      <c r="D193" t="s">
        <v>13</v>
      </c>
      <c r="E193" t="s">
        <v>14</v>
      </c>
      <c r="F193" s="2">
        <v>32874</v>
      </c>
      <c r="G193" s="2">
        <v>48944</v>
      </c>
      <c r="H193" t="s">
        <v>420</v>
      </c>
      <c r="I193" t="s">
        <v>417</v>
      </c>
      <c r="J193" t="e">
        <f>第8册【公司】+第8册【公司】</f>
        <v>#NAME?</v>
      </c>
      <c r="K193" t="s">
        <v>20</v>
      </c>
      <c r="L193" t="s">
        <v>391</v>
      </c>
    </row>
    <row r="194" spans="1:12">
      <c r="A194" s="1">
        <v>161</v>
      </c>
      <c r="B194" t="s">
        <v>88</v>
      </c>
      <c r="C194" t="s">
        <v>421</v>
      </c>
      <c r="D194" t="s">
        <v>13</v>
      </c>
      <c r="E194" t="s">
        <v>14</v>
      </c>
      <c r="F194" s="2">
        <v>32874</v>
      </c>
      <c r="G194" s="2">
        <v>48944</v>
      </c>
      <c r="H194" t="s">
        <v>422</v>
      </c>
      <c r="I194" t="s">
        <v>423</v>
      </c>
      <c r="J194" t="e">
        <f>第9册+第9册</f>
        <v>#NAME?</v>
      </c>
      <c r="K194" t="s">
        <v>16</v>
      </c>
      <c r="L194" t="s">
        <v>391</v>
      </c>
    </row>
    <row r="195" spans="1:12">
      <c r="A195" s="1">
        <v>5157</v>
      </c>
      <c r="B195" t="s">
        <v>88</v>
      </c>
      <c r="C195" t="s">
        <v>421</v>
      </c>
      <c r="D195" t="s">
        <v>13</v>
      </c>
      <c r="E195" t="s">
        <v>14</v>
      </c>
      <c r="F195" s="2">
        <v>32874</v>
      </c>
      <c r="G195" s="2">
        <v>48944</v>
      </c>
      <c r="H195" t="s">
        <v>424</v>
      </c>
      <c r="I195" t="s">
        <v>421</v>
      </c>
      <c r="J195" t="e">
        <f>第9册【公司】+第9册【公司】</f>
        <v>#NAME?</v>
      </c>
      <c r="K195" t="s">
        <v>20</v>
      </c>
      <c r="L195" t="s">
        <v>391</v>
      </c>
    </row>
    <row r="196" spans="1:12">
      <c r="A196" s="1">
        <v>162</v>
      </c>
      <c r="B196" t="s">
        <v>93</v>
      </c>
      <c r="C196" t="s">
        <v>425</v>
      </c>
      <c r="D196" t="s">
        <v>13</v>
      </c>
      <c r="E196" t="s">
        <v>14</v>
      </c>
      <c r="F196" s="2">
        <v>32874</v>
      </c>
      <c r="G196" s="2">
        <v>48944</v>
      </c>
      <c r="H196" t="s">
        <v>426</v>
      </c>
      <c r="I196" t="s">
        <v>427</v>
      </c>
      <c r="J196" t="e">
        <f>第10册+第10册</f>
        <v>#NAME?</v>
      </c>
      <c r="K196" t="s">
        <v>16</v>
      </c>
      <c r="L196" t="s">
        <v>391</v>
      </c>
    </row>
    <row r="197" spans="1:12">
      <c r="A197" s="1">
        <v>4176</v>
      </c>
      <c r="B197" t="s">
        <v>93</v>
      </c>
      <c r="C197" t="s">
        <v>425</v>
      </c>
      <c r="D197" t="s">
        <v>13</v>
      </c>
      <c r="E197" t="s">
        <v>14</v>
      </c>
      <c r="F197" s="2">
        <v>32874</v>
      </c>
      <c r="G197" s="2">
        <v>48944</v>
      </c>
      <c r="H197" t="s">
        <v>428</v>
      </c>
      <c r="I197" t="s">
        <v>425</v>
      </c>
      <c r="J197" t="e">
        <f>第10册【公司】+第10册【公司】</f>
        <v>#NAME?</v>
      </c>
      <c r="K197" t="s">
        <v>20</v>
      </c>
      <c r="L197" t="s">
        <v>391</v>
      </c>
    </row>
    <row r="198" spans="1:12">
      <c r="A198" s="1">
        <v>163</v>
      </c>
      <c r="B198" t="s">
        <v>98</v>
      </c>
      <c r="C198" t="s">
        <v>429</v>
      </c>
      <c r="D198" t="s">
        <v>13</v>
      </c>
      <c r="E198" t="s">
        <v>14</v>
      </c>
      <c r="F198" s="2">
        <v>32874</v>
      </c>
      <c r="G198" s="2">
        <v>48944</v>
      </c>
      <c r="H198" t="s">
        <v>430</v>
      </c>
      <c r="I198" t="s">
        <v>431</v>
      </c>
      <c r="J198" t="e">
        <f>第11册+第11册</f>
        <v>#NAME?</v>
      </c>
      <c r="K198" t="s">
        <v>16</v>
      </c>
      <c r="L198" t="s">
        <v>391</v>
      </c>
    </row>
    <row r="199" spans="1:12">
      <c r="A199" s="1">
        <v>5158</v>
      </c>
      <c r="B199" t="s">
        <v>98</v>
      </c>
      <c r="C199" t="s">
        <v>429</v>
      </c>
      <c r="D199" t="s">
        <v>13</v>
      </c>
      <c r="E199" t="s">
        <v>14</v>
      </c>
      <c r="F199" s="2">
        <v>32874</v>
      </c>
      <c r="G199" s="2">
        <v>48944</v>
      </c>
      <c r="H199" t="s">
        <v>432</v>
      </c>
      <c r="I199" t="s">
        <v>429</v>
      </c>
      <c r="J199" t="e">
        <f>第11册【公司】+第11册【公司】</f>
        <v>#NAME?</v>
      </c>
      <c r="K199" t="s">
        <v>20</v>
      </c>
      <c r="L199" t="s">
        <v>391</v>
      </c>
    </row>
    <row r="200" spans="1:12">
      <c r="A200" s="1">
        <v>164</v>
      </c>
      <c r="B200" t="s">
        <v>103</v>
      </c>
      <c r="C200" t="s">
        <v>433</v>
      </c>
      <c r="D200" t="s">
        <v>13</v>
      </c>
      <c r="E200" t="s">
        <v>14</v>
      </c>
      <c r="F200" s="2">
        <v>32874</v>
      </c>
      <c r="G200" s="2">
        <v>48944</v>
      </c>
      <c r="H200" t="s">
        <v>434</v>
      </c>
      <c r="I200" t="s">
        <v>435</v>
      </c>
      <c r="J200" t="e">
        <f>第12册+第12册</f>
        <v>#NAME?</v>
      </c>
      <c r="K200" t="s">
        <v>16</v>
      </c>
      <c r="L200" t="s">
        <v>391</v>
      </c>
    </row>
    <row r="201" spans="1:12">
      <c r="A201" s="1">
        <v>4845</v>
      </c>
      <c r="B201" t="s">
        <v>103</v>
      </c>
      <c r="C201" t="s">
        <v>433</v>
      </c>
      <c r="D201" t="s">
        <v>13</v>
      </c>
      <c r="E201" t="s">
        <v>14</v>
      </c>
      <c r="F201" s="2">
        <v>32874</v>
      </c>
      <c r="G201" s="2">
        <v>48944</v>
      </c>
      <c r="H201" t="s">
        <v>436</v>
      </c>
      <c r="I201" t="s">
        <v>433</v>
      </c>
      <c r="J201" t="e">
        <f>第12册【公司】+第12册【公司】</f>
        <v>#NAME?</v>
      </c>
      <c r="K201" t="s">
        <v>20</v>
      </c>
      <c r="L201" t="s">
        <v>391</v>
      </c>
    </row>
    <row r="202" spans="1:12">
      <c r="A202" s="1">
        <v>165</v>
      </c>
      <c r="B202" t="s">
        <v>108</v>
      </c>
      <c r="C202" t="s">
        <v>437</v>
      </c>
      <c r="D202" t="s">
        <v>13</v>
      </c>
      <c r="E202" t="s">
        <v>14</v>
      </c>
      <c r="F202" s="2">
        <v>32874</v>
      </c>
      <c r="G202" s="2">
        <v>48944</v>
      </c>
      <c r="H202" t="s">
        <v>438</v>
      </c>
      <c r="I202" t="s">
        <v>439</v>
      </c>
      <c r="J202" t="e">
        <f>第13册+第13册</f>
        <v>#NAME?</v>
      </c>
      <c r="K202" t="s">
        <v>16</v>
      </c>
      <c r="L202" t="s">
        <v>391</v>
      </c>
    </row>
    <row r="203" spans="1:12">
      <c r="A203" s="1">
        <v>3432</v>
      </c>
      <c r="B203" t="s">
        <v>108</v>
      </c>
      <c r="C203" t="s">
        <v>437</v>
      </c>
      <c r="D203" t="s">
        <v>13</v>
      </c>
      <c r="E203" t="s">
        <v>14</v>
      </c>
      <c r="F203" s="2">
        <v>32874</v>
      </c>
      <c r="G203" s="2">
        <v>48944</v>
      </c>
      <c r="H203" t="s">
        <v>440</v>
      </c>
      <c r="I203" t="s">
        <v>437</v>
      </c>
      <c r="J203" t="e">
        <f>第13册【公司】+第13册【公司】</f>
        <v>#NAME?</v>
      </c>
      <c r="K203" t="s">
        <v>20</v>
      </c>
      <c r="L203" t="s">
        <v>391</v>
      </c>
    </row>
    <row r="204" spans="1:12">
      <c r="A204" s="1">
        <v>166</v>
      </c>
      <c r="B204" t="s">
        <v>113</v>
      </c>
      <c r="C204" t="s">
        <v>441</v>
      </c>
      <c r="D204" t="s">
        <v>13</v>
      </c>
      <c r="E204" t="s">
        <v>14</v>
      </c>
      <c r="F204" s="2">
        <v>32874</v>
      </c>
      <c r="G204" s="2">
        <v>48944</v>
      </c>
      <c r="H204" t="s">
        <v>442</v>
      </c>
      <c r="I204" t="s">
        <v>443</v>
      </c>
      <c r="J204" t="e">
        <f>第14册+第14册</f>
        <v>#NAME?</v>
      </c>
      <c r="K204" t="s">
        <v>16</v>
      </c>
      <c r="L204" t="s">
        <v>391</v>
      </c>
    </row>
    <row r="205" spans="1:12">
      <c r="A205" s="1">
        <v>4275</v>
      </c>
      <c r="B205" t="s">
        <v>113</v>
      </c>
      <c r="C205" t="s">
        <v>441</v>
      </c>
      <c r="D205" t="s">
        <v>13</v>
      </c>
      <c r="E205" t="s">
        <v>14</v>
      </c>
      <c r="F205" s="2">
        <v>32874</v>
      </c>
      <c r="G205" s="2">
        <v>48944</v>
      </c>
      <c r="H205" t="s">
        <v>444</v>
      </c>
      <c r="I205" t="s">
        <v>441</v>
      </c>
      <c r="J205" t="e">
        <f>第14册【公司】+第14册【公司】</f>
        <v>#NAME?</v>
      </c>
      <c r="K205" t="s">
        <v>20</v>
      </c>
      <c r="L205" t="s">
        <v>391</v>
      </c>
    </row>
    <row r="206" spans="1:12">
      <c r="A206" s="1">
        <v>167</v>
      </c>
      <c r="B206" t="s">
        <v>118</v>
      </c>
      <c r="C206" t="s">
        <v>445</v>
      </c>
      <c r="D206" t="s">
        <v>13</v>
      </c>
      <c r="E206" t="s">
        <v>14</v>
      </c>
      <c r="F206" s="2">
        <v>32874</v>
      </c>
      <c r="G206" s="2">
        <v>48944</v>
      </c>
      <c r="H206" t="s">
        <v>446</v>
      </c>
      <c r="I206" t="s">
        <v>447</v>
      </c>
      <c r="J206" t="e">
        <f>第15册+第15册</f>
        <v>#NAME?</v>
      </c>
      <c r="K206" t="s">
        <v>16</v>
      </c>
      <c r="L206" t="s">
        <v>391</v>
      </c>
    </row>
    <row r="207" spans="1:12">
      <c r="A207" s="1">
        <v>3640</v>
      </c>
      <c r="B207" t="s">
        <v>118</v>
      </c>
      <c r="C207" t="s">
        <v>445</v>
      </c>
      <c r="D207" t="s">
        <v>13</v>
      </c>
      <c r="E207" t="s">
        <v>14</v>
      </c>
      <c r="F207" s="2">
        <v>32874</v>
      </c>
      <c r="G207" s="2">
        <v>48944</v>
      </c>
      <c r="H207" t="s">
        <v>448</v>
      </c>
      <c r="I207" t="s">
        <v>445</v>
      </c>
      <c r="J207" t="e">
        <f>第15册【公司】+第15册【公司】</f>
        <v>#NAME?</v>
      </c>
      <c r="K207" t="s">
        <v>20</v>
      </c>
      <c r="L207" t="s">
        <v>391</v>
      </c>
    </row>
    <row r="208" spans="1:12">
      <c r="A208" s="1">
        <v>168</v>
      </c>
      <c r="B208" t="s">
        <v>123</v>
      </c>
      <c r="C208" t="s">
        <v>449</v>
      </c>
      <c r="D208" t="s">
        <v>13</v>
      </c>
      <c r="E208" t="s">
        <v>14</v>
      </c>
      <c r="F208" s="2">
        <v>32874</v>
      </c>
      <c r="G208" s="2">
        <v>48944</v>
      </c>
      <c r="H208" t="s">
        <v>450</v>
      </c>
      <c r="I208" t="s">
        <v>451</v>
      </c>
      <c r="J208" t="e">
        <f>第16册+第16册</f>
        <v>#NAME?</v>
      </c>
      <c r="K208" t="s">
        <v>16</v>
      </c>
      <c r="L208" t="s">
        <v>391</v>
      </c>
    </row>
    <row r="209" spans="1:12">
      <c r="A209" s="1">
        <v>4664</v>
      </c>
      <c r="B209" t="s">
        <v>123</v>
      </c>
      <c r="C209" t="s">
        <v>449</v>
      </c>
      <c r="D209" t="s">
        <v>13</v>
      </c>
      <c r="E209" t="s">
        <v>14</v>
      </c>
      <c r="F209" s="2">
        <v>32874</v>
      </c>
      <c r="G209" s="2">
        <v>48944</v>
      </c>
      <c r="H209" t="s">
        <v>452</v>
      </c>
      <c r="I209" t="s">
        <v>449</v>
      </c>
      <c r="J209" t="e">
        <f>第16册【公司】+第16册【公司】</f>
        <v>#NAME?</v>
      </c>
      <c r="K209" t="s">
        <v>20</v>
      </c>
      <c r="L209" t="s">
        <v>391</v>
      </c>
    </row>
    <row r="210" spans="1:12">
      <c r="A210" s="1">
        <v>173</v>
      </c>
      <c r="B210" t="s">
        <v>47</v>
      </c>
      <c r="C210" t="s">
        <v>453</v>
      </c>
      <c r="D210" t="s">
        <v>13</v>
      </c>
      <c r="E210" t="s">
        <v>14</v>
      </c>
      <c r="F210" s="2">
        <v>32874</v>
      </c>
      <c r="G210" s="2">
        <v>48944</v>
      </c>
      <c r="H210" t="s">
        <v>454</v>
      </c>
      <c r="I210" t="s">
        <v>455</v>
      </c>
      <c r="J210" t="e">
        <f>第1册+第1册</f>
        <v>#NAME?</v>
      </c>
      <c r="K210" t="s">
        <v>16</v>
      </c>
      <c r="L210" t="s">
        <v>456</v>
      </c>
    </row>
    <row r="211" spans="1:12">
      <c r="A211" s="1">
        <v>4846</v>
      </c>
      <c r="B211" t="s">
        <v>47</v>
      </c>
      <c r="C211" t="s">
        <v>453</v>
      </c>
      <c r="D211" t="s">
        <v>13</v>
      </c>
      <c r="E211" t="s">
        <v>14</v>
      </c>
      <c r="F211" s="2">
        <v>32874</v>
      </c>
      <c r="G211" s="2">
        <v>48944</v>
      </c>
      <c r="H211" t="s">
        <v>457</v>
      </c>
      <c r="I211" t="s">
        <v>453</v>
      </c>
      <c r="J211" t="e">
        <f>第1册【公司】+第1册【公司】</f>
        <v>#NAME?</v>
      </c>
      <c r="K211" t="s">
        <v>20</v>
      </c>
      <c r="L211" t="s">
        <v>456</v>
      </c>
    </row>
    <row r="212" spans="1:12">
      <c r="A212" s="1">
        <v>174</v>
      </c>
      <c r="B212" t="s">
        <v>53</v>
      </c>
      <c r="C212" t="s">
        <v>458</v>
      </c>
      <c r="D212" t="s">
        <v>13</v>
      </c>
      <c r="E212" t="s">
        <v>14</v>
      </c>
      <c r="F212" s="2">
        <v>32874</v>
      </c>
      <c r="G212" s="2">
        <v>48944</v>
      </c>
      <c r="H212" t="s">
        <v>459</v>
      </c>
      <c r="I212" t="s">
        <v>460</v>
      </c>
      <c r="J212" t="e">
        <f>第2册+第2册</f>
        <v>#NAME?</v>
      </c>
      <c r="K212" t="s">
        <v>16</v>
      </c>
      <c r="L212" t="s">
        <v>456</v>
      </c>
    </row>
    <row r="213" spans="1:12">
      <c r="A213" s="1">
        <v>3877</v>
      </c>
      <c r="B213" t="s">
        <v>53</v>
      </c>
      <c r="C213" t="s">
        <v>458</v>
      </c>
      <c r="D213" t="s">
        <v>13</v>
      </c>
      <c r="E213" t="s">
        <v>14</v>
      </c>
      <c r="F213" s="2">
        <v>32874</v>
      </c>
      <c r="G213" s="2">
        <v>48944</v>
      </c>
      <c r="H213" t="s">
        <v>461</v>
      </c>
      <c r="I213" t="s">
        <v>458</v>
      </c>
      <c r="J213" t="e">
        <f>第2册【公司】+第2册【公司】</f>
        <v>#NAME?</v>
      </c>
      <c r="K213" t="s">
        <v>20</v>
      </c>
      <c r="L213" t="s">
        <v>456</v>
      </c>
    </row>
    <row r="214" spans="1:12">
      <c r="A214" s="1">
        <v>175</v>
      </c>
      <c r="B214" t="s">
        <v>58</v>
      </c>
      <c r="C214" t="s">
        <v>462</v>
      </c>
      <c r="D214" t="s">
        <v>13</v>
      </c>
      <c r="E214" t="s">
        <v>14</v>
      </c>
      <c r="F214" s="2">
        <v>32874</v>
      </c>
      <c r="G214" s="2">
        <v>48944</v>
      </c>
      <c r="H214" t="s">
        <v>463</v>
      </c>
      <c r="I214" t="s">
        <v>464</v>
      </c>
      <c r="J214" t="e">
        <f>第3册+第3册</f>
        <v>#NAME?</v>
      </c>
      <c r="K214" t="s">
        <v>16</v>
      </c>
      <c r="L214" t="s">
        <v>456</v>
      </c>
    </row>
    <row r="215" spans="1:12">
      <c r="A215" s="1">
        <v>5160</v>
      </c>
      <c r="B215" t="s">
        <v>58</v>
      </c>
      <c r="C215" t="s">
        <v>462</v>
      </c>
      <c r="D215" t="s">
        <v>13</v>
      </c>
      <c r="E215" t="s">
        <v>14</v>
      </c>
      <c r="F215" s="2">
        <v>32874</v>
      </c>
      <c r="G215" s="2">
        <v>48944</v>
      </c>
      <c r="H215" t="s">
        <v>465</v>
      </c>
      <c r="I215" t="s">
        <v>462</v>
      </c>
      <c r="J215" t="e">
        <f>第3册【公司】+第3册【公司】</f>
        <v>#NAME?</v>
      </c>
      <c r="K215" t="s">
        <v>20</v>
      </c>
      <c r="L215" t="s">
        <v>456</v>
      </c>
    </row>
    <row r="216" spans="1:12">
      <c r="A216" s="1">
        <v>176</v>
      </c>
      <c r="B216" t="s">
        <v>63</v>
      </c>
      <c r="C216" t="s">
        <v>466</v>
      </c>
      <c r="D216" t="s">
        <v>13</v>
      </c>
      <c r="E216" t="s">
        <v>14</v>
      </c>
      <c r="F216" s="2">
        <v>32874</v>
      </c>
      <c r="G216" s="2">
        <v>48944</v>
      </c>
      <c r="H216" t="s">
        <v>467</v>
      </c>
      <c r="I216" t="s">
        <v>468</v>
      </c>
      <c r="J216" t="e">
        <f>第4册+第4册</f>
        <v>#NAME?</v>
      </c>
      <c r="K216" t="s">
        <v>16</v>
      </c>
      <c r="L216" t="s">
        <v>456</v>
      </c>
    </row>
    <row r="217" spans="1:12">
      <c r="A217" s="1">
        <v>3433</v>
      </c>
      <c r="B217" t="s">
        <v>63</v>
      </c>
      <c r="C217" t="s">
        <v>466</v>
      </c>
      <c r="D217" t="s">
        <v>13</v>
      </c>
      <c r="E217" t="s">
        <v>14</v>
      </c>
      <c r="F217" s="2">
        <v>32874</v>
      </c>
      <c r="G217" s="2">
        <v>48944</v>
      </c>
      <c r="H217" t="s">
        <v>469</v>
      </c>
      <c r="I217" t="s">
        <v>466</v>
      </c>
      <c r="J217" t="e">
        <f>第4册【公司】+第4册【公司】</f>
        <v>#NAME?</v>
      </c>
      <c r="K217" t="s">
        <v>20</v>
      </c>
      <c r="L217" t="s">
        <v>456</v>
      </c>
    </row>
    <row r="218" spans="1:12">
      <c r="A218" s="1">
        <v>177</v>
      </c>
      <c r="B218" t="s">
        <v>68</v>
      </c>
      <c r="C218" t="s">
        <v>470</v>
      </c>
      <c r="D218" t="s">
        <v>13</v>
      </c>
      <c r="E218" t="s">
        <v>14</v>
      </c>
      <c r="F218" s="2">
        <v>32874</v>
      </c>
      <c r="G218" s="2">
        <v>48944</v>
      </c>
      <c r="H218" t="s">
        <v>471</v>
      </c>
      <c r="I218" t="s">
        <v>472</v>
      </c>
      <c r="J218" t="e">
        <f>第5册+第5册</f>
        <v>#NAME?</v>
      </c>
      <c r="K218" t="s">
        <v>16</v>
      </c>
      <c r="L218" t="s">
        <v>456</v>
      </c>
    </row>
    <row r="219" spans="1:12">
      <c r="A219" s="1">
        <v>3835</v>
      </c>
      <c r="B219" t="s">
        <v>68</v>
      </c>
      <c r="C219" t="s">
        <v>470</v>
      </c>
      <c r="D219" t="s">
        <v>13</v>
      </c>
      <c r="E219" t="s">
        <v>14</v>
      </c>
      <c r="F219" s="2">
        <v>32874</v>
      </c>
      <c r="G219" s="2">
        <v>48944</v>
      </c>
      <c r="H219" t="s">
        <v>473</v>
      </c>
      <c r="I219" t="s">
        <v>470</v>
      </c>
      <c r="J219" t="e">
        <f>第5册【公司】+第5册【公司】</f>
        <v>#NAME?</v>
      </c>
      <c r="K219" t="s">
        <v>20</v>
      </c>
      <c r="L219" t="s">
        <v>456</v>
      </c>
    </row>
    <row r="220" spans="1:12">
      <c r="A220" s="1">
        <v>178</v>
      </c>
      <c r="B220" t="s">
        <v>73</v>
      </c>
      <c r="C220" t="s">
        <v>474</v>
      </c>
      <c r="D220" t="s">
        <v>13</v>
      </c>
      <c r="E220" t="s">
        <v>14</v>
      </c>
      <c r="F220" s="2">
        <v>32874</v>
      </c>
      <c r="G220" s="2">
        <v>48944</v>
      </c>
      <c r="H220" t="s">
        <v>475</v>
      </c>
      <c r="I220" t="s">
        <v>476</v>
      </c>
      <c r="J220" t="e">
        <f>第6册+第6册</f>
        <v>#NAME?</v>
      </c>
      <c r="K220" t="s">
        <v>16</v>
      </c>
      <c r="L220" t="s">
        <v>456</v>
      </c>
    </row>
    <row r="221" spans="1:12">
      <c r="A221" s="1">
        <v>3537</v>
      </c>
      <c r="B221" t="s">
        <v>73</v>
      </c>
      <c r="C221" t="s">
        <v>474</v>
      </c>
      <c r="D221" t="s">
        <v>13</v>
      </c>
      <c r="E221" t="s">
        <v>14</v>
      </c>
      <c r="F221" s="2">
        <v>32874</v>
      </c>
      <c r="G221" s="2">
        <v>48944</v>
      </c>
      <c r="H221" t="s">
        <v>477</v>
      </c>
      <c r="I221" t="s">
        <v>474</v>
      </c>
      <c r="J221" t="e">
        <f>第6册【公司】+第6册【公司】</f>
        <v>#NAME?</v>
      </c>
      <c r="K221" t="s">
        <v>20</v>
      </c>
      <c r="L221" t="s">
        <v>456</v>
      </c>
    </row>
    <row r="222" spans="1:12">
      <c r="A222" s="1">
        <v>179</v>
      </c>
      <c r="B222" t="s">
        <v>78</v>
      </c>
      <c r="C222" t="s">
        <v>478</v>
      </c>
      <c r="D222" t="s">
        <v>13</v>
      </c>
      <c r="E222" t="s">
        <v>14</v>
      </c>
      <c r="F222" s="2">
        <v>32874</v>
      </c>
      <c r="G222" s="2">
        <v>48944</v>
      </c>
      <c r="H222" t="s">
        <v>479</v>
      </c>
      <c r="I222" t="s">
        <v>480</v>
      </c>
      <c r="J222" t="e">
        <f>第7册+第7册</f>
        <v>#NAME?</v>
      </c>
      <c r="K222" t="s">
        <v>16</v>
      </c>
      <c r="L222" t="s">
        <v>456</v>
      </c>
    </row>
    <row r="223" spans="1:12">
      <c r="A223" s="1">
        <v>4847</v>
      </c>
      <c r="B223" t="s">
        <v>78</v>
      </c>
      <c r="C223" t="s">
        <v>478</v>
      </c>
      <c r="D223" t="s">
        <v>13</v>
      </c>
      <c r="E223" t="s">
        <v>14</v>
      </c>
      <c r="F223" s="2">
        <v>32874</v>
      </c>
      <c r="G223" s="2">
        <v>48944</v>
      </c>
      <c r="H223" t="s">
        <v>481</v>
      </c>
      <c r="I223" t="s">
        <v>478</v>
      </c>
      <c r="J223" t="e">
        <f>第7册【公司】+第7册【公司】</f>
        <v>#NAME?</v>
      </c>
      <c r="K223" t="s">
        <v>20</v>
      </c>
      <c r="L223" t="s">
        <v>456</v>
      </c>
    </row>
    <row r="224" spans="1:12">
      <c r="A224" s="1">
        <v>180</v>
      </c>
      <c r="B224" t="s">
        <v>83</v>
      </c>
      <c r="C224" t="s">
        <v>482</v>
      </c>
      <c r="D224" t="s">
        <v>13</v>
      </c>
      <c r="E224" t="s">
        <v>14</v>
      </c>
      <c r="F224" s="2">
        <v>32874</v>
      </c>
      <c r="G224" s="2">
        <v>48944</v>
      </c>
      <c r="H224" t="s">
        <v>483</v>
      </c>
      <c r="I224" t="s">
        <v>484</v>
      </c>
      <c r="J224" t="e">
        <f>第8册+第8册</f>
        <v>#NAME?</v>
      </c>
      <c r="K224" t="s">
        <v>16</v>
      </c>
      <c r="L224" t="s">
        <v>456</v>
      </c>
    </row>
    <row r="225" spans="1:12">
      <c r="A225" s="1">
        <v>3878</v>
      </c>
      <c r="B225" t="s">
        <v>83</v>
      </c>
      <c r="C225" t="s">
        <v>482</v>
      </c>
      <c r="D225" t="s">
        <v>13</v>
      </c>
      <c r="E225" t="s">
        <v>14</v>
      </c>
      <c r="F225" s="2">
        <v>32874</v>
      </c>
      <c r="G225" s="2">
        <v>48944</v>
      </c>
      <c r="H225" t="s">
        <v>485</v>
      </c>
      <c r="I225" t="s">
        <v>482</v>
      </c>
      <c r="J225" t="e">
        <f>第8册【公司】+第8册【公司】</f>
        <v>#NAME?</v>
      </c>
      <c r="K225" t="s">
        <v>20</v>
      </c>
      <c r="L225" t="s">
        <v>456</v>
      </c>
    </row>
    <row r="226" spans="1:12">
      <c r="A226" s="1">
        <v>181</v>
      </c>
      <c r="B226" t="s">
        <v>88</v>
      </c>
      <c r="C226" t="s">
        <v>486</v>
      </c>
      <c r="D226" t="s">
        <v>13</v>
      </c>
      <c r="E226" t="s">
        <v>14</v>
      </c>
      <c r="F226" s="2">
        <v>32874</v>
      </c>
      <c r="G226" s="2">
        <v>48944</v>
      </c>
      <c r="H226" t="s">
        <v>487</v>
      </c>
      <c r="I226" t="s">
        <v>488</v>
      </c>
      <c r="J226" t="e">
        <f>第9册+第9册</f>
        <v>#NAME?</v>
      </c>
      <c r="K226" t="s">
        <v>16</v>
      </c>
      <c r="L226" t="s">
        <v>456</v>
      </c>
    </row>
    <row r="227" spans="1:12">
      <c r="A227" s="1">
        <v>4666</v>
      </c>
      <c r="B227" t="s">
        <v>88</v>
      </c>
      <c r="C227" t="s">
        <v>486</v>
      </c>
      <c r="D227" t="s">
        <v>13</v>
      </c>
      <c r="E227" t="s">
        <v>14</v>
      </c>
      <c r="F227" s="2">
        <v>32874</v>
      </c>
      <c r="G227" s="2">
        <v>48944</v>
      </c>
      <c r="H227" t="s">
        <v>489</v>
      </c>
      <c r="I227" t="s">
        <v>486</v>
      </c>
      <c r="J227" t="e">
        <f>第9册【公司】+第9册【公司】</f>
        <v>#NAME?</v>
      </c>
      <c r="K227" t="s">
        <v>20</v>
      </c>
      <c r="L227" t="s">
        <v>456</v>
      </c>
    </row>
    <row r="228" spans="1:12">
      <c r="A228" s="1">
        <v>182</v>
      </c>
      <c r="B228" t="s">
        <v>93</v>
      </c>
      <c r="C228" t="s">
        <v>490</v>
      </c>
      <c r="D228" t="s">
        <v>13</v>
      </c>
      <c r="E228" t="s">
        <v>14</v>
      </c>
      <c r="F228" s="2">
        <v>32874</v>
      </c>
      <c r="G228" s="2">
        <v>48944</v>
      </c>
      <c r="H228" t="s">
        <v>491</v>
      </c>
      <c r="I228" t="s">
        <v>492</v>
      </c>
      <c r="J228" t="e">
        <f>第10册+第10册</f>
        <v>#NAME?</v>
      </c>
      <c r="K228" t="s">
        <v>16</v>
      </c>
      <c r="L228" t="s">
        <v>456</v>
      </c>
    </row>
    <row r="229" spans="1:12">
      <c r="A229" s="1">
        <v>4848</v>
      </c>
      <c r="B229" t="s">
        <v>93</v>
      </c>
      <c r="C229" t="s">
        <v>490</v>
      </c>
      <c r="D229" t="s">
        <v>13</v>
      </c>
      <c r="E229" t="s">
        <v>14</v>
      </c>
      <c r="F229" s="2">
        <v>32874</v>
      </c>
      <c r="G229" s="2">
        <v>48944</v>
      </c>
      <c r="H229" t="s">
        <v>493</v>
      </c>
      <c r="I229" t="s">
        <v>490</v>
      </c>
      <c r="J229" t="e">
        <f>第10册【公司】+第10册【公司】</f>
        <v>#NAME?</v>
      </c>
      <c r="K229" t="s">
        <v>20</v>
      </c>
      <c r="L229" t="s">
        <v>456</v>
      </c>
    </row>
    <row r="230" spans="1:12">
      <c r="A230" s="1">
        <v>183</v>
      </c>
      <c r="B230" t="s">
        <v>98</v>
      </c>
      <c r="C230" t="s">
        <v>494</v>
      </c>
      <c r="D230" t="s">
        <v>13</v>
      </c>
      <c r="E230" t="s">
        <v>14</v>
      </c>
      <c r="F230" s="2">
        <v>32874</v>
      </c>
      <c r="G230" s="2">
        <v>48944</v>
      </c>
      <c r="H230" t="s">
        <v>495</v>
      </c>
      <c r="I230" t="s">
        <v>496</v>
      </c>
      <c r="J230" t="e">
        <f>第11册+第11册</f>
        <v>#NAME?</v>
      </c>
      <c r="K230" t="s">
        <v>16</v>
      </c>
      <c r="L230" t="s">
        <v>456</v>
      </c>
    </row>
    <row r="231" spans="1:12">
      <c r="A231" s="1">
        <v>4277</v>
      </c>
      <c r="B231" t="s">
        <v>98</v>
      </c>
      <c r="C231" t="s">
        <v>494</v>
      </c>
      <c r="D231" t="s">
        <v>13</v>
      </c>
      <c r="E231" t="s">
        <v>14</v>
      </c>
      <c r="F231" s="2">
        <v>32874</v>
      </c>
      <c r="G231" s="2">
        <v>48944</v>
      </c>
      <c r="H231" t="s">
        <v>497</v>
      </c>
      <c r="I231" t="s">
        <v>494</v>
      </c>
      <c r="J231" t="e">
        <f>第11册【公司】+第11册【公司】</f>
        <v>#NAME?</v>
      </c>
      <c r="K231" t="s">
        <v>20</v>
      </c>
      <c r="L231" t="s">
        <v>456</v>
      </c>
    </row>
    <row r="232" spans="1:12">
      <c r="A232" s="1">
        <v>184</v>
      </c>
      <c r="B232" t="s">
        <v>103</v>
      </c>
      <c r="C232" t="s">
        <v>498</v>
      </c>
      <c r="D232" t="s">
        <v>13</v>
      </c>
      <c r="E232" t="s">
        <v>14</v>
      </c>
      <c r="F232" s="2">
        <v>32874</v>
      </c>
      <c r="G232" s="2">
        <v>48944</v>
      </c>
      <c r="H232" t="s">
        <v>499</v>
      </c>
      <c r="I232" t="s">
        <v>500</v>
      </c>
      <c r="J232" t="e">
        <f>第12册+第12册</f>
        <v>#NAME?</v>
      </c>
      <c r="K232" t="s">
        <v>16</v>
      </c>
      <c r="L232" t="s">
        <v>456</v>
      </c>
    </row>
    <row r="233" spans="1:12">
      <c r="A233" s="1">
        <v>3879</v>
      </c>
      <c r="B233" t="s">
        <v>103</v>
      </c>
      <c r="C233" t="s">
        <v>498</v>
      </c>
      <c r="D233" t="s">
        <v>13</v>
      </c>
      <c r="E233" t="s">
        <v>14</v>
      </c>
      <c r="F233" s="2">
        <v>32874</v>
      </c>
      <c r="G233" s="2">
        <v>48944</v>
      </c>
      <c r="H233" t="s">
        <v>501</v>
      </c>
      <c r="I233" t="s">
        <v>498</v>
      </c>
      <c r="J233" t="e">
        <f>第12册【公司】+第12册【公司】</f>
        <v>#NAME?</v>
      </c>
      <c r="K233" t="s">
        <v>20</v>
      </c>
      <c r="L233" t="s">
        <v>456</v>
      </c>
    </row>
    <row r="234" spans="1:12">
      <c r="A234" s="1">
        <v>185</v>
      </c>
      <c r="B234" t="s">
        <v>108</v>
      </c>
      <c r="C234" t="s">
        <v>502</v>
      </c>
      <c r="D234" t="s">
        <v>13</v>
      </c>
      <c r="E234" t="s">
        <v>14</v>
      </c>
      <c r="F234" s="2">
        <v>32874</v>
      </c>
      <c r="G234" s="2">
        <v>48944</v>
      </c>
      <c r="H234" t="s">
        <v>503</v>
      </c>
      <c r="I234" t="s">
        <v>504</v>
      </c>
      <c r="J234" t="e">
        <f>第13册+第13册</f>
        <v>#NAME?</v>
      </c>
      <c r="K234" t="s">
        <v>16</v>
      </c>
      <c r="L234" t="s">
        <v>456</v>
      </c>
    </row>
    <row r="235" spans="1:12">
      <c r="A235" s="1">
        <v>4468</v>
      </c>
      <c r="B235" t="s">
        <v>108</v>
      </c>
      <c r="C235" t="s">
        <v>502</v>
      </c>
      <c r="D235" t="s">
        <v>13</v>
      </c>
      <c r="E235" t="s">
        <v>14</v>
      </c>
      <c r="F235" s="2">
        <v>32874</v>
      </c>
      <c r="G235" s="2">
        <v>48944</v>
      </c>
      <c r="H235" t="s">
        <v>505</v>
      </c>
      <c r="I235" t="s">
        <v>502</v>
      </c>
      <c r="J235" t="e">
        <f>第13册【公司】+第13册【公司】</f>
        <v>#NAME?</v>
      </c>
      <c r="K235" t="s">
        <v>20</v>
      </c>
      <c r="L235" t="s">
        <v>456</v>
      </c>
    </row>
    <row r="236" spans="1:12">
      <c r="A236" s="1">
        <v>186</v>
      </c>
      <c r="B236" t="s">
        <v>113</v>
      </c>
      <c r="C236" t="s">
        <v>506</v>
      </c>
      <c r="D236" t="s">
        <v>13</v>
      </c>
      <c r="E236" t="s">
        <v>14</v>
      </c>
      <c r="F236" s="2">
        <v>32874</v>
      </c>
      <c r="G236" s="2">
        <v>48944</v>
      </c>
      <c r="H236" t="s">
        <v>507</v>
      </c>
      <c r="I236" t="s">
        <v>508</v>
      </c>
      <c r="J236" t="e">
        <f>第14册+第14册</f>
        <v>#NAME?</v>
      </c>
      <c r="K236" t="s">
        <v>16</v>
      </c>
      <c r="L236" t="s">
        <v>456</v>
      </c>
    </row>
    <row r="237" spans="1:12">
      <c r="A237" s="1">
        <v>3836</v>
      </c>
      <c r="B237" t="s">
        <v>113</v>
      </c>
      <c r="C237" t="s">
        <v>506</v>
      </c>
      <c r="D237" t="s">
        <v>13</v>
      </c>
      <c r="E237" t="s">
        <v>14</v>
      </c>
      <c r="F237" s="2">
        <v>32874</v>
      </c>
      <c r="G237" s="2">
        <v>48944</v>
      </c>
      <c r="H237" t="s">
        <v>509</v>
      </c>
      <c r="I237" t="s">
        <v>506</v>
      </c>
      <c r="J237" t="e">
        <f>第14册【公司】+第14册【公司】</f>
        <v>#NAME?</v>
      </c>
      <c r="K237" t="s">
        <v>20</v>
      </c>
      <c r="L237" t="s">
        <v>456</v>
      </c>
    </row>
    <row r="238" spans="1:12">
      <c r="A238" s="1">
        <v>187</v>
      </c>
      <c r="B238" t="s">
        <v>118</v>
      </c>
      <c r="C238" t="s">
        <v>510</v>
      </c>
      <c r="D238" t="s">
        <v>13</v>
      </c>
      <c r="E238" t="s">
        <v>14</v>
      </c>
      <c r="F238" s="2">
        <v>32874</v>
      </c>
      <c r="G238" s="2">
        <v>48944</v>
      </c>
      <c r="H238" t="s">
        <v>511</v>
      </c>
      <c r="I238" t="s">
        <v>512</v>
      </c>
      <c r="J238" t="e">
        <f>第15册+第15册</f>
        <v>#NAME?</v>
      </c>
      <c r="K238" t="s">
        <v>16</v>
      </c>
      <c r="L238" t="s">
        <v>456</v>
      </c>
    </row>
    <row r="239" spans="1:12">
      <c r="A239" s="1">
        <v>3837</v>
      </c>
      <c r="B239" t="s">
        <v>118</v>
      </c>
      <c r="C239" t="s">
        <v>510</v>
      </c>
      <c r="D239" t="s">
        <v>13</v>
      </c>
      <c r="E239" t="s">
        <v>14</v>
      </c>
      <c r="F239" s="2">
        <v>32874</v>
      </c>
      <c r="G239" s="2">
        <v>48944</v>
      </c>
      <c r="H239" t="s">
        <v>513</v>
      </c>
      <c r="I239" t="s">
        <v>510</v>
      </c>
      <c r="J239" t="e">
        <f>第15册【公司】+第15册【公司】</f>
        <v>#NAME?</v>
      </c>
      <c r="K239" t="s">
        <v>20</v>
      </c>
      <c r="L239" t="s">
        <v>456</v>
      </c>
    </row>
    <row r="240" spans="1:12">
      <c r="A240" s="1">
        <v>188</v>
      </c>
      <c r="B240" t="s">
        <v>123</v>
      </c>
      <c r="C240" t="s">
        <v>514</v>
      </c>
      <c r="D240" t="s">
        <v>13</v>
      </c>
      <c r="E240" t="s">
        <v>14</v>
      </c>
      <c r="F240" s="2">
        <v>32874</v>
      </c>
      <c r="G240" s="2">
        <v>48944</v>
      </c>
      <c r="H240" t="s">
        <v>515</v>
      </c>
      <c r="I240" t="s">
        <v>516</v>
      </c>
      <c r="J240" t="e">
        <f>第16册+第16册</f>
        <v>#NAME?</v>
      </c>
      <c r="K240" t="s">
        <v>16</v>
      </c>
      <c r="L240" t="s">
        <v>456</v>
      </c>
    </row>
    <row r="241" spans="1:12">
      <c r="A241" s="1">
        <v>5161</v>
      </c>
      <c r="B241" t="s">
        <v>123</v>
      </c>
      <c r="C241" t="s">
        <v>514</v>
      </c>
      <c r="D241" t="s">
        <v>13</v>
      </c>
      <c r="E241" t="s">
        <v>14</v>
      </c>
      <c r="F241" s="2">
        <v>32874</v>
      </c>
      <c r="G241" s="2">
        <v>48944</v>
      </c>
      <c r="H241" t="s">
        <v>517</v>
      </c>
      <c r="I241" t="s">
        <v>514</v>
      </c>
      <c r="J241" t="e">
        <f>第16册【公司】+第16册【公司】</f>
        <v>#NAME?</v>
      </c>
      <c r="K241" t="s">
        <v>20</v>
      </c>
      <c r="L241" t="s">
        <v>456</v>
      </c>
    </row>
    <row r="242" spans="1:12">
      <c r="A242" s="1">
        <v>193</v>
      </c>
      <c r="B242" t="s">
        <v>47</v>
      </c>
      <c r="C242" t="s">
        <v>518</v>
      </c>
      <c r="D242" t="s">
        <v>13</v>
      </c>
      <c r="E242" t="s">
        <v>14</v>
      </c>
      <c r="F242" s="2">
        <v>32874</v>
      </c>
      <c r="G242" s="2">
        <v>48944</v>
      </c>
      <c r="H242" t="s">
        <v>519</v>
      </c>
      <c r="I242" t="s">
        <v>520</v>
      </c>
      <c r="J242" t="e">
        <f>第1册+第1册</f>
        <v>#NAME?</v>
      </c>
      <c r="K242" t="s">
        <v>16</v>
      </c>
      <c r="L242" t="s">
        <v>521</v>
      </c>
    </row>
    <row r="243" spans="1:12">
      <c r="A243" s="1">
        <v>4938</v>
      </c>
      <c r="B243" t="s">
        <v>47</v>
      </c>
      <c r="C243" t="s">
        <v>518</v>
      </c>
      <c r="D243" t="s">
        <v>13</v>
      </c>
      <c r="E243" t="s">
        <v>14</v>
      </c>
      <c r="F243" s="2">
        <v>32874</v>
      </c>
      <c r="G243" s="2">
        <v>48944</v>
      </c>
      <c r="H243" t="s">
        <v>522</v>
      </c>
      <c r="I243" t="s">
        <v>518</v>
      </c>
      <c r="J243" t="e">
        <f>第1册【公司】+第1册【公司】</f>
        <v>#NAME?</v>
      </c>
      <c r="K243" t="s">
        <v>20</v>
      </c>
      <c r="L243" t="s">
        <v>521</v>
      </c>
    </row>
    <row r="244" spans="1:12">
      <c r="A244" s="1">
        <v>194</v>
      </c>
      <c r="B244" t="s">
        <v>53</v>
      </c>
      <c r="C244" t="s">
        <v>523</v>
      </c>
      <c r="D244" t="s">
        <v>13</v>
      </c>
      <c r="E244" t="s">
        <v>14</v>
      </c>
      <c r="F244" s="2">
        <v>32874</v>
      </c>
      <c r="G244" s="2">
        <v>48944</v>
      </c>
      <c r="H244" t="s">
        <v>524</v>
      </c>
      <c r="I244" t="s">
        <v>525</v>
      </c>
      <c r="J244" t="e">
        <f>第2册+第2册</f>
        <v>#NAME?</v>
      </c>
      <c r="K244" t="s">
        <v>16</v>
      </c>
      <c r="L244" t="s">
        <v>521</v>
      </c>
    </row>
    <row r="245" spans="1:12">
      <c r="A245" s="1">
        <v>3838</v>
      </c>
      <c r="B245" t="s">
        <v>53</v>
      </c>
      <c r="C245" t="s">
        <v>523</v>
      </c>
      <c r="D245" t="s">
        <v>13</v>
      </c>
      <c r="E245" t="s">
        <v>14</v>
      </c>
      <c r="F245" s="2">
        <v>32874</v>
      </c>
      <c r="G245" s="2">
        <v>48944</v>
      </c>
      <c r="H245" t="s">
        <v>526</v>
      </c>
      <c r="I245" t="s">
        <v>523</v>
      </c>
      <c r="J245" t="e">
        <f>第2册【公司】+第2册【公司】</f>
        <v>#NAME?</v>
      </c>
      <c r="K245" t="s">
        <v>20</v>
      </c>
      <c r="L245" t="s">
        <v>521</v>
      </c>
    </row>
    <row r="246" spans="1:12">
      <c r="A246" s="1">
        <v>195</v>
      </c>
      <c r="B246" t="s">
        <v>58</v>
      </c>
      <c r="C246" t="s">
        <v>527</v>
      </c>
      <c r="D246" t="s">
        <v>13</v>
      </c>
      <c r="E246" t="s">
        <v>14</v>
      </c>
      <c r="F246" s="2">
        <v>32874</v>
      </c>
      <c r="G246" s="2">
        <v>48944</v>
      </c>
      <c r="H246" t="s">
        <v>528</v>
      </c>
      <c r="I246" t="s">
        <v>529</v>
      </c>
      <c r="J246" t="e">
        <f>第3册+第3册</f>
        <v>#NAME?</v>
      </c>
      <c r="K246" t="s">
        <v>16</v>
      </c>
      <c r="L246" t="s">
        <v>521</v>
      </c>
    </row>
    <row r="247" spans="1:12">
      <c r="A247" s="1">
        <v>3275</v>
      </c>
      <c r="B247" t="s">
        <v>58</v>
      </c>
      <c r="C247" t="s">
        <v>527</v>
      </c>
      <c r="D247" t="s">
        <v>13</v>
      </c>
      <c r="E247" t="s">
        <v>14</v>
      </c>
      <c r="F247" s="2">
        <v>32874</v>
      </c>
      <c r="G247" s="2">
        <v>48944</v>
      </c>
      <c r="H247" t="s">
        <v>530</v>
      </c>
      <c r="I247" t="s">
        <v>527</v>
      </c>
      <c r="J247" t="e">
        <f>第3册【公司】+第3册【公司】</f>
        <v>#NAME?</v>
      </c>
      <c r="K247" t="s">
        <v>20</v>
      </c>
      <c r="L247" t="s">
        <v>521</v>
      </c>
    </row>
    <row r="248" spans="1:12">
      <c r="A248" s="1">
        <v>196</v>
      </c>
      <c r="B248" t="s">
        <v>63</v>
      </c>
      <c r="C248" t="s">
        <v>531</v>
      </c>
      <c r="D248" t="s">
        <v>13</v>
      </c>
      <c r="E248" t="s">
        <v>14</v>
      </c>
      <c r="F248" s="2">
        <v>32874</v>
      </c>
      <c r="G248" s="2">
        <v>48944</v>
      </c>
      <c r="H248" t="s">
        <v>532</v>
      </c>
      <c r="I248" t="s">
        <v>533</v>
      </c>
      <c r="J248" t="e">
        <f>第4册+第4册</f>
        <v>#NAME?</v>
      </c>
      <c r="K248" t="s">
        <v>16</v>
      </c>
      <c r="L248" t="s">
        <v>521</v>
      </c>
    </row>
    <row r="249" spans="1:12">
      <c r="A249" s="1">
        <v>3839</v>
      </c>
      <c r="B249" t="s">
        <v>63</v>
      </c>
      <c r="C249" t="s">
        <v>531</v>
      </c>
      <c r="D249" t="s">
        <v>13</v>
      </c>
      <c r="E249" t="s">
        <v>14</v>
      </c>
      <c r="F249" s="2">
        <v>32874</v>
      </c>
      <c r="G249" s="2">
        <v>48944</v>
      </c>
      <c r="H249" t="s">
        <v>534</v>
      </c>
      <c r="I249" t="s">
        <v>531</v>
      </c>
      <c r="J249" t="e">
        <f>第4册【公司】+第4册【公司】</f>
        <v>#NAME?</v>
      </c>
      <c r="K249" t="s">
        <v>20</v>
      </c>
      <c r="L249" t="s">
        <v>521</v>
      </c>
    </row>
    <row r="250" spans="1:12">
      <c r="A250" s="1">
        <v>197</v>
      </c>
      <c r="B250" t="s">
        <v>68</v>
      </c>
      <c r="C250" t="s">
        <v>535</v>
      </c>
      <c r="D250" t="s">
        <v>13</v>
      </c>
      <c r="E250" t="s">
        <v>14</v>
      </c>
      <c r="F250" s="2">
        <v>32874</v>
      </c>
      <c r="G250" s="2">
        <v>48944</v>
      </c>
      <c r="H250" t="s">
        <v>536</v>
      </c>
      <c r="I250" t="s">
        <v>537</v>
      </c>
      <c r="J250" t="e">
        <f>第5册+第5册</f>
        <v>#NAME?</v>
      </c>
      <c r="K250" t="s">
        <v>16</v>
      </c>
      <c r="L250" t="s">
        <v>521</v>
      </c>
    </row>
    <row r="251" spans="1:12">
      <c r="A251" s="1">
        <v>3840</v>
      </c>
      <c r="B251" t="s">
        <v>68</v>
      </c>
      <c r="C251" t="s">
        <v>535</v>
      </c>
      <c r="D251" t="s">
        <v>13</v>
      </c>
      <c r="E251" t="s">
        <v>14</v>
      </c>
      <c r="F251" s="2">
        <v>32874</v>
      </c>
      <c r="G251" s="2">
        <v>48944</v>
      </c>
      <c r="H251" t="s">
        <v>538</v>
      </c>
      <c r="I251" t="s">
        <v>535</v>
      </c>
      <c r="J251" t="e">
        <f>第5册【公司】+第5册【公司】</f>
        <v>#NAME?</v>
      </c>
      <c r="K251" t="s">
        <v>20</v>
      </c>
      <c r="L251" t="s">
        <v>521</v>
      </c>
    </row>
    <row r="252" spans="1:12">
      <c r="A252" s="1">
        <v>198</v>
      </c>
      <c r="B252" t="s">
        <v>73</v>
      </c>
      <c r="C252" t="s">
        <v>539</v>
      </c>
      <c r="D252" t="s">
        <v>13</v>
      </c>
      <c r="E252" t="s">
        <v>14</v>
      </c>
      <c r="F252" s="2">
        <v>32874</v>
      </c>
      <c r="G252" s="2">
        <v>48944</v>
      </c>
      <c r="H252" t="s">
        <v>540</v>
      </c>
      <c r="I252" t="s">
        <v>541</v>
      </c>
      <c r="J252" t="e">
        <f>第6册+第6册</f>
        <v>#NAME?</v>
      </c>
      <c r="K252" t="s">
        <v>16</v>
      </c>
      <c r="L252" t="s">
        <v>521</v>
      </c>
    </row>
    <row r="253" spans="1:12">
      <c r="A253" s="1">
        <v>4944</v>
      </c>
      <c r="B253" t="s">
        <v>73</v>
      </c>
      <c r="C253" t="s">
        <v>539</v>
      </c>
      <c r="D253" t="s">
        <v>13</v>
      </c>
      <c r="E253" t="s">
        <v>14</v>
      </c>
      <c r="F253" s="2">
        <v>32874</v>
      </c>
      <c r="G253" s="2">
        <v>48944</v>
      </c>
      <c r="H253" t="s">
        <v>542</v>
      </c>
      <c r="I253" t="s">
        <v>539</v>
      </c>
      <c r="J253" t="e">
        <f>第6册【公司】+第6册【公司】</f>
        <v>#NAME?</v>
      </c>
      <c r="K253" t="s">
        <v>20</v>
      </c>
      <c r="L253" t="s">
        <v>521</v>
      </c>
    </row>
    <row r="254" spans="1:12">
      <c r="A254" s="1">
        <v>199</v>
      </c>
      <c r="B254" t="s">
        <v>78</v>
      </c>
      <c r="C254" t="s">
        <v>543</v>
      </c>
      <c r="D254" t="s">
        <v>13</v>
      </c>
      <c r="E254" t="s">
        <v>14</v>
      </c>
      <c r="F254" s="2">
        <v>32874</v>
      </c>
      <c r="G254" s="2">
        <v>48944</v>
      </c>
      <c r="H254" t="s">
        <v>544</v>
      </c>
      <c r="I254" t="s">
        <v>545</v>
      </c>
      <c r="J254" t="e">
        <f>第7册+第7册</f>
        <v>#NAME?</v>
      </c>
      <c r="K254" t="s">
        <v>16</v>
      </c>
      <c r="L254" t="s">
        <v>521</v>
      </c>
    </row>
    <row r="255" spans="1:12">
      <c r="A255" s="1">
        <v>4278</v>
      </c>
      <c r="B255" t="s">
        <v>78</v>
      </c>
      <c r="C255" t="s">
        <v>543</v>
      </c>
      <c r="D255" t="s">
        <v>13</v>
      </c>
      <c r="E255" t="s">
        <v>14</v>
      </c>
      <c r="F255" s="2">
        <v>32874</v>
      </c>
      <c r="G255" s="2">
        <v>48944</v>
      </c>
      <c r="H255" t="s">
        <v>546</v>
      </c>
      <c r="I255" t="s">
        <v>543</v>
      </c>
      <c r="J255" t="e">
        <f>第7册【公司】+第7册【公司】</f>
        <v>#NAME?</v>
      </c>
      <c r="K255" t="s">
        <v>20</v>
      </c>
      <c r="L255" t="s">
        <v>521</v>
      </c>
    </row>
    <row r="256" spans="1:12">
      <c r="A256" s="1">
        <v>200</v>
      </c>
      <c r="B256" t="s">
        <v>83</v>
      </c>
      <c r="C256" t="s">
        <v>547</v>
      </c>
      <c r="D256" t="s">
        <v>13</v>
      </c>
      <c r="E256" t="s">
        <v>14</v>
      </c>
      <c r="F256" s="2">
        <v>32874</v>
      </c>
      <c r="G256" s="2">
        <v>48944</v>
      </c>
      <c r="H256" t="s">
        <v>548</v>
      </c>
      <c r="I256" t="s">
        <v>549</v>
      </c>
      <c r="J256" t="e">
        <f>第8册+第8册</f>
        <v>#NAME?</v>
      </c>
      <c r="K256" t="s">
        <v>16</v>
      </c>
      <c r="L256" t="s">
        <v>521</v>
      </c>
    </row>
    <row r="257" spans="1:12">
      <c r="A257" s="1">
        <v>3880</v>
      </c>
      <c r="B257" t="s">
        <v>83</v>
      </c>
      <c r="C257" t="s">
        <v>547</v>
      </c>
      <c r="D257" t="s">
        <v>13</v>
      </c>
      <c r="E257" t="s">
        <v>14</v>
      </c>
      <c r="F257" s="2">
        <v>32874</v>
      </c>
      <c r="G257" s="2">
        <v>48944</v>
      </c>
      <c r="H257" t="s">
        <v>550</v>
      </c>
      <c r="I257" t="s">
        <v>547</v>
      </c>
      <c r="J257" t="e">
        <f>第8册【公司】+第8册【公司】</f>
        <v>#NAME?</v>
      </c>
      <c r="K257" t="s">
        <v>20</v>
      </c>
      <c r="L257" t="s">
        <v>521</v>
      </c>
    </row>
    <row r="258" spans="1:12">
      <c r="A258" s="1">
        <v>201</v>
      </c>
      <c r="B258" t="s">
        <v>88</v>
      </c>
      <c r="C258" t="s">
        <v>551</v>
      </c>
      <c r="D258" t="s">
        <v>13</v>
      </c>
      <c r="E258" t="s">
        <v>14</v>
      </c>
      <c r="F258" s="2">
        <v>32874</v>
      </c>
      <c r="G258" s="2">
        <v>48944</v>
      </c>
      <c r="H258" t="s">
        <v>552</v>
      </c>
      <c r="I258" t="s">
        <v>553</v>
      </c>
      <c r="J258" t="e">
        <f>第9册+第9册</f>
        <v>#NAME?</v>
      </c>
      <c r="K258" t="s">
        <v>16</v>
      </c>
      <c r="L258" t="s">
        <v>521</v>
      </c>
    </row>
    <row r="259" spans="1:12">
      <c r="A259" s="1">
        <v>5162</v>
      </c>
      <c r="B259" t="s">
        <v>88</v>
      </c>
      <c r="C259" t="s">
        <v>551</v>
      </c>
      <c r="D259" t="s">
        <v>13</v>
      </c>
      <c r="E259" t="s">
        <v>14</v>
      </c>
      <c r="F259" s="2">
        <v>32874</v>
      </c>
      <c r="G259" s="2">
        <v>48944</v>
      </c>
      <c r="H259" t="s">
        <v>554</v>
      </c>
      <c r="I259" t="s">
        <v>551</v>
      </c>
      <c r="J259" t="e">
        <f>第9册【公司】+第9册【公司】</f>
        <v>#NAME?</v>
      </c>
      <c r="K259" t="s">
        <v>20</v>
      </c>
      <c r="L259" t="s">
        <v>521</v>
      </c>
    </row>
    <row r="260" spans="1:12">
      <c r="A260" s="1">
        <v>202</v>
      </c>
      <c r="B260" t="s">
        <v>93</v>
      </c>
      <c r="C260" t="s">
        <v>555</v>
      </c>
      <c r="D260" t="s">
        <v>13</v>
      </c>
      <c r="E260" t="s">
        <v>14</v>
      </c>
      <c r="F260" s="2">
        <v>32874</v>
      </c>
      <c r="G260" s="2">
        <v>48944</v>
      </c>
      <c r="H260" t="s">
        <v>556</v>
      </c>
      <c r="I260" t="s">
        <v>557</v>
      </c>
      <c r="J260" t="e">
        <f>第10册+第10册</f>
        <v>#NAME?</v>
      </c>
      <c r="K260" t="s">
        <v>16</v>
      </c>
      <c r="L260" t="s">
        <v>521</v>
      </c>
    </row>
    <row r="261" spans="1:12">
      <c r="A261" s="1">
        <v>4279</v>
      </c>
      <c r="B261" t="s">
        <v>93</v>
      </c>
      <c r="C261" t="s">
        <v>555</v>
      </c>
      <c r="D261" t="s">
        <v>13</v>
      </c>
      <c r="E261" t="s">
        <v>14</v>
      </c>
      <c r="F261" s="2">
        <v>32874</v>
      </c>
      <c r="G261" s="2">
        <v>48944</v>
      </c>
      <c r="H261" t="s">
        <v>558</v>
      </c>
      <c r="I261" t="s">
        <v>555</v>
      </c>
      <c r="J261" t="e">
        <f>第10册【公司】+第10册【公司】</f>
        <v>#NAME?</v>
      </c>
      <c r="K261" t="s">
        <v>20</v>
      </c>
      <c r="L261" t="s">
        <v>521</v>
      </c>
    </row>
    <row r="262" spans="1:12">
      <c r="A262" s="1">
        <v>203</v>
      </c>
      <c r="B262" t="s">
        <v>98</v>
      </c>
      <c r="C262" t="s">
        <v>559</v>
      </c>
      <c r="D262" t="s">
        <v>13</v>
      </c>
      <c r="E262" t="s">
        <v>14</v>
      </c>
      <c r="F262" s="2">
        <v>32874</v>
      </c>
      <c r="G262" s="2">
        <v>48944</v>
      </c>
      <c r="H262" t="s">
        <v>560</v>
      </c>
      <c r="I262" t="s">
        <v>561</v>
      </c>
      <c r="J262" t="e">
        <f>第11册+第11册</f>
        <v>#NAME?</v>
      </c>
      <c r="K262" t="s">
        <v>16</v>
      </c>
      <c r="L262" t="s">
        <v>521</v>
      </c>
    </row>
    <row r="263" spans="1:12">
      <c r="A263" s="1">
        <v>5163</v>
      </c>
      <c r="B263" t="s">
        <v>98</v>
      </c>
      <c r="C263" t="s">
        <v>559</v>
      </c>
      <c r="D263" t="s">
        <v>13</v>
      </c>
      <c r="E263" t="s">
        <v>14</v>
      </c>
      <c r="F263" s="2">
        <v>32874</v>
      </c>
      <c r="G263" s="2">
        <v>48944</v>
      </c>
      <c r="H263" t="s">
        <v>562</v>
      </c>
      <c r="I263" t="s">
        <v>559</v>
      </c>
      <c r="J263" t="e">
        <f>第11册【公司】+第11册【公司】</f>
        <v>#NAME?</v>
      </c>
      <c r="K263" t="s">
        <v>20</v>
      </c>
      <c r="L263" t="s">
        <v>521</v>
      </c>
    </row>
    <row r="264" spans="1:12">
      <c r="A264" s="1">
        <v>204</v>
      </c>
      <c r="B264" t="s">
        <v>103</v>
      </c>
      <c r="C264" t="s">
        <v>563</v>
      </c>
      <c r="D264" t="s">
        <v>13</v>
      </c>
      <c r="E264" t="s">
        <v>14</v>
      </c>
      <c r="F264" s="2">
        <v>32874</v>
      </c>
      <c r="G264" s="2">
        <v>48944</v>
      </c>
      <c r="H264" t="s">
        <v>564</v>
      </c>
      <c r="I264" t="s">
        <v>565</v>
      </c>
      <c r="J264" t="e">
        <f>第12册+第12册</f>
        <v>#NAME?</v>
      </c>
      <c r="K264" t="s">
        <v>16</v>
      </c>
      <c r="L264" t="s">
        <v>521</v>
      </c>
    </row>
    <row r="265" spans="1:12">
      <c r="A265" s="1">
        <v>4280</v>
      </c>
      <c r="B265" t="s">
        <v>103</v>
      </c>
      <c r="C265" t="s">
        <v>563</v>
      </c>
      <c r="D265" t="s">
        <v>13</v>
      </c>
      <c r="E265" t="s">
        <v>14</v>
      </c>
      <c r="F265" s="2">
        <v>32874</v>
      </c>
      <c r="G265" s="2">
        <v>48944</v>
      </c>
      <c r="H265" t="s">
        <v>566</v>
      </c>
      <c r="I265" t="s">
        <v>563</v>
      </c>
      <c r="J265" t="e">
        <f>第12册【公司】+第12册【公司】</f>
        <v>#NAME?</v>
      </c>
      <c r="K265" t="s">
        <v>20</v>
      </c>
      <c r="L265" t="s">
        <v>521</v>
      </c>
    </row>
    <row r="266" spans="1:12">
      <c r="A266" s="1">
        <v>205</v>
      </c>
      <c r="B266" t="s">
        <v>108</v>
      </c>
      <c r="C266" t="s">
        <v>567</v>
      </c>
      <c r="D266" t="s">
        <v>13</v>
      </c>
      <c r="E266" t="s">
        <v>14</v>
      </c>
      <c r="F266" s="2">
        <v>32874</v>
      </c>
      <c r="G266" s="2">
        <v>48944</v>
      </c>
      <c r="H266" t="s">
        <v>568</v>
      </c>
      <c r="I266" t="s">
        <v>569</v>
      </c>
      <c r="J266" t="e">
        <f>第13册+第13册</f>
        <v>#NAME?</v>
      </c>
      <c r="K266" t="s">
        <v>16</v>
      </c>
      <c r="L266" t="s">
        <v>521</v>
      </c>
    </row>
    <row r="267" spans="1:12">
      <c r="A267" s="1">
        <v>4945</v>
      </c>
      <c r="B267" t="s">
        <v>108</v>
      </c>
      <c r="C267" t="s">
        <v>567</v>
      </c>
      <c r="D267" t="s">
        <v>13</v>
      </c>
      <c r="E267" t="s">
        <v>14</v>
      </c>
      <c r="F267" s="2">
        <v>32874</v>
      </c>
      <c r="G267" s="2">
        <v>48944</v>
      </c>
      <c r="H267" t="s">
        <v>570</v>
      </c>
      <c r="I267" t="s">
        <v>567</v>
      </c>
      <c r="J267" t="e">
        <f>第13册【公司】+第13册【公司】</f>
        <v>#NAME?</v>
      </c>
      <c r="K267" t="s">
        <v>20</v>
      </c>
      <c r="L267" t="s">
        <v>521</v>
      </c>
    </row>
    <row r="268" spans="1:12">
      <c r="A268" s="1">
        <v>206</v>
      </c>
      <c r="B268" t="s">
        <v>113</v>
      </c>
      <c r="C268" t="s">
        <v>571</v>
      </c>
      <c r="D268" t="s">
        <v>13</v>
      </c>
      <c r="E268" t="s">
        <v>14</v>
      </c>
      <c r="F268" s="2">
        <v>32874</v>
      </c>
      <c r="G268" s="2">
        <v>48944</v>
      </c>
      <c r="H268" t="s">
        <v>572</v>
      </c>
      <c r="I268" t="s">
        <v>573</v>
      </c>
      <c r="J268" t="e">
        <f>第14册+第14册</f>
        <v>#NAME?</v>
      </c>
      <c r="K268" t="s">
        <v>16</v>
      </c>
      <c r="L268" t="s">
        <v>521</v>
      </c>
    </row>
    <row r="269" spans="1:12">
      <c r="A269" s="1">
        <v>3276</v>
      </c>
      <c r="B269" t="s">
        <v>113</v>
      </c>
      <c r="C269" t="s">
        <v>571</v>
      </c>
      <c r="D269" t="s">
        <v>13</v>
      </c>
      <c r="E269" t="s">
        <v>14</v>
      </c>
      <c r="F269" s="2">
        <v>32874</v>
      </c>
      <c r="G269" s="2">
        <v>48944</v>
      </c>
      <c r="H269" t="s">
        <v>574</v>
      </c>
      <c r="I269" t="s">
        <v>571</v>
      </c>
      <c r="J269" t="e">
        <f>第14册【公司】+第14册【公司】</f>
        <v>#NAME?</v>
      </c>
      <c r="K269" t="s">
        <v>20</v>
      </c>
      <c r="L269" t="s">
        <v>521</v>
      </c>
    </row>
    <row r="270" spans="1:12">
      <c r="A270" s="1">
        <v>207</v>
      </c>
      <c r="B270" t="s">
        <v>118</v>
      </c>
      <c r="C270" t="s">
        <v>575</v>
      </c>
      <c r="D270" t="s">
        <v>13</v>
      </c>
      <c r="E270" t="s">
        <v>14</v>
      </c>
      <c r="F270" s="2">
        <v>32874</v>
      </c>
      <c r="G270" s="2">
        <v>48944</v>
      </c>
      <c r="H270" t="s">
        <v>576</v>
      </c>
      <c r="I270" t="s">
        <v>577</v>
      </c>
      <c r="J270" t="e">
        <f>第15册+第15册</f>
        <v>#NAME?</v>
      </c>
      <c r="K270" t="s">
        <v>16</v>
      </c>
      <c r="L270" t="s">
        <v>521</v>
      </c>
    </row>
    <row r="271" spans="1:12">
      <c r="A271" s="1">
        <v>4946</v>
      </c>
      <c r="B271" t="s">
        <v>118</v>
      </c>
      <c r="C271" t="s">
        <v>575</v>
      </c>
      <c r="D271" t="s">
        <v>13</v>
      </c>
      <c r="E271" t="s">
        <v>14</v>
      </c>
      <c r="F271" s="2">
        <v>32874</v>
      </c>
      <c r="G271" s="2">
        <v>48944</v>
      </c>
      <c r="H271" t="s">
        <v>578</v>
      </c>
      <c r="I271" t="s">
        <v>575</v>
      </c>
      <c r="J271" t="e">
        <f>第15册【公司】+第15册【公司】</f>
        <v>#NAME?</v>
      </c>
      <c r="K271" t="s">
        <v>20</v>
      </c>
      <c r="L271" t="s">
        <v>521</v>
      </c>
    </row>
    <row r="272" spans="1:12">
      <c r="A272" s="1">
        <v>208</v>
      </c>
      <c r="B272" t="s">
        <v>123</v>
      </c>
      <c r="C272" t="s">
        <v>579</v>
      </c>
      <c r="D272" t="s">
        <v>13</v>
      </c>
      <c r="E272" t="s">
        <v>14</v>
      </c>
      <c r="F272" s="2">
        <v>32874</v>
      </c>
      <c r="G272" s="2">
        <v>48944</v>
      </c>
      <c r="H272" t="s">
        <v>580</v>
      </c>
      <c r="I272" t="s">
        <v>581</v>
      </c>
      <c r="J272" t="e">
        <f>第16册+第16册</f>
        <v>#NAME?</v>
      </c>
      <c r="K272" t="s">
        <v>16</v>
      </c>
      <c r="L272" t="s">
        <v>521</v>
      </c>
    </row>
    <row r="273" spans="1:12">
      <c r="A273" s="1">
        <v>5164</v>
      </c>
      <c r="B273" t="s">
        <v>123</v>
      </c>
      <c r="C273" t="s">
        <v>579</v>
      </c>
      <c r="D273" t="s">
        <v>13</v>
      </c>
      <c r="E273" t="s">
        <v>14</v>
      </c>
      <c r="F273" s="2">
        <v>32874</v>
      </c>
      <c r="G273" s="2">
        <v>48944</v>
      </c>
      <c r="H273" t="s">
        <v>582</v>
      </c>
      <c r="I273" t="s">
        <v>579</v>
      </c>
      <c r="J273" t="e">
        <f>第16册【公司】+第16册【公司】</f>
        <v>#NAME?</v>
      </c>
      <c r="K273" t="s">
        <v>20</v>
      </c>
      <c r="L273" t="s">
        <v>521</v>
      </c>
    </row>
    <row r="274" spans="1:12">
      <c r="A274" s="1">
        <v>214</v>
      </c>
      <c r="B274" t="s">
        <v>583</v>
      </c>
      <c r="C274" t="s">
        <v>584</v>
      </c>
      <c r="D274" t="s">
        <v>13</v>
      </c>
      <c r="E274" t="s">
        <v>14</v>
      </c>
      <c r="F274" s="2">
        <v>32874</v>
      </c>
      <c r="G274" s="2">
        <v>48944</v>
      </c>
      <c r="H274" t="s">
        <v>585</v>
      </c>
      <c r="I274" t="s">
        <v>586</v>
      </c>
      <c r="J274" t="e">
        <f>计划</f>
        <v>#NAME?</v>
      </c>
      <c r="K274" t="s">
        <v>16</v>
      </c>
      <c r="L274" t="s">
        <v>587</v>
      </c>
    </row>
    <row r="275" spans="1:12">
      <c r="A275" s="1">
        <v>5166</v>
      </c>
      <c r="B275" t="s">
        <v>583</v>
      </c>
      <c r="C275" t="s">
        <v>584</v>
      </c>
      <c r="D275" t="s">
        <v>13</v>
      </c>
      <c r="E275" t="s">
        <v>14</v>
      </c>
      <c r="F275" s="2">
        <v>32874</v>
      </c>
      <c r="G275" s="2">
        <v>48944</v>
      </c>
      <c r="H275" t="s">
        <v>588</v>
      </c>
      <c r="I275" t="s">
        <v>584</v>
      </c>
      <c r="J275" t="e">
        <f>计划【公司】</f>
        <v>#NAME?</v>
      </c>
      <c r="K275" t="s">
        <v>20</v>
      </c>
      <c r="L275" t="s">
        <v>587</v>
      </c>
    </row>
    <row r="276" spans="1:12">
      <c r="A276" s="1">
        <v>215</v>
      </c>
      <c r="B276" t="s">
        <v>589</v>
      </c>
      <c r="C276" t="s">
        <v>590</v>
      </c>
      <c r="D276" t="s">
        <v>13</v>
      </c>
      <c r="E276" t="s">
        <v>14</v>
      </c>
      <c r="F276" s="2">
        <v>32874</v>
      </c>
      <c r="G276" s="2">
        <v>48944</v>
      </c>
      <c r="H276" t="s">
        <v>591</v>
      </c>
      <c r="I276" t="s">
        <v>592</v>
      </c>
      <c r="J276" t="e">
        <f>计划实售水量/第16册*100</f>
        <v>#NAME?</v>
      </c>
      <c r="K276" t="s">
        <v>16</v>
      </c>
      <c r="L276" t="s">
        <v>587</v>
      </c>
    </row>
    <row r="277" spans="1:12">
      <c r="A277" s="1">
        <v>3438</v>
      </c>
      <c r="B277" t="s">
        <v>589</v>
      </c>
      <c r="C277" t="s">
        <v>590</v>
      </c>
      <c r="D277" t="s">
        <v>13</v>
      </c>
      <c r="E277" t="s">
        <v>14</v>
      </c>
      <c r="F277" s="2">
        <v>32874</v>
      </c>
      <c r="G277" s="2">
        <v>48944</v>
      </c>
      <c r="H277" t="s">
        <v>593</v>
      </c>
      <c r="I277" t="s">
        <v>590</v>
      </c>
      <c r="J277" t="e">
        <f>计划实售水量【公司】/第16册【公司】*100</f>
        <v>#NAME?</v>
      </c>
      <c r="K277" t="s">
        <v>20</v>
      </c>
      <c r="L277" t="s">
        <v>587</v>
      </c>
    </row>
    <row r="278" spans="1:12">
      <c r="A278" s="1">
        <v>216</v>
      </c>
      <c r="B278" t="s">
        <v>594</v>
      </c>
      <c r="C278" t="s">
        <v>595</v>
      </c>
      <c r="D278" t="s">
        <v>13</v>
      </c>
      <c r="E278" t="s">
        <v>14</v>
      </c>
      <c r="F278" s="2">
        <v>32874</v>
      </c>
      <c r="G278" s="2">
        <v>48944</v>
      </c>
      <c r="H278" t="s">
        <v>596</v>
      </c>
      <c r="I278" t="s">
        <v>597</v>
      </c>
      <c r="J278" t="e">
        <f>发单水量合计+发单水量合计</f>
        <v>#NAME?</v>
      </c>
      <c r="K278" t="s">
        <v>16</v>
      </c>
      <c r="L278" t="s">
        <v>598</v>
      </c>
    </row>
    <row r="279" spans="1:12">
      <c r="A279" s="1">
        <v>3844</v>
      </c>
      <c r="B279" t="s">
        <v>594</v>
      </c>
      <c r="C279" t="s">
        <v>595</v>
      </c>
      <c r="D279" t="s">
        <v>13</v>
      </c>
      <c r="E279" t="s">
        <v>14</v>
      </c>
      <c r="F279" s="2">
        <v>32874</v>
      </c>
      <c r="G279" s="2">
        <v>48944</v>
      </c>
      <c r="H279" t="s">
        <v>596</v>
      </c>
      <c r="I279" t="s">
        <v>595</v>
      </c>
      <c r="J279" t="e">
        <f>发单水量合计+发单水量合计</f>
        <v>#NAME?</v>
      </c>
      <c r="K279" t="s">
        <v>20</v>
      </c>
      <c r="L279" t="s">
        <v>598</v>
      </c>
    </row>
    <row r="280" spans="1:12">
      <c r="A280" s="1">
        <v>2121</v>
      </c>
      <c r="B280" t="s">
        <v>594</v>
      </c>
      <c r="C280" t="s">
        <v>595</v>
      </c>
      <c r="D280" t="s">
        <v>599</v>
      </c>
      <c r="E280" t="s">
        <v>14</v>
      </c>
      <c r="F280" s="2">
        <v>32874</v>
      </c>
      <c r="G280" s="2">
        <v>48944</v>
      </c>
      <c r="H280" t="s">
        <v>596</v>
      </c>
      <c r="I280" t="s">
        <v>597</v>
      </c>
      <c r="J280" t="e">
        <f>发单水量合计+发单水量合计</f>
        <v>#NAME?</v>
      </c>
      <c r="K280" t="s">
        <v>27</v>
      </c>
      <c r="L280" t="s">
        <v>598</v>
      </c>
    </row>
    <row r="281" spans="1:12">
      <c r="A281" s="1">
        <v>4999</v>
      </c>
      <c r="B281" t="s">
        <v>594</v>
      </c>
      <c r="C281" t="s">
        <v>595</v>
      </c>
      <c r="D281" t="s">
        <v>599</v>
      </c>
      <c r="E281" t="s">
        <v>14</v>
      </c>
      <c r="F281" s="2">
        <v>32874</v>
      </c>
      <c r="G281" s="2">
        <v>48944</v>
      </c>
      <c r="H281" t="s">
        <v>596</v>
      </c>
      <c r="I281" t="s">
        <v>595</v>
      </c>
      <c r="J281" t="e">
        <f>发单水量合计+发单水量合计</f>
        <v>#NAME?</v>
      </c>
      <c r="K281" t="s">
        <v>20</v>
      </c>
      <c r="L281" t="s">
        <v>598</v>
      </c>
    </row>
    <row r="282" spans="1:12">
      <c r="A282" s="1">
        <v>2473</v>
      </c>
      <c r="B282" t="s">
        <v>594</v>
      </c>
      <c r="C282" t="s">
        <v>595</v>
      </c>
      <c r="D282" t="s">
        <v>24</v>
      </c>
      <c r="E282" t="s">
        <v>14</v>
      </c>
      <c r="F282" s="2">
        <v>32874</v>
      </c>
      <c r="G282" s="2">
        <v>48944</v>
      </c>
      <c r="H282" t="s">
        <v>600</v>
      </c>
      <c r="I282" t="s">
        <v>601</v>
      </c>
      <c r="J282" t="e">
        <f>发单水量合计【越秀】+发单水量合计【越秀】</f>
        <v>#NAME?</v>
      </c>
      <c r="K282" t="s">
        <v>27</v>
      </c>
      <c r="L282" t="s">
        <v>598</v>
      </c>
    </row>
    <row r="283" spans="1:12">
      <c r="A283" s="1">
        <v>4959</v>
      </c>
      <c r="B283" t="s">
        <v>594</v>
      </c>
      <c r="C283" t="s">
        <v>595</v>
      </c>
      <c r="D283" t="s">
        <v>24</v>
      </c>
      <c r="E283" t="s">
        <v>14</v>
      </c>
      <c r="F283" s="2">
        <v>32874</v>
      </c>
      <c r="G283" s="2">
        <v>48944</v>
      </c>
      <c r="H283" t="s">
        <v>596</v>
      </c>
      <c r="I283" t="s">
        <v>595</v>
      </c>
      <c r="J283" t="e">
        <f>发单水量合计+发单水量合计</f>
        <v>#NAME?</v>
      </c>
      <c r="K283" t="s">
        <v>20</v>
      </c>
      <c r="L283" t="s">
        <v>598</v>
      </c>
    </row>
    <row r="284" spans="1:12">
      <c r="A284" s="1">
        <v>2536</v>
      </c>
      <c r="B284" t="s">
        <v>594</v>
      </c>
      <c r="C284" t="s">
        <v>595</v>
      </c>
      <c r="D284" t="s">
        <v>32</v>
      </c>
      <c r="E284" t="s">
        <v>14</v>
      </c>
      <c r="F284" s="2">
        <v>32874</v>
      </c>
      <c r="G284" s="2">
        <v>48944</v>
      </c>
      <c r="H284" t="s">
        <v>596</v>
      </c>
      <c r="I284" t="s">
        <v>602</v>
      </c>
      <c r="J284" t="e">
        <f>发单水量合计+发单水量合计</f>
        <v>#NAME?</v>
      </c>
      <c r="K284" t="s">
        <v>27</v>
      </c>
      <c r="L284" t="s">
        <v>598</v>
      </c>
    </row>
    <row r="285" spans="1:12">
      <c r="A285" s="1">
        <v>3297</v>
      </c>
      <c r="B285" t="s">
        <v>594</v>
      </c>
      <c r="C285" t="s">
        <v>595</v>
      </c>
      <c r="D285" t="s">
        <v>32</v>
      </c>
      <c r="E285" t="s">
        <v>14</v>
      </c>
      <c r="F285" s="2">
        <v>32874</v>
      </c>
      <c r="G285" s="2">
        <v>48944</v>
      </c>
      <c r="H285" t="s">
        <v>596</v>
      </c>
      <c r="I285" t="s">
        <v>595</v>
      </c>
      <c r="J285" t="e">
        <f>发单水量合计+发单水量合计</f>
        <v>#NAME?</v>
      </c>
      <c r="K285" t="s">
        <v>20</v>
      </c>
      <c r="L285" t="s">
        <v>598</v>
      </c>
    </row>
    <row r="286" spans="1:12">
      <c r="A286" s="1">
        <v>2935</v>
      </c>
      <c r="B286" t="s">
        <v>594</v>
      </c>
      <c r="C286" t="s">
        <v>595</v>
      </c>
      <c r="D286" t="s">
        <v>34</v>
      </c>
      <c r="E286" t="s">
        <v>14</v>
      </c>
      <c r="F286" s="2">
        <v>32874</v>
      </c>
      <c r="G286" s="2">
        <v>48944</v>
      </c>
      <c r="H286" t="s">
        <v>603</v>
      </c>
      <c r="I286" t="s">
        <v>604</v>
      </c>
      <c r="J286" t="e">
        <f>发单水量合计【海珠】+发单水量合计【海珠】</f>
        <v>#NAME?</v>
      </c>
      <c r="K286" t="s">
        <v>35</v>
      </c>
      <c r="L286" t="s">
        <v>598</v>
      </c>
    </row>
    <row r="287" spans="1:12">
      <c r="A287" s="1">
        <v>4934</v>
      </c>
      <c r="B287" t="s">
        <v>594</v>
      </c>
      <c r="C287" t="s">
        <v>595</v>
      </c>
      <c r="D287" t="s">
        <v>34</v>
      </c>
      <c r="E287" t="s">
        <v>14</v>
      </c>
      <c r="F287" s="2">
        <v>32874</v>
      </c>
      <c r="G287" s="2">
        <v>48944</v>
      </c>
      <c r="H287" t="s">
        <v>596</v>
      </c>
      <c r="I287" t="s">
        <v>595</v>
      </c>
      <c r="J287" t="e">
        <f>发单水量合计+发单水量合计</f>
        <v>#NAME?</v>
      </c>
      <c r="K287" t="s">
        <v>20</v>
      </c>
      <c r="L287" t="s">
        <v>598</v>
      </c>
    </row>
    <row r="288" spans="1:12">
      <c r="A288" s="1">
        <v>3252</v>
      </c>
      <c r="B288" t="s">
        <v>594</v>
      </c>
      <c r="C288" t="s">
        <v>595</v>
      </c>
      <c r="D288" t="s">
        <v>37</v>
      </c>
      <c r="E288" t="s">
        <v>14</v>
      </c>
      <c r="F288" s="2">
        <v>32874</v>
      </c>
      <c r="G288" s="2">
        <v>48944</v>
      </c>
      <c r="H288" t="s">
        <v>605</v>
      </c>
      <c r="I288" t="s">
        <v>606</v>
      </c>
      <c r="J288" t="e">
        <f>发单水量合计【芳村】+发单水量合计【芳村】</f>
        <v>#NAME?</v>
      </c>
      <c r="K288" t="s">
        <v>35</v>
      </c>
      <c r="L288" t="s">
        <v>598</v>
      </c>
    </row>
    <row r="289" spans="1:12">
      <c r="A289" s="1">
        <v>5004</v>
      </c>
      <c r="B289" t="s">
        <v>594</v>
      </c>
      <c r="C289" t="s">
        <v>595</v>
      </c>
      <c r="D289" t="s">
        <v>37</v>
      </c>
      <c r="E289" t="s">
        <v>14</v>
      </c>
      <c r="F289" s="2">
        <v>32874</v>
      </c>
      <c r="G289" s="2">
        <v>48944</v>
      </c>
      <c r="H289" t="s">
        <v>596</v>
      </c>
      <c r="I289" t="s">
        <v>595</v>
      </c>
      <c r="J289" t="e">
        <f>发单水量合计+发单水量合计</f>
        <v>#NAME?</v>
      </c>
      <c r="K289" t="s">
        <v>20</v>
      </c>
      <c r="L289" t="s">
        <v>598</v>
      </c>
    </row>
    <row r="290" spans="1:12">
      <c r="A290" s="1">
        <v>1406</v>
      </c>
      <c r="B290" t="s">
        <v>594</v>
      </c>
      <c r="C290" t="s">
        <v>595</v>
      </c>
      <c r="D290" t="s">
        <v>39</v>
      </c>
      <c r="E290" t="s">
        <v>14</v>
      </c>
      <c r="F290" s="2">
        <v>32874</v>
      </c>
      <c r="G290" s="2">
        <v>48944</v>
      </c>
      <c r="H290" t="s">
        <v>607</v>
      </c>
      <c r="I290" t="s">
        <v>608</v>
      </c>
      <c r="J290" t="e">
        <f>发单水量合计【黄埔】+发单水量合计【黄埔】</f>
        <v>#NAME?</v>
      </c>
      <c r="K290" t="s">
        <v>40</v>
      </c>
      <c r="L290" t="s">
        <v>598</v>
      </c>
    </row>
    <row r="291" spans="1:12">
      <c r="A291" s="1">
        <v>3652</v>
      </c>
      <c r="B291" t="s">
        <v>594</v>
      </c>
      <c r="C291" t="s">
        <v>595</v>
      </c>
      <c r="D291" t="s">
        <v>39</v>
      </c>
      <c r="E291" t="s">
        <v>14</v>
      </c>
      <c r="F291" s="2">
        <v>32874</v>
      </c>
      <c r="G291" s="2">
        <v>48944</v>
      </c>
      <c r="H291" t="s">
        <v>596</v>
      </c>
      <c r="I291" t="s">
        <v>595</v>
      </c>
      <c r="J291" t="e">
        <f>发单水量合计+发单水量合计</f>
        <v>#NAME?</v>
      </c>
      <c r="K291" t="s">
        <v>20</v>
      </c>
      <c r="L291" t="s">
        <v>598</v>
      </c>
    </row>
    <row r="292" spans="1:12">
      <c r="A292" s="1">
        <v>811</v>
      </c>
      <c r="B292" t="s">
        <v>594</v>
      </c>
      <c r="C292" t="s">
        <v>595</v>
      </c>
      <c r="D292" t="s">
        <v>42</v>
      </c>
      <c r="E292" t="s">
        <v>14</v>
      </c>
      <c r="F292" s="2">
        <v>32874</v>
      </c>
      <c r="G292" s="2">
        <v>48944</v>
      </c>
      <c r="H292" t="s">
        <v>609</v>
      </c>
      <c r="I292" t="s">
        <v>610</v>
      </c>
      <c r="J292" t="e">
        <f>发单水量合计【白云】+发单水量合计【白云】</f>
        <v>#NAME?</v>
      </c>
      <c r="K292" t="s">
        <v>43</v>
      </c>
      <c r="L292" t="s">
        <v>598</v>
      </c>
    </row>
    <row r="293" spans="1:12">
      <c r="A293" s="1">
        <v>3327</v>
      </c>
      <c r="B293" t="s">
        <v>594</v>
      </c>
      <c r="C293" t="s">
        <v>595</v>
      </c>
      <c r="D293" t="s">
        <v>42</v>
      </c>
      <c r="E293" t="s">
        <v>14</v>
      </c>
      <c r="F293" s="2">
        <v>32874</v>
      </c>
      <c r="G293" s="2">
        <v>48944</v>
      </c>
      <c r="H293" t="s">
        <v>596</v>
      </c>
      <c r="I293" t="s">
        <v>595</v>
      </c>
      <c r="J293" t="e">
        <f>发单水量合计+发单水量合计</f>
        <v>#NAME?</v>
      </c>
      <c r="K293" t="s">
        <v>20</v>
      </c>
      <c r="L293" t="s">
        <v>598</v>
      </c>
    </row>
    <row r="294" spans="1:12">
      <c r="A294" s="1">
        <v>1055</v>
      </c>
      <c r="B294" t="s">
        <v>594</v>
      </c>
      <c r="C294" t="s">
        <v>595</v>
      </c>
      <c r="D294" t="s">
        <v>45</v>
      </c>
      <c r="E294" t="s">
        <v>14</v>
      </c>
      <c r="F294" s="2">
        <v>32874</v>
      </c>
      <c r="G294" s="2">
        <v>48944</v>
      </c>
      <c r="H294" t="s">
        <v>611</v>
      </c>
      <c r="I294" t="s">
        <v>612</v>
      </c>
      <c r="J294" t="e">
        <f>发单水量合计【天河】+发单水量合计【天河】</f>
        <v>#NAME?</v>
      </c>
      <c r="K294" t="s">
        <v>40</v>
      </c>
      <c r="L294" t="s">
        <v>598</v>
      </c>
    </row>
    <row r="295" spans="1:12">
      <c r="A295" s="1">
        <v>3321</v>
      </c>
      <c r="B295" t="s">
        <v>594</v>
      </c>
      <c r="C295" t="s">
        <v>595</v>
      </c>
      <c r="D295" t="s">
        <v>45</v>
      </c>
      <c r="E295" t="s">
        <v>14</v>
      </c>
      <c r="F295" s="2">
        <v>32874</v>
      </c>
      <c r="G295" s="2">
        <v>48944</v>
      </c>
      <c r="H295" t="s">
        <v>596</v>
      </c>
      <c r="I295" t="s">
        <v>595</v>
      </c>
      <c r="J295" t="e">
        <f>发单水量合计+发单水量合计</f>
        <v>#NAME?</v>
      </c>
      <c r="K295" t="s">
        <v>20</v>
      </c>
      <c r="L295" t="s">
        <v>598</v>
      </c>
    </row>
    <row r="296" spans="1:12">
      <c r="A296" s="1">
        <v>217</v>
      </c>
      <c r="B296" t="s">
        <v>613</v>
      </c>
      <c r="C296" t="s">
        <v>614</v>
      </c>
      <c r="D296" t="s">
        <v>13</v>
      </c>
      <c r="E296" t="s">
        <v>14</v>
      </c>
      <c r="F296" s="2">
        <v>32874</v>
      </c>
      <c r="G296" s="2">
        <v>50040</v>
      </c>
      <c r="H296" t="s">
        <v>615</v>
      </c>
      <c r="I296" t="s">
        <v>616</v>
      </c>
      <c r="J296" t="e">
        <f>追收水量合计【东山】+追收水量合计【东山】</f>
        <v>#NAME?</v>
      </c>
      <c r="K296" t="s">
        <v>16</v>
      </c>
      <c r="L296" t="s">
        <v>598</v>
      </c>
    </row>
    <row r="297" spans="1:12">
      <c r="A297" s="1">
        <v>4283</v>
      </c>
      <c r="B297" t="s">
        <v>613</v>
      </c>
      <c r="C297" t="s">
        <v>614</v>
      </c>
      <c r="D297" t="s">
        <v>13</v>
      </c>
      <c r="E297" t="s">
        <v>14</v>
      </c>
      <c r="F297" s="2">
        <v>32874</v>
      </c>
      <c r="G297" s="2">
        <v>48944</v>
      </c>
      <c r="H297" t="s">
        <v>617</v>
      </c>
      <c r="I297" t="s">
        <v>614</v>
      </c>
      <c r="J297" t="e">
        <f>追收水量合计+追收水量合计</f>
        <v>#NAME?</v>
      </c>
      <c r="K297" t="s">
        <v>20</v>
      </c>
      <c r="L297" t="s">
        <v>598</v>
      </c>
    </row>
    <row r="298" spans="1:12">
      <c r="A298" s="1">
        <v>2104</v>
      </c>
      <c r="B298" t="s">
        <v>613</v>
      </c>
      <c r="C298" t="s">
        <v>614</v>
      </c>
      <c r="D298" t="s">
        <v>599</v>
      </c>
      <c r="E298" t="s">
        <v>14</v>
      </c>
      <c r="F298" s="2">
        <v>32874</v>
      </c>
      <c r="G298" s="2">
        <v>50040</v>
      </c>
      <c r="H298" t="s">
        <v>615</v>
      </c>
      <c r="I298" t="s">
        <v>616</v>
      </c>
      <c r="J298" t="e">
        <f>追收水量合计【东山】+追收水量合计【东山】</f>
        <v>#NAME?</v>
      </c>
      <c r="K298" t="s">
        <v>27</v>
      </c>
      <c r="L298" t="s">
        <v>598</v>
      </c>
    </row>
    <row r="299" spans="1:12">
      <c r="A299" s="1">
        <v>4960</v>
      </c>
      <c r="B299" t="s">
        <v>613</v>
      </c>
      <c r="C299" t="s">
        <v>614</v>
      </c>
      <c r="D299" t="s">
        <v>599</v>
      </c>
      <c r="E299" t="s">
        <v>14</v>
      </c>
      <c r="F299" s="2">
        <v>32874</v>
      </c>
      <c r="G299" s="2">
        <v>48944</v>
      </c>
      <c r="H299" t="s">
        <v>617</v>
      </c>
      <c r="I299" t="s">
        <v>614</v>
      </c>
      <c r="J299" t="e">
        <f>追收水量合计+追收水量合计</f>
        <v>#NAME?</v>
      </c>
      <c r="K299" t="s">
        <v>20</v>
      </c>
      <c r="L299" t="s">
        <v>598</v>
      </c>
    </row>
    <row r="300" spans="1:12">
      <c r="A300" s="1">
        <v>2435</v>
      </c>
      <c r="B300" t="s">
        <v>613</v>
      </c>
      <c r="C300" t="s">
        <v>614</v>
      </c>
      <c r="D300" t="s">
        <v>24</v>
      </c>
      <c r="E300" t="s">
        <v>14</v>
      </c>
      <c r="F300" s="2">
        <v>32874</v>
      </c>
      <c r="G300" s="2">
        <v>50040</v>
      </c>
      <c r="H300" t="s">
        <v>618</v>
      </c>
      <c r="I300" t="s">
        <v>619</v>
      </c>
      <c r="J300" t="e">
        <f>追收水量合计【越秀】+追收水量合计【越秀】</f>
        <v>#NAME?</v>
      </c>
      <c r="K300" t="s">
        <v>27</v>
      </c>
      <c r="L300" t="s">
        <v>598</v>
      </c>
    </row>
    <row r="301" spans="1:12">
      <c r="A301" s="1">
        <v>3292</v>
      </c>
      <c r="B301" t="s">
        <v>613</v>
      </c>
      <c r="C301" t="s">
        <v>614</v>
      </c>
      <c r="D301" t="s">
        <v>24</v>
      </c>
      <c r="E301" t="s">
        <v>14</v>
      </c>
      <c r="F301" s="2">
        <v>32874</v>
      </c>
      <c r="G301" s="2">
        <v>48944</v>
      </c>
      <c r="H301" t="s">
        <v>617</v>
      </c>
      <c r="I301" t="s">
        <v>614</v>
      </c>
      <c r="J301" t="e">
        <f>追收水量合计+追收水量合计</f>
        <v>#NAME?</v>
      </c>
      <c r="K301" t="s">
        <v>20</v>
      </c>
      <c r="L301" t="s">
        <v>598</v>
      </c>
    </row>
    <row r="302" spans="1:12">
      <c r="A302" s="1">
        <v>2865</v>
      </c>
      <c r="B302" t="s">
        <v>613</v>
      </c>
      <c r="C302" t="s">
        <v>614</v>
      </c>
      <c r="D302" t="s">
        <v>32</v>
      </c>
      <c r="E302" t="s">
        <v>14</v>
      </c>
      <c r="F302" s="2">
        <v>32874</v>
      </c>
      <c r="G302" s="2">
        <v>50040</v>
      </c>
      <c r="H302" t="s">
        <v>617</v>
      </c>
      <c r="I302" t="s">
        <v>620</v>
      </c>
      <c r="J302" t="e">
        <f>追收水量合计+追收水量合计</f>
        <v>#NAME?</v>
      </c>
      <c r="K302" t="s">
        <v>27</v>
      </c>
      <c r="L302" t="s">
        <v>598</v>
      </c>
    </row>
    <row r="303" spans="1:12">
      <c r="A303" s="1">
        <v>4460</v>
      </c>
      <c r="B303" t="s">
        <v>613</v>
      </c>
      <c r="C303" t="s">
        <v>614</v>
      </c>
      <c r="D303" t="s">
        <v>32</v>
      </c>
      <c r="E303" t="s">
        <v>14</v>
      </c>
      <c r="F303" s="2">
        <v>32874</v>
      </c>
      <c r="G303" s="2">
        <v>48944</v>
      </c>
      <c r="H303" t="s">
        <v>617</v>
      </c>
      <c r="I303" t="s">
        <v>614</v>
      </c>
      <c r="J303" t="e">
        <f>追收水量合计+追收水量合计</f>
        <v>#NAME?</v>
      </c>
      <c r="K303" t="s">
        <v>20</v>
      </c>
      <c r="L303" t="s">
        <v>598</v>
      </c>
    </row>
    <row r="304" spans="1:12">
      <c r="A304" s="1">
        <v>2735</v>
      </c>
      <c r="B304" t="s">
        <v>613</v>
      </c>
      <c r="C304" t="s">
        <v>614</v>
      </c>
      <c r="D304" t="s">
        <v>34</v>
      </c>
      <c r="E304" t="s">
        <v>14</v>
      </c>
      <c r="F304" s="2">
        <v>32874</v>
      </c>
      <c r="G304" s="2">
        <v>50040</v>
      </c>
      <c r="H304" t="s">
        <v>621</v>
      </c>
      <c r="I304" t="s">
        <v>622</v>
      </c>
      <c r="J304" t="e">
        <f>追收水量合计【海珠】+追收水量合计【海珠】</f>
        <v>#NAME?</v>
      </c>
      <c r="K304" t="s">
        <v>35</v>
      </c>
      <c r="L304" t="s">
        <v>598</v>
      </c>
    </row>
    <row r="305" spans="1:12">
      <c r="A305" s="1">
        <v>3822</v>
      </c>
      <c r="B305" t="s">
        <v>613</v>
      </c>
      <c r="C305" t="s">
        <v>614</v>
      </c>
      <c r="D305" t="s">
        <v>34</v>
      </c>
      <c r="E305" t="s">
        <v>14</v>
      </c>
      <c r="F305" s="2">
        <v>32874</v>
      </c>
      <c r="G305" s="2">
        <v>48944</v>
      </c>
      <c r="H305" t="s">
        <v>617</v>
      </c>
      <c r="I305" t="s">
        <v>614</v>
      </c>
      <c r="J305" t="e">
        <f>追收水量合计+追收水量合计</f>
        <v>#NAME?</v>
      </c>
      <c r="K305" t="s">
        <v>20</v>
      </c>
      <c r="L305" t="s">
        <v>598</v>
      </c>
    </row>
    <row r="306" spans="1:12">
      <c r="A306" s="1">
        <v>3152</v>
      </c>
      <c r="B306" t="s">
        <v>613</v>
      </c>
      <c r="C306" t="s">
        <v>614</v>
      </c>
      <c r="D306" t="s">
        <v>37</v>
      </c>
      <c r="E306" t="s">
        <v>14</v>
      </c>
      <c r="F306" s="2">
        <v>32874</v>
      </c>
      <c r="G306" s="2">
        <v>50040</v>
      </c>
      <c r="H306" t="s">
        <v>623</v>
      </c>
      <c r="I306" t="s">
        <v>624</v>
      </c>
      <c r="J306" t="e">
        <f>追收水量合计【芳村】+追收水量合计【芳村】</f>
        <v>#NAME?</v>
      </c>
      <c r="K306" t="s">
        <v>35</v>
      </c>
      <c r="L306" t="s">
        <v>598</v>
      </c>
    </row>
    <row r="307" spans="1:12">
      <c r="A307" s="1">
        <v>4085</v>
      </c>
      <c r="B307" t="s">
        <v>613</v>
      </c>
      <c r="C307" t="s">
        <v>614</v>
      </c>
      <c r="D307" t="s">
        <v>37</v>
      </c>
      <c r="E307" t="s">
        <v>14</v>
      </c>
      <c r="F307" s="2">
        <v>32874</v>
      </c>
      <c r="G307" s="2">
        <v>48944</v>
      </c>
      <c r="H307" t="s">
        <v>617</v>
      </c>
      <c r="I307" t="s">
        <v>614</v>
      </c>
      <c r="J307" t="e">
        <f>追收水量合计+追收水量合计</f>
        <v>#NAME?</v>
      </c>
      <c r="K307" t="s">
        <v>20</v>
      </c>
      <c r="L307" t="s">
        <v>598</v>
      </c>
    </row>
    <row r="308" spans="1:12">
      <c r="A308" s="1">
        <v>1365</v>
      </c>
      <c r="B308" t="s">
        <v>613</v>
      </c>
      <c r="C308" t="s">
        <v>614</v>
      </c>
      <c r="D308" t="s">
        <v>39</v>
      </c>
      <c r="E308" t="s">
        <v>14</v>
      </c>
      <c r="F308" s="2">
        <v>32874</v>
      </c>
      <c r="G308" s="2">
        <v>50040</v>
      </c>
      <c r="H308" t="s">
        <v>625</v>
      </c>
      <c r="I308" t="s">
        <v>626</v>
      </c>
      <c r="J308" t="e">
        <f>追收水量合计【黄埔】+追收水量合计【黄埔】</f>
        <v>#NAME?</v>
      </c>
      <c r="K308" t="s">
        <v>40</v>
      </c>
      <c r="L308" t="s">
        <v>598</v>
      </c>
    </row>
    <row r="309" spans="1:12">
      <c r="A309" s="1">
        <v>4977</v>
      </c>
      <c r="B309" t="s">
        <v>613</v>
      </c>
      <c r="C309" t="s">
        <v>614</v>
      </c>
      <c r="D309" t="s">
        <v>39</v>
      </c>
      <c r="E309" t="s">
        <v>14</v>
      </c>
      <c r="F309" s="2">
        <v>32874</v>
      </c>
      <c r="G309" s="2">
        <v>48944</v>
      </c>
      <c r="H309" t="s">
        <v>617</v>
      </c>
      <c r="I309" t="s">
        <v>614</v>
      </c>
      <c r="J309" t="e">
        <f>追收水量合计+追收水量合计</f>
        <v>#NAME?</v>
      </c>
      <c r="K309" t="s">
        <v>20</v>
      </c>
      <c r="L309" t="s">
        <v>598</v>
      </c>
    </row>
    <row r="310" spans="1:12">
      <c r="A310" s="1">
        <v>721</v>
      </c>
      <c r="B310" t="s">
        <v>613</v>
      </c>
      <c r="C310" t="s">
        <v>614</v>
      </c>
      <c r="D310" t="s">
        <v>42</v>
      </c>
      <c r="E310" t="s">
        <v>14</v>
      </c>
      <c r="F310" s="2">
        <v>32874</v>
      </c>
      <c r="G310" s="2">
        <v>50040</v>
      </c>
      <c r="H310" t="s">
        <v>627</v>
      </c>
      <c r="I310" t="s">
        <v>628</v>
      </c>
      <c r="J310" t="e">
        <f>追收水量合计【白云】+追收水量合计【白云】</f>
        <v>#NAME?</v>
      </c>
      <c r="K310" t="s">
        <v>43</v>
      </c>
      <c r="L310" t="s">
        <v>598</v>
      </c>
    </row>
    <row r="311" spans="1:12">
      <c r="A311" s="1">
        <v>4932</v>
      </c>
      <c r="B311" t="s">
        <v>613</v>
      </c>
      <c r="C311" t="s">
        <v>614</v>
      </c>
      <c r="D311" t="s">
        <v>42</v>
      </c>
      <c r="E311" t="s">
        <v>14</v>
      </c>
      <c r="F311" s="2">
        <v>32874</v>
      </c>
      <c r="G311" s="2">
        <v>48944</v>
      </c>
      <c r="H311" t="s">
        <v>617</v>
      </c>
      <c r="I311" t="s">
        <v>614</v>
      </c>
      <c r="J311" t="e">
        <f>追收水量合计+追收水量合计</f>
        <v>#NAME?</v>
      </c>
      <c r="K311" t="s">
        <v>20</v>
      </c>
      <c r="L311" t="s">
        <v>598</v>
      </c>
    </row>
    <row r="312" spans="1:12">
      <c r="A312" s="1">
        <v>1266</v>
      </c>
      <c r="B312" t="s">
        <v>613</v>
      </c>
      <c r="C312" t="s">
        <v>614</v>
      </c>
      <c r="D312" t="s">
        <v>45</v>
      </c>
      <c r="E312" t="s">
        <v>14</v>
      </c>
      <c r="F312" s="2">
        <v>32874</v>
      </c>
      <c r="G312" s="2">
        <v>50040</v>
      </c>
      <c r="H312" t="s">
        <v>629</v>
      </c>
      <c r="I312" t="s">
        <v>630</v>
      </c>
      <c r="J312" t="e">
        <f>追收水量合计【天河】+追收水量合计【天河】</f>
        <v>#NAME?</v>
      </c>
      <c r="K312" t="s">
        <v>40</v>
      </c>
      <c r="L312" t="s">
        <v>598</v>
      </c>
    </row>
    <row r="313" spans="1:12">
      <c r="A313" s="1">
        <v>3638</v>
      </c>
      <c r="B313" t="s">
        <v>613</v>
      </c>
      <c r="C313" t="s">
        <v>614</v>
      </c>
      <c r="D313" t="s">
        <v>45</v>
      </c>
      <c r="E313" t="s">
        <v>14</v>
      </c>
      <c r="F313" s="2">
        <v>32874</v>
      </c>
      <c r="G313" s="2">
        <v>48944</v>
      </c>
      <c r="H313" t="s">
        <v>617</v>
      </c>
      <c r="I313" t="s">
        <v>614</v>
      </c>
      <c r="J313" t="e">
        <f>追收水量合计+追收水量合计</f>
        <v>#NAME?</v>
      </c>
      <c r="K313" t="s">
        <v>20</v>
      </c>
      <c r="L313" t="s">
        <v>598</v>
      </c>
    </row>
    <row r="314" spans="1:12">
      <c r="A314" s="1">
        <v>218</v>
      </c>
      <c r="B314" t="s">
        <v>631</v>
      </c>
      <c r="C314" t="s">
        <v>632</v>
      </c>
      <c r="D314" t="s">
        <v>13</v>
      </c>
      <c r="E314" t="s">
        <v>14</v>
      </c>
      <c r="F314" s="2">
        <v>32874</v>
      </c>
      <c r="G314" s="2">
        <v>50040</v>
      </c>
      <c r="H314" t="s">
        <v>633</v>
      </c>
      <c r="I314" t="s">
        <v>634</v>
      </c>
      <c r="J314" t="e">
        <f>剔除水量合计+剔除水量合计</f>
        <v>#NAME?</v>
      </c>
      <c r="K314" t="s">
        <v>16</v>
      </c>
      <c r="L314" t="s">
        <v>598</v>
      </c>
    </row>
    <row r="315" spans="1:12">
      <c r="A315" s="1">
        <v>3439</v>
      </c>
      <c r="B315" t="s">
        <v>631</v>
      </c>
      <c r="C315" t="s">
        <v>632</v>
      </c>
      <c r="D315" t="s">
        <v>13</v>
      </c>
      <c r="E315" t="s">
        <v>14</v>
      </c>
      <c r="F315" s="2">
        <v>32874</v>
      </c>
      <c r="G315" s="2">
        <v>48944</v>
      </c>
      <c r="H315" t="s">
        <v>633</v>
      </c>
      <c r="I315" t="s">
        <v>632</v>
      </c>
      <c r="J315" t="e">
        <f>剔除水量合计+剔除水量合计</f>
        <v>#NAME?</v>
      </c>
      <c r="K315" t="s">
        <v>20</v>
      </c>
      <c r="L315" t="s">
        <v>598</v>
      </c>
    </row>
    <row r="316" spans="1:12">
      <c r="A316" s="1">
        <v>2079</v>
      </c>
      <c r="B316" t="s">
        <v>631</v>
      </c>
      <c r="C316" t="s">
        <v>632</v>
      </c>
      <c r="D316" t="s">
        <v>599</v>
      </c>
      <c r="E316" t="s">
        <v>14</v>
      </c>
      <c r="F316" s="2">
        <v>32874</v>
      </c>
      <c r="G316" s="2">
        <v>50040</v>
      </c>
      <c r="H316" t="s">
        <v>633</v>
      </c>
      <c r="I316" t="s">
        <v>634</v>
      </c>
      <c r="J316" t="e">
        <f>剔除水量合计+剔除水量合计</f>
        <v>#NAME?</v>
      </c>
      <c r="K316" t="s">
        <v>27</v>
      </c>
      <c r="L316" t="s">
        <v>598</v>
      </c>
    </row>
    <row r="317" spans="1:12">
      <c r="A317" s="1">
        <v>3557</v>
      </c>
      <c r="B317" t="s">
        <v>631</v>
      </c>
      <c r="C317" t="s">
        <v>632</v>
      </c>
      <c r="D317" t="s">
        <v>599</v>
      </c>
      <c r="E317" t="s">
        <v>14</v>
      </c>
      <c r="F317" s="2">
        <v>32874</v>
      </c>
      <c r="G317" s="2">
        <v>48944</v>
      </c>
      <c r="H317" t="s">
        <v>633</v>
      </c>
      <c r="I317" t="s">
        <v>632</v>
      </c>
      <c r="J317" t="e">
        <f>剔除水量合计+剔除水量合计</f>
        <v>#NAME?</v>
      </c>
      <c r="K317" t="s">
        <v>20</v>
      </c>
      <c r="L317" t="s">
        <v>598</v>
      </c>
    </row>
    <row r="318" spans="1:12">
      <c r="A318" s="1">
        <v>2436</v>
      </c>
      <c r="B318" t="s">
        <v>631</v>
      </c>
      <c r="C318" t="s">
        <v>632</v>
      </c>
      <c r="D318" t="s">
        <v>24</v>
      </c>
      <c r="E318" t="s">
        <v>14</v>
      </c>
      <c r="F318" s="2">
        <v>32874</v>
      </c>
      <c r="G318" s="2">
        <v>50040</v>
      </c>
      <c r="H318" t="s">
        <v>635</v>
      </c>
      <c r="I318" t="s">
        <v>636</v>
      </c>
      <c r="J318" t="e">
        <f>剔除水量合计【越秀】+剔除水量合计【越秀】</f>
        <v>#NAME?</v>
      </c>
      <c r="K318" t="s">
        <v>27</v>
      </c>
      <c r="L318" t="s">
        <v>598</v>
      </c>
    </row>
    <row r="319" spans="1:12">
      <c r="A319" s="1">
        <v>4362</v>
      </c>
      <c r="B319" t="s">
        <v>631</v>
      </c>
      <c r="C319" t="s">
        <v>632</v>
      </c>
      <c r="D319" t="s">
        <v>24</v>
      </c>
      <c r="E319" t="s">
        <v>14</v>
      </c>
      <c r="F319" s="2">
        <v>32874</v>
      </c>
      <c r="G319" s="2">
        <v>48944</v>
      </c>
      <c r="H319" t="s">
        <v>633</v>
      </c>
      <c r="I319" t="s">
        <v>632</v>
      </c>
      <c r="J319" t="e">
        <f>剔除水量合计+剔除水量合计</f>
        <v>#NAME?</v>
      </c>
      <c r="K319" t="s">
        <v>20</v>
      </c>
      <c r="L319" t="s">
        <v>598</v>
      </c>
    </row>
    <row r="320" spans="1:12">
      <c r="A320" s="1">
        <v>2565</v>
      </c>
      <c r="B320" t="s">
        <v>631</v>
      </c>
      <c r="C320" t="s">
        <v>632</v>
      </c>
      <c r="D320" t="s">
        <v>32</v>
      </c>
      <c r="E320" t="s">
        <v>14</v>
      </c>
      <c r="F320" s="2">
        <v>32874</v>
      </c>
      <c r="G320" s="2">
        <v>50040</v>
      </c>
      <c r="H320" t="s">
        <v>633</v>
      </c>
      <c r="I320" t="s">
        <v>637</v>
      </c>
      <c r="J320" t="e">
        <f>剔除水量合计+剔除水量合计</f>
        <v>#NAME?</v>
      </c>
      <c r="K320" t="s">
        <v>27</v>
      </c>
      <c r="L320" t="s">
        <v>598</v>
      </c>
    </row>
    <row r="321" spans="1:12">
      <c r="A321" s="1">
        <v>4179</v>
      </c>
      <c r="B321" t="s">
        <v>631</v>
      </c>
      <c r="C321" t="s">
        <v>632</v>
      </c>
      <c r="D321" t="s">
        <v>32</v>
      </c>
      <c r="E321" t="s">
        <v>14</v>
      </c>
      <c r="F321" s="2">
        <v>32874</v>
      </c>
      <c r="G321" s="2">
        <v>48944</v>
      </c>
      <c r="H321" t="s">
        <v>633</v>
      </c>
      <c r="I321" t="s">
        <v>632</v>
      </c>
      <c r="J321" t="e">
        <f>剔除水量合计+剔除水量合计</f>
        <v>#NAME?</v>
      </c>
      <c r="K321" t="s">
        <v>20</v>
      </c>
      <c r="L321" t="s">
        <v>598</v>
      </c>
    </row>
    <row r="322" spans="1:12">
      <c r="A322" s="1">
        <v>2769</v>
      </c>
      <c r="B322" t="s">
        <v>631</v>
      </c>
      <c r="C322" t="s">
        <v>632</v>
      </c>
      <c r="D322" t="s">
        <v>34</v>
      </c>
      <c r="E322" t="s">
        <v>14</v>
      </c>
      <c r="F322" s="2">
        <v>32874</v>
      </c>
      <c r="G322" s="2">
        <v>50040</v>
      </c>
      <c r="H322" t="s">
        <v>638</v>
      </c>
      <c r="I322" t="s">
        <v>639</v>
      </c>
      <c r="J322" t="e">
        <f>剔除水量合计【海珠】+剔除水量合计【海珠】</f>
        <v>#NAME?</v>
      </c>
      <c r="K322" t="s">
        <v>35</v>
      </c>
      <c r="L322" t="s">
        <v>598</v>
      </c>
    </row>
    <row r="323" spans="1:12">
      <c r="A323" s="1">
        <v>4381</v>
      </c>
      <c r="B323" t="s">
        <v>631</v>
      </c>
      <c r="C323" t="s">
        <v>632</v>
      </c>
      <c r="D323" t="s">
        <v>34</v>
      </c>
      <c r="E323" t="s">
        <v>14</v>
      </c>
      <c r="F323" s="2">
        <v>32874</v>
      </c>
      <c r="G323" s="2">
        <v>48944</v>
      </c>
      <c r="H323" t="s">
        <v>633</v>
      </c>
      <c r="I323" t="s">
        <v>632</v>
      </c>
      <c r="J323" t="e">
        <f>剔除水量合计+剔除水量合计</f>
        <v>#NAME?</v>
      </c>
      <c r="K323" t="s">
        <v>20</v>
      </c>
      <c r="L323" t="s">
        <v>598</v>
      </c>
    </row>
    <row r="324" spans="1:12">
      <c r="A324" s="1">
        <v>2011</v>
      </c>
      <c r="B324" t="s">
        <v>631</v>
      </c>
      <c r="C324" t="s">
        <v>632</v>
      </c>
      <c r="D324" t="s">
        <v>37</v>
      </c>
      <c r="E324" t="s">
        <v>14</v>
      </c>
      <c r="F324" s="2">
        <v>32874</v>
      </c>
      <c r="G324" s="2">
        <v>50040</v>
      </c>
      <c r="H324" t="s">
        <v>640</v>
      </c>
      <c r="I324" t="s">
        <v>641</v>
      </c>
      <c r="J324" t="e">
        <f>剔除水量合计【芳村】+剔除水量合计【芳村】</f>
        <v>#NAME?</v>
      </c>
      <c r="K324" t="s">
        <v>35</v>
      </c>
      <c r="L324" t="s">
        <v>598</v>
      </c>
    </row>
    <row r="325" spans="1:12">
      <c r="A325" s="1">
        <v>3266</v>
      </c>
      <c r="B325" t="s">
        <v>631</v>
      </c>
      <c r="C325" t="s">
        <v>632</v>
      </c>
      <c r="D325" t="s">
        <v>37</v>
      </c>
      <c r="E325" t="s">
        <v>14</v>
      </c>
      <c r="F325" s="2">
        <v>32874</v>
      </c>
      <c r="G325" s="2">
        <v>48944</v>
      </c>
      <c r="H325" t="s">
        <v>633</v>
      </c>
      <c r="I325" t="s">
        <v>632</v>
      </c>
      <c r="J325" t="e">
        <f>剔除水量合计+剔除水量合计</f>
        <v>#NAME?</v>
      </c>
      <c r="K325" t="s">
        <v>20</v>
      </c>
      <c r="L325" t="s">
        <v>598</v>
      </c>
    </row>
    <row r="326" spans="1:12">
      <c r="A326" s="1">
        <v>1285</v>
      </c>
      <c r="B326" t="s">
        <v>631</v>
      </c>
      <c r="C326" t="s">
        <v>632</v>
      </c>
      <c r="D326" t="s">
        <v>39</v>
      </c>
      <c r="E326" t="s">
        <v>14</v>
      </c>
      <c r="F326" s="2">
        <v>32874</v>
      </c>
      <c r="G326" s="2">
        <v>50040</v>
      </c>
      <c r="H326" t="s">
        <v>642</v>
      </c>
      <c r="I326" t="s">
        <v>643</v>
      </c>
      <c r="J326" t="e">
        <f>剔除水量合计【黄埔】+剔除水量合计【黄埔】</f>
        <v>#NAME?</v>
      </c>
      <c r="K326" t="s">
        <v>40</v>
      </c>
      <c r="L326" t="s">
        <v>598</v>
      </c>
    </row>
    <row r="327" spans="1:12">
      <c r="A327" s="1">
        <v>3449</v>
      </c>
      <c r="B327" t="s">
        <v>631</v>
      </c>
      <c r="C327" t="s">
        <v>632</v>
      </c>
      <c r="D327" t="s">
        <v>39</v>
      </c>
      <c r="E327" t="s">
        <v>14</v>
      </c>
      <c r="F327" s="2">
        <v>32874</v>
      </c>
      <c r="G327" s="2">
        <v>48944</v>
      </c>
      <c r="H327" t="s">
        <v>633</v>
      </c>
      <c r="I327" t="s">
        <v>632</v>
      </c>
      <c r="J327" t="e">
        <f>剔除水量合计+剔除水量合计</f>
        <v>#NAME?</v>
      </c>
      <c r="K327" t="s">
        <v>20</v>
      </c>
      <c r="L327" t="s">
        <v>598</v>
      </c>
    </row>
    <row r="328" spans="1:12">
      <c r="A328" s="1">
        <v>758</v>
      </c>
      <c r="B328" t="s">
        <v>631</v>
      </c>
      <c r="C328" t="s">
        <v>632</v>
      </c>
      <c r="D328" t="s">
        <v>42</v>
      </c>
      <c r="E328" t="s">
        <v>14</v>
      </c>
      <c r="F328" s="2">
        <v>32874</v>
      </c>
      <c r="G328" s="2">
        <v>50040</v>
      </c>
      <c r="H328" t="s">
        <v>644</v>
      </c>
      <c r="I328" t="s">
        <v>645</v>
      </c>
      <c r="J328" t="e">
        <f>剔除水量合计【白云】+剔除水量合计【白云】</f>
        <v>#NAME?</v>
      </c>
      <c r="K328" t="s">
        <v>43</v>
      </c>
      <c r="L328" t="s">
        <v>598</v>
      </c>
    </row>
    <row r="329" spans="1:12">
      <c r="A329" s="1">
        <v>5140</v>
      </c>
      <c r="B329" t="s">
        <v>631</v>
      </c>
      <c r="C329" t="s">
        <v>632</v>
      </c>
      <c r="D329" t="s">
        <v>42</v>
      </c>
      <c r="E329" t="s">
        <v>14</v>
      </c>
      <c r="F329" s="2">
        <v>32874</v>
      </c>
      <c r="G329" s="2">
        <v>48944</v>
      </c>
      <c r="H329" t="s">
        <v>633</v>
      </c>
      <c r="I329" t="s">
        <v>632</v>
      </c>
      <c r="J329" t="e">
        <f>剔除水量合计+剔除水量合计</f>
        <v>#NAME?</v>
      </c>
      <c r="K329" t="s">
        <v>20</v>
      </c>
      <c r="L329" t="s">
        <v>598</v>
      </c>
    </row>
    <row r="330" spans="1:12">
      <c r="A330" s="1">
        <v>1111</v>
      </c>
      <c r="B330" t="s">
        <v>631</v>
      </c>
      <c r="C330" t="s">
        <v>632</v>
      </c>
      <c r="D330" t="s">
        <v>45</v>
      </c>
      <c r="E330" t="s">
        <v>14</v>
      </c>
      <c r="F330" s="2">
        <v>32874</v>
      </c>
      <c r="G330" s="2">
        <v>50040</v>
      </c>
      <c r="H330" t="s">
        <v>646</v>
      </c>
      <c r="I330" t="s">
        <v>647</v>
      </c>
      <c r="J330" t="e">
        <f>剔除水量合计【天河】+剔除水量合计【天河】</f>
        <v>#NAME?</v>
      </c>
      <c r="K330" t="s">
        <v>40</v>
      </c>
      <c r="L330" t="s">
        <v>598</v>
      </c>
    </row>
    <row r="331" spans="1:12">
      <c r="A331" s="1">
        <v>4565</v>
      </c>
      <c r="B331" t="s">
        <v>631</v>
      </c>
      <c r="C331" t="s">
        <v>632</v>
      </c>
      <c r="D331" t="s">
        <v>45</v>
      </c>
      <c r="E331" t="s">
        <v>14</v>
      </c>
      <c r="F331" s="2">
        <v>32874</v>
      </c>
      <c r="G331" s="2">
        <v>48944</v>
      </c>
      <c r="H331" t="s">
        <v>633</v>
      </c>
      <c r="I331" t="s">
        <v>632</v>
      </c>
      <c r="J331" t="e">
        <f>剔除水量合计+剔除水量合计</f>
        <v>#NAME?</v>
      </c>
      <c r="K331" t="s">
        <v>20</v>
      </c>
      <c r="L331" t="s">
        <v>598</v>
      </c>
    </row>
    <row r="332" spans="1:12">
      <c r="A332" s="1">
        <v>169</v>
      </c>
      <c r="B332" t="s">
        <v>648</v>
      </c>
      <c r="C332" t="s">
        <v>649</v>
      </c>
      <c r="D332" t="s">
        <v>13</v>
      </c>
      <c r="E332" t="s">
        <v>14</v>
      </c>
      <c r="F332" s="2">
        <v>32874</v>
      </c>
      <c r="G332" s="2">
        <v>48944</v>
      </c>
      <c r="H332" t="s">
        <v>650</v>
      </c>
      <c r="I332" t="s">
        <v>651</v>
      </c>
      <c r="J332" t="e">
        <f>第19册+第19册</f>
        <v>#NAME?</v>
      </c>
      <c r="K332" t="s">
        <v>16</v>
      </c>
      <c r="L332" t="s">
        <v>391</v>
      </c>
    </row>
    <row r="333" spans="1:12">
      <c r="A333" s="1">
        <v>4276</v>
      </c>
      <c r="B333" t="s">
        <v>648</v>
      </c>
      <c r="C333" t="s">
        <v>649</v>
      </c>
      <c r="D333" t="s">
        <v>13</v>
      </c>
      <c r="E333" t="s">
        <v>14</v>
      </c>
      <c r="F333" s="2">
        <v>32874</v>
      </c>
      <c r="G333" s="2">
        <v>48944</v>
      </c>
      <c r="H333" t="s">
        <v>652</v>
      </c>
      <c r="I333" t="s">
        <v>649</v>
      </c>
      <c r="J333" t="e">
        <f>第19册【公司】+第19册【公司】</f>
        <v>#NAME?</v>
      </c>
      <c r="K333" t="s">
        <v>20</v>
      </c>
      <c r="L333" t="s">
        <v>391</v>
      </c>
    </row>
    <row r="334" spans="1:12">
      <c r="A334" s="1">
        <v>109</v>
      </c>
      <c r="B334" t="s">
        <v>653</v>
      </c>
      <c r="C334" t="s">
        <v>654</v>
      </c>
      <c r="D334" t="s">
        <v>13</v>
      </c>
      <c r="E334" t="s">
        <v>14</v>
      </c>
      <c r="F334" s="2">
        <v>32874</v>
      </c>
      <c r="G334" s="2">
        <v>48944</v>
      </c>
      <c r="H334" t="s">
        <v>655</v>
      </c>
      <c r="I334" t="s">
        <v>656</v>
      </c>
      <c r="J334" t="e">
        <f>第18册+第18册</f>
        <v>#NAME?</v>
      </c>
      <c r="K334" t="s">
        <v>16</v>
      </c>
      <c r="L334" t="s">
        <v>196</v>
      </c>
    </row>
    <row r="335" spans="1:12">
      <c r="A335" s="1">
        <v>3324</v>
      </c>
      <c r="B335" t="s">
        <v>653</v>
      </c>
      <c r="C335" t="s">
        <v>654</v>
      </c>
      <c r="D335" t="s">
        <v>13</v>
      </c>
      <c r="E335" t="s">
        <v>14</v>
      </c>
      <c r="F335" s="2">
        <v>32874</v>
      </c>
      <c r="G335" s="2">
        <v>48944</v>
      </c>
      <c r="H335" t="s">
        <v>657</v>
      </c>
      <c r="I335" t="s">
        <v>654</v>
      </c>
      <c r="J335" t="e">
        <f>第18册【公司】+第18册【公司】</f>
        <v>#NAME?</v>
      </c>
      <c r="K335" t="s">
        <v>20</v>
      </c>
      <c r="L335" t="s">
        <v>196</v>
      </c>
    </row>
    <row r="336" spans="1:12">
      <c r="A336" s="1">
        <v>129</v>
      </c>
      <c r="B336" t="s">
        <v>653</v>
      </c>
      <c r="C336" t="s">
        <v>658</v>
      </c>
      <c r="D336" t="s">
        <v>13</v>
      </c>
      <c r="E336" t="s">
        <v>14</v>
      </c>
      <c r="F336" s="2">
        <v>32874</v>
      </c>
      <c r="G336" s="2">
        <v>48944</v>
      </c>
      <c r="H336" t="s">
        <v>659</v>
      </c>
      <c r="I336" t="s">
        <v>660</v>
      </c>
      <c r="J336" t="e">
        <f>第18册+第18册</f>
        <v>#NAME?</v>
      </c>
      <c r="K336" t="s">
        <v>16</v>
      </c>
      <c r="L336" t="s">
        <v>261</v>
      </c>
    </row>
    <row r="337" spans="1:12">
      <c r="A337" s="1">
        <v>3834</v>
      </c>
      <c r="B337" t="s">
        <v>653</v>
      </c>
      <c r="C337" t="s">
        <v>658</v>
      </c>
      <c r="D337" t="s">
        <v>13</v>
      </c>
      <c r="E337" t="s">
        <v>14</v>
      </c>
      <c r="F337" s="2">
        <v>32874</v>
      </c>
      <c r="G337" s="2">
        <v>48944</v>
      </c>
      <c r="H337" t="s">
        <v>661</v>
      </c>
      <c r="I337" t="s">
        <v>658</v>
      </c>
      <c r="J337" t="e">
        <f>第18册【公司】+第18册【公司】</f>
        <v>#NAME?</v>
      </c>
      <c r="K337" t="s">
        <v>20</v>
      </c>
      <c r="L337" t="s">
        <v>261</v>
      </c>
    </row>
    <row r="338" spans="1:12">
      <c r="A338" s="1">
        <v>89</v>
      </c>
      <c r="B338" t="s">
        <v>662</v>
      </c>
      <c r="C338" t="s">
        <v>663</v>
      </c>
      <c r="D338" t="s">
        <v>13</v>
      </c>
      <c r="E338" t="s">
        <v>14</v>
      </c>
      <c r="F338" s="2">
        <v>32874</v>
      </c>
      <c r="G338" s="2">
        <v>48944</v>
      </c>
      <c r="H338" t="s">
        <v>664</v>
      </c>
      <c r="I338" t="s">
        <v>665</v>
      </c>
      <c r="J338" t="e">
        <f>第17册+第17册</f>
        <v>#NAME?</v>
      </c>
      <c r="K338" t="s">
        <v>16</v>
      </c>
      <c r="L338" t="s">
        <v>131</v>
      </c>
    </row>
    <row r="339" spans="1:12">
      <c r="A339" s="1">
        <v>3272</v>
      </c>
      <c r="B339" t="s">
        <v>662</v>
      </c>
      <c r="C339" t="s">
        <v>663</v>
      </c>
      <c r="D339" t="s">
        <v>13</v>
      </c>
      <c r="E339" t="s">
        <v>14</v>
      </c>
      <c r="F339" s="2">
        <v>32874</v>
      </c>
      <c r="G339" s="2">
        <v>48944</v>
      </c>
      <c r="H339" t="s">
        <v>666</v>
      </c>
      <c r="I339" t="s">
        <v>663</v>
      </c>
      <c r="J339" t="e">
        <f>第17册【公司】+第17册【公司】</f>
        <v>#NAME?</v>
      </c>
      <c r="K339" t="s">
        <v>20</v>
      </c>
      <c r="L339" t="s">
        <v>131</v>
      </c>
    </row>
    <row r="340" spans="1:12">
      <c r="A340" s="1">
        <v>69</v>
      </c>
      <c r="B340" t="s">
        <v>653</v>
      </c>
      <c r="C340" t="s">
        <v>667</v>
      </c>
      <c r="D340" t="s">
        <v>13</v>
      </c>
      <c r="E340" t="s">
        <v>14</v>
      </c>
      <c r="F340" s="2">
        <v>32874</v>
      </c>
      <c r="G340" s="2">
        <v>48944</v>
      </c>
      <c r="H340" t="s">
        <v>668</v>
      </c>
      <c r="I340" t="s">
        <v>669</v>
      </c>
      <c r="J340" t="e">
        <f>第18册</f>
        <v>#NAME?</v>
      </c>
      <c r="K340" t="s">
        <v>16</v>
      </c>
      <c r="L340" t="s">
        <v>51</v>
      </c>
    </row>
    <row r="341" spans="1:12">
      <c r="A341" s="1">
        <v>4655</v>
      </c>
      <c r="B341" t="s">
        <v>653</v>
      </c>
      <c r="C341" t="s">
        <v>667</v>
      </c>
      <c r="D341" t="s">
        <v>13</v>
      </c>
      <c r="E341" t="s">
        <v>14</v>
      </c>
      <c r="F341" s="2">
        <v>32874</v>
      </c>
      <c r="G341" s="2">
        <v>48944</v>
      </c>
      <c r="H341" t="s">
        <v>670</v>
      </c>
      <c r="I341" t="s">
        <v>667</v>
      </c>
      <c r="J341" t="e">
        <f>第18册(广州自来水公司)</f>
        <v>#NAME?</v>
      </c>
      <c r="K341" t="s">
        <v>20</v>
      </c>
      <c r="L341" t="s">
        <v>51</v>
      </c>
    </row>
    <row r="342" spans="1:12">
      <c r="A342" s="1">
        <v>110</v>
      </c>
      <c r="B342" t="s">
        <v>648</v>
      </c>
      <c r="C342" t="s">
        <v>671</v>
      </c>
      <c r="D342" t="s">
        <v>13</v>
      </c>
      <c r="E342" t="s">
        <v>14</v>
      </c>
      <c r="F342" s="2">
        <v>32874</v>
      </c>
      <c r="G342" s="2">
        <v>48944</v>
      </c>
      <c r="H342" t="s">
        <v>672</v>
      </c>
      <c r="I342" t="s">
        <v>673</v>
      </c>
      <c r="J342" t="e">
        <f>第19册+第19册</f>
        <v>#NAME?</v>
      </c>
      <c r="K342" t="s">
        <v>16</v>
      </c>
      <c r="L342" t="s">
        <v>196</v>
      </c>
    </row>
    <row r="343" spans="1:12">
      <c r="A343" s="1">
        <v>4967</v>
      </c>
      <c r="B343" t="s">
        <v>648</v>
      </c>
      <c r="C343" t="s">
        <v>671</v>
      </c>
      <c r="D343" t="s">
        <v>13</v>
      </c>
      <c r="E343" t="s">
        <v>14</v>
      </c>
      <c r="F343" s="2">
        <v>32874</v>
      </c>
      <c r="G343" s="2">
        <v>48944</v>
      </c>
      <c r="H343" t="s">
        <v>674</v>
      </c>
      <c r="I343" t="s">
        <v>671</v>
      </c>
      <c r="J343" t="e">
        <f>第19册【公司】+第19册【公司】</f>
        <v>#NAME?</v>
      </c>
      <c r="K343" t="s">
        <v>20</v>
      </c>
      <c r="L343" t="s">
        <v>196</v>
      </c>
    </row>
    <row r="344" spans="1:12">
      <c r="A344" s="1">
        <v>70</v>
      </c>
      <c r="B344" t="s">
        <v>648</v>
      </c>
      <c r="C344" t="s">
        <v>675</v>
      </c>
      <c r="D344" t="s">
        <v>13</v>
      </c>
      <c r="E344" t="s">
        <v>14</v>
      </c>
      <c r="F344" s="2">
        <v>32874</v>
      </c>
      <c r="G344" s="2">
        <v>48944</v>
      </c>
      <c r="H344" t="s">
        <v>676</v>
      </c>
      <c r="I344" t="s">
        <v>677</v>
      </c>
      <c r="J344" t="e">
        <f>第19册</f>
        <v>#NAME?</v>
      </c>
      <c r="K344" t="s">
        <v>16</v>
      </c>
      <c r="L344" t="s">
        <v>51</v>
      </c>
    </row>
    <row r="345" spans="1:12">
      <c r="A345" s="1">
        <v>4971</v>
      </c>
      <c r="B345" t="s">
        <v>648</v>
      </c>
      <c r="C345" t="s">
        <v>675</v>
      </c>
      <c r="D345" t="s">
        <v>13</v>
      </c>
      <c r="E345" t="s">
        <v>14</v>
      </c>
      <c r="F345" s="2">
        <v>32874</v>
      </c>
      <c r="G345" s="2">
        <v>48944</v>
      </c>
      <c r="H345" t="s">
        <v>678</v>
      </c>
      <c r="I345" t="s">
        <v>675</v>
      </c>
      <c r="J345" t="e">
        <f>第19册(广州自来水公司)</f>
        <v>#NAME?</v>
      </c>
      <c r="K345" t="s">
        <v>20</v>
      </c>
      <c r="L345" t="s">
        <v>51</v>
      </c>
    </row>
    <row r="346" spans="1:12">
      <c r="A346" s="1">
        <v>209</v>
      </c>
      <c r="B346" t="s">
        <v>653</v>
      </c>
      <c r="C346" t="s">
        <v>679</v>
      </c>
      <c r="D346" t="s">
        <v>13</v>
      </c>
      <c r="E346" t="s">
        <v>14</v>
      </c>
      <c r="F346" s="2">
        <v>32874</v>
      </c>
      <c r="G346" s="2">
        <v>48944</v>
      </c>
      <c r="H346" t="s">
        <v>680</v>
      </c>
      <c r="I346" t="s">
        <v>681</v>
      </c>
      <c r="J346" t="e">
        <f>第18册+第18册</f>
        <v>#NAME?</v>
      </c>
      <c r="K346" t="s">
        <v>16</v>
      </c>
      <c r="L346" t="s">
        <v>521</v>
      </c>
    </row>
    <row r="347" spans="1:12">
      <c r="A347" s="1">
        <v>3277</v>
      </c>
      <c r="B347" t="s">
        <v>653</v>
      </c>
      <c r="C347" t="s">
        <v>679</v>
      </c>
      <c r="D347" t="s">
        <v>13</v>
      </c>
      <c r="E347" t="s">
        <v>14</v>
      </c>
      <c r="F347" s="2">
        <v>32874</v>
      </c>
      <c r="G347" s="2">
        <v>48944</v>
      </c>
      <c r="H347" t="s">
        <v>682</v>
      </c>
      <c r="I347" t="s">
        <v>679</v>
      </c>
      <c r="J347" t="e">
        <f>第18册【公司】+第18册【公司】</f>
        <v>#NAME?</v>
      </c>
      <c r="K347" t="s">
        <v>20</v>
      </c>
      <c r="L347" t="s">
        <v>521</v>
      </c>
    </row>
    <row r="348" spans="1:12">
      <c r="A348" s="1">
        <v>170</v>
      </c>
      <c r="B348" t="s">
        <v>653</v>
      </c>
      <c r="C348" t="s">
        <v>683</v>
      </c>
      <c r="D348" t="s">
        <v>13</v>
      </c>
      <c r="E348" t="s">
        <v>14</v>
      </c>
      <c r="F348" s="2">
        <v>32874</v>
      </c>
      <c r="G348" s="2">
        <v>48944</v>
      </c>
      <c r="H348" t="s">
        <v>684</v>
      </c>
      <c r="I348" t="s">
        <v>685</v>
      </c>
      <c r="J348" t="e">
        <f>第18册+第18册</f>
        <v>#NAME?</v>
      </c>
      <c r="K348" t="s">
        <v>16</v>
      </c>
      <c r="L348" t="s">
        <v>391</v>
      </c>
    </row>
    <row r="349" spans="1:12">
      <c r="A349" s="1">
        <v>5159</v>
      </c>
      <c r="B349" t="s">
        <v>653</v>
      </c>
      <c r="C349" t="s">
        <v>683</v>
      </c>
      <c r="D349" t="s">
        <v>13</v>
      </c>
      <c r="E349" t="s">
        <v>14</v>
      </c>
      <c r="F349" s="2">
        <v>32874</v>
      </c>
      <c r="G349" s="2">
        <v>48944</v>
      </c>
      <c r="H349" t="s">
        <v>686</v>
      </c>
      <c r="I349" t="s">
        <v>683</v>
      </c>
      <c r="J349" t="e">
        <f>第18册【公司】+第18册【公司】</f>
        <v>#NAME?</v>
      </c>
      <c r="K349" t="s">
        <v>20</v>
      </c>
      <c r="L349" t="s">
        <v>391</v>
      </c>
    </row>
    <row r="350" spans="1:12">
      <c r="A350" s="1">
        <v>130</v>
      </c>
      <c r="B350" t="s">
        <v>648</v>
      </c>
      <c r="C350" t="s">
        <v>687</v>
      </c>
      <c r="D350" t="s">
        <v>13</v>
      </c>
      <c r="E350" t="s">
        <v>14</v>
      </c>
      <c r="F350" s="2">
        <v>32874</v>
      </c>
      <c r="G350" s="2">
        <v>48944</v>
      </c>
      <c r="H350" t="s">
        <v>688</v>
      </c>
      <c r="I350" t="s">
        <v>689</v>
      </c>
      <c r="J350" t="e">
        <f>第19册+第19册</f>
        <v>#NAME?</v>
      </c>
      <c r="K350" t="s">
        <v>16</v>
      </c>
      <c r="L350" t="s">
        <v>261</v>
      </c>
    </row>
    <row r="351" spans="1:12">
      <c r="A351" s="1">
        <v>3426</v>
      </c>
      <c r="B351" t="s">
        <v>648</v>
      </c>
      <c r="C351" t="s">
        <v>687</v>
      </c>
      <c r="D351" t="s">
        <v>13</v>
      </c>
      <c r="E351" t="s">
        <v>14</v>
      </c>
      <c r="F351" s="2">
        <v>32874</v>
      </c>
      <c r="G351" s="2">
        <v>48944</v>
      </c>
      <c r="H351" t="s">
        <v>690</v>
      </c>
      <c r="I351" t="s">
        <v>687</v>
      </c>
      <c r="J351" t="e">
        <f>第19册【公司】+第19册【公司】</f>
        <v>#NAME?</v>
      </c>
      <c r="K351" t="s">
        <v>20</v>
      </c>
      <c r="L351" t="s">
        <v>261</v>
      </c>
    </row>
    <row r="352" spans="1:12">
      <c r="A352" s="1">
        <v>189</v>
      </c>
      <c r="B352" t="s">
        <v>648</v>
      </c>
      <c r="C352" t="s">
        <v>691</v>
      </c>
      <c r="D352" t="s">
        <v>13</v>
      </c>
      <c r="E352" t="s">
        <v>14</v>
      </c>
      <c r="F352" s="2">
        <v>32874</v>
      </c>
      <c r="G352" s="2">
        <v>48944</v>
      </c>
      <c r="H352" t="s">
        <v>692</v>
      </c>
      <c r="I352" t="s">
        <v>693</v>
      </c>
      <c r="J352" t="e">
        <f>第19册+第19册</f>
        <v>#NAME?</v>
      </c>
      <c r="K352" t="s">
        <v>16</v>
      </c>
      <c r="L352" t="s">
        <v>456</v>
      </c>
    </row>
    <row r="353" spans="1:12">
      <c r="A353" s="1">
        <v>3731</v>
      </c>
      <c r="B353" t="s">
        <v>648</v>
      </c>
      <c r="C353" t="s">
        <v>691</v>
      </c>
      <c r="D353" t="s">
        <v>13</v>
      </c>
      <c r="E353" t="s">
        <v>14</v>
      </c>
      <c r="F353" s="2">
        <v>32874</v>
      </c>
      <c r="G353" s="2">
        <v>48944</v>
      </c>
      <c r="H353" t="s">
        <v>694</v>
      </c>
      <c r="I353" t="s">
        <v>691</v>
      </c>
      <c r="J353" t="e">
        <f>第19册【公司】+第19册【公司】</f>
        <v>#NAME?</v>
      </c>
      <c r="K353" t="s">
        <v>20</v>
      </c>
      <c r="L353" t="s">
        <v>456</v>
      </c>
    </row>
    <row r="354" spans="1:12">
      <c r="A354" s="1">
        <v>210</v>
      </c>
      <c r="B354" t="s">
        <v>662</v>
      </c>
      <c r="C354" t="s">
        <v>695</v>
      </c>
      <c r="D354" t="s">
        <v>13</v>
      </c>
      <c r="E354" t="s">
        <v>14</v>
      </c>
      <c r="F354" s="2">
        <v>32874</v>
      </c>
      <c r="G354" s="2">
        <v>48944</v>
      </c>
      <c r="H354" t="s">
        <v>696</v>
      </c>
      <c r="I354" t="s">
        <v>697</v>
      </c>
      <c r="J354" t="e">
        <f>第17册+第17册</f>
        <v>#NAME?</v>
      </c>
      <c r="K354" t="s">
        <v>16</v>
      </c>
      <c r="L354" t="s">
        <v>521</v>
      </c>
    </row>
    <row r="355" spans="1:12">
      <c r="A355" s="1">
        <v>5165</v>
      </c>
      <c r="B355" t="s">
        <v>662</v>
      </c>
      <c r="C355" t="s">
        <v>695</v>
      </c>
      <c r="D355" t="s">
        <v>13</v>
      </c>
      <c r="E355" t="s">
        <v>14</v>
      </c>
      <c r="F355" s="2">
        <v>32874</v>
      </c>
      <c r="G355" s="2">
        <v>48944</v>
      </c>
      <c r="H355" t="s">
        <v>698</v>
      </c>
      <c r="I355" t="s">
        <v>695</v>
      </c>
      <c r="J355" t="e">
        <f>第17册【公司】+第17册【公司】</f>
        <v>#NAME?</v>
      </c>
      <c r="K355" t="s">
        <v>20</v>
      </c>
      <c r="L355" t="s">
        <v>521</v>
      </c>
    </row>
    <row r="356" spans="1:12">
      <c r="A356" s="1">
        <v>131</v>
      </c>
      <c r="B356" t="s">
        <v>662</v>
      </c>
      <c r="C356" t="s">
        <v>699</v>
      </c>
      <c r="D356" t="s">
        <v>13</v>
      </c>
      <c r="E356" t="s">
        <v>14</v>
      </c>
      <c r="F356" s="2">
        <v>32874</v>
      </c>
      <c r="G356" s="2">
        <v>48944</v>
      </c>
      <c r="H356" t="s">
        <v>700</v>
      </c>
      <c r="I356" t="s">
        <v>701</v>
      </c>
      <c r="J356" t="e">
        <f>第17册+第17册</f>
        <v>#NAME?</v>
      </c>
      <c r="K356" t="s">
        <v>16</v>
      </c>
      <c r="L356" t="s">
        <v>261</v>
      </c>
    </row>
    <row r="357" spans="1:12">
      <c r="A357" s="1">
        <v>3543</v>
      </c>
      <c r="B357" t="s">
        <v>662</v>
      </c>
      <c r="C357" t="s">
        <v>699</v>
      </c>
      <c r="D357" t="s">
        <v>13</v>
      </c>
      <c r="E357" t="s">
        <v>14</v>
      </c>
      <c r="F357" s="2">
        <v>32874</v>
      </c>
      <c r="G357" s="2">
        <v>48944</v>
      </c>
      <c r="H357" t="s">
        <v>702</v>
      </c>
      <c r="I357" t="s">
        <v>699</v>
      </c>
      <c r="J357" t="e">
        <f>第17册【公司】+第17册【公司】</f>
        <v>#NAME?</v>
      </c>
      <c r="K357" t="s">
        <v>20</v>
      </c>
      <c r="L357" t="s">
        <v>261</v>
      </c>
    </row>
    <row r="358" spans="1:12">
      <c r="A358" s="1">
        <v>190</v>
      </c>
      <c r="B358" t="s">
        <v>653</v>
      </c>
      <c r="C358" t="s">
        <v>703</v>
      </c>
      <c r="D358" t="s">
        <v>13</v>
      </c>
      <c r="E358" t="s">
        <v>14</v>
      </c>
      <c r="F358" s="2">
        <v>32874</v>
      </c>
      <c r="G358" s="2">
        <v>48944</v>
      </c>
      <c r="H358" t="s">
        <v>704</v>
      </c>
      <c r="I358" t="s">
        <v>705</v>
      </c>
      <c r="J358" t="e">
        <f>第18册+第18册</f>
        <v>#NAME?</v>
      </c>
      <c r="K358" t="s">
        <v>16</v>
      </c>
      <c r="L358" t="s">
        <v>456</v>
      </c>
    </row>
    <row r="359" spans="1:12">
      <c r="A359" s="1">
        <v>4943</v>
      </c>
      <c r="B359" t="s">
        <v>653</v>
      </c>
      <c r="C359" t="s">
        <v>703</v>
      </c>
      <c r="D359" t="s">
        <v>13</v>
      </c>
      <c r="E359" t="s">
        <v>14</v>
      </c>
      <c r="F359" s="2">
        <v>32874</v>
      </c>
      <c r="G359" s="2">
        <v>48944</v>
      </c>
      <c r="H359" t="s">
        <v>706</v>
      </c>
      <c r="I359" t="s">
        <v>703</v>
      </c>
      <c r="J359" t="e">
        <f>第18册【公司】+第18册【公司】</f>
        <v>#NAME?</v>
      </c>
      <c r="K359" t="s">
        <v>20</v>
      </c>
      <c r="L359" t="s">
        <v>456</v>
      </c>
    </row>
    <row r="360" spans="1:12">
      <c r="A360" s="1">
        <v>71</v>
      </c>
      <c r="B360" t="s">
        <v>662</v>
      </c>
      <c r="C360" t="s">
        <v>707</v>
      </c>
      <c r="D360" t="s">
        <v>13</v>
      </c>
      <c r="E360" t="s">
        <v>14</v>
      </c>
      <c r="F360" s="2">
        <v>32874</v>
      </c>
      <c r="G360" s="2">
        <v>48944</v>
      </c>
      <c r="H360" t="s">
        <v>708</v>
      </c>
      <c r="I360" t="s">
        <v>709</v>
      </c>
      <c r="J360" t="e">
        <f>第17册</f>
        <v>#NAME?</v>
      </c>
      <c r="K360" t="s">
        <v>16</v>
      </c>
      <c r="L360" t="s">
        <v>51</v>
      </c>
    </row>
    <row r="361" spans="1:12">
      <c r="A361" s="1">
        <v>3642</v>
      </c>
      <c r="B361" t="s">
        <v>662</v>
      </c>
      <c r="C361" t="s">
        <v>707</v>
      </c>
      <c r="D361" t="s">
        <v>13</v>
      </c>
      <c r="E361" t="s">
        <v>14</v>
      </c>
      <c r="F361" s="2">
        <v>32874</v>
      </c>
      <c r="G361" s="2">
        <v>48944</v>
      </c>
      <c r="H361" t="s">
        <v>710</v>
      </c>
      <c r="I361" t="s">
        <v>707</v>
      </c>
      <c r="J361" t="e">
        <f>第17册(广州自来水公司)</f>
        <v>#NAME?</v>
      </c>
      <c r="K361" t="s">
        <v>20</v>
      </c>
      <c r="L361" t="s">
        <v>51</v>
      </c>
    </row>
    <row r="362" spans="1:12">
      <c r="A362" s="1">
        <v>211</v>
      </c>
      <c r="B362" t="s">
        <v>648</v>
      </c>
      <c r="C362" t="s">
        <v>711</v>
      </c>
      <c r="D362" t="s">
        <v>13</v>
      </c>
      <c r="E362" t="s">
        <v>14</v>
      </c>
      <c r="F362" s="2">
        <v>32874</v>
      </c>
      <c r="G362" s="2">
        <v>48944</v>
      </c>
      <c r="H362" t="s">
        <v>712</v>
      </c>
      <c r="I362" t="s">
        <v>713</v>
      </c>
      <c r="J362" t="e">
        <f>第19册+第19册</f>
        <v>#NAME?</v>
      </c>
      <c r="K362" t="s">
        <v>16</v>
      </c>
      <c r="L362" t="s">
        <v>521</v>
      </c>
    </row>
    <row r="363" spans="1:12">
      <c r="A363" s="1">
        <v>3881</v>
      </c>
      <c r="B363" t="s">
        <v>648</v>
      </c>
      <c r="C363" t="s">
        <v>711</v>
      </c>
      <c r="D363" t="s">
        <v>13</v>
      </c>
      <c r="E363" t="s">
        <v>14</v>
      </c>
      <c r="F363" s="2">
        <v>32874</v>
      </c>
      <c r="G363" s="2">
        <v>48944</v>
      </c>
      <c r="H363" t="s">
        <v>714</v>
      </c>
      <c r="I363" t="s">
        <v>711</v>
      </c>
      <c r="J363" t="e">
        <f>第19册【公司】+第19册【公司】</f>
        <v>#NAME?</v>
      </c>
      <c r="K363" t="s">
        <v>20</v>
      </c>
      <c r="L363" t="s">
        <v>521</v>
      </c>
    </row>
    <row r="364" spans="1:12">
      <c r="A364" s="1">
        <v>90</v>
      </c>
      <c r="B364" t="s">
        <v>648</v>
      </c>
      <c r="C364" t="s">
        <v>715</v>
      </c>
      <c r="D364" t="s">
        <v>13</v>
      </c>
      <c r="E364" t="s">
        <v>14</v>
      </c>
      <c r="F364" s="2">
        <v>32874</v>
      </c>
      <c r="G364" s="2">
        <v>48944</v>
      </c>
      <c r="H364" t="s">
        <v>716</v>
      </c>
      <c r="I364" t="s">
        <v>717</v>
      </c>
      <c r="J364" t="e">
        <f>第19册+第19册</f>
        <v>#NAME?</v>
      </c>
      <c r="K364" t="s">
        <v>16</v>
      </c>
      <c r="L364" t="s">
        <v>131</v>
      </c>
    </row>
    <row r="365" spans="1:12">
      <c r="A365" s="1">
        <v>3868</v>
      </c>
      <c r="B365" t="s">
        <v>648</v>
      </c>
      <c r="C365" t="s">
        <v>715</v>
      </c>
      <c r="D365" t="s">
        <v>13</v>
      </c>
      <c r="E365" t="s">
        <v>14</v>
      </c>
      <c r="F365" s="2">
        <v>32874</v>
      </c>
      <c r="G365" s="2">
        <v>48944</v>
      </c>
      <c r="H365" t="s">
        <v>718</v>
      </c>
      <c r="I365" t="s">
        <v>715</v>
      </c>
      <c r="J365" t="e">
        <f>第19册【公司】+第19册【公司】</f>
        <v>#NAME?</v>
      </c>
      <c r="K365" t="s">
        <v>20</v>
      </c>
      <c r="L365" t="s">
        <v>131</v>
      </c>
    </row>
    <row r="366" spans="1:12">
      <c r="A366" s="1">
        <v>191</v>
      </c>
      <c r="B366" t="s">
        <v>662</v>
      </c>
      <c r="C366" t="s">
        <v>719</v>
      </c>
      <c r="D366" t="s">
        <v>13</v>
      </c>
      <c r="E366" t="s">
        <v>14</v>
      </c>
      <c r="F366" s="2">
        <v>32874</v>
      </c>
      <c r="G366" s="2">
        <v>48944</v>
      </c>
      <c r="H366" t="s">
        <v>720</v>
      </c>
      <c r="I366" t="s">
        <v>721</v>
      </c>
      <c r="J366" t="e">
        <f>第17册+第17册</f>
        <v>#NAME?</v>
      </c>
      <c r="K366" t="s">
        <v>16</v>
      </c>
      <c r="L366" t="s">
        <v>456</v>
      </c>
    </row>
    <row r="367" spans="1:12">
      <c r="A367" s="1">
        <v>3274</v>
      </c>
      <c r="B367" t="s">
        <v>662</v>
      </c>
      <c r="C367" t="s">
        <v>719</v>
      </c>
      <c r="D367" t="s">
        <v>13</v>
      </c>
      <c r="E367" t="s">
        <v>14</v>
      </c>
      <c r="F367" s="2">
        <v>32874</v>
      </c>
      <c r="G367" s="2">
        <v>48944</v>
      </c>
      <c r="H367" t="s">
        <v>722</v>
      </c>
      <c r="I367" t="s">
        <v>719</v>
      </c>
      <c r="J367" t="e">
        <f>第17册【公司】+第17册【公司】</f>
        <v>#NAME?</v>
      </c>
      <c r="K367" t="s">
        <v>20</v>
      </c>
      <c r="L367" t="s">
        <v>456</v>
      </c>
    </row>
    <row r="368" spans="1:12">
      <c r="A368" s="1">
        <v>149</v>
      </c>
      <c r="B368" t="s">
        <v>648</v>
      </c>
      <c r="C368" t="s">
        <v>723</v>
      </c>
      <c r="D368" t="s">
        <v>13</v>
      </c>
      <c r="E368" t="s">
        <v>14</v>
      </c>
      <c r="F368" s="2">
        <v>32874</v>
      </c>
      <c r="G368" s="2">
        <v>48944</v>
      </c>
      <c r="H368" t="s">
        <v>724</v>
      </c>
      <c r="I368" t="s">
        <v>725</v>
      </c>
      <c r="J368" t="e">
        <f>第19册+第19册</f>
        <v>#NAME?</v>
      </c>
      <c r="K368" t="s">
        <v>16</v>
      </c>
      <c r="L368" t="s">
        <v>326</v>
      </c>
    </row>
    <row r="369" spans="1:12">
      <c r="A369" s="1">
        <v>4274</v>
      </c>
      <c r="B369" t="s">
        <v>648</v>
      </c>
      <c r="C369" t="s">
        <v>723</v>
      </c>
      <c r="D369" t="s">
        <v>13</v>
      </c>
      <c r="E369" t="s">
        <v>14</v>
      </c>
      <c r="F369" s="2">
        <v>32874</v>
      </c>
      <c r="G369" s="2">
        <v>48944</v>
      </c>
      <c r="H369" t="s">
        <v>726</v>
      </c>
      <c r="I369" t="s">
        <v>723</v>
      </c>
      <c r="J369" t="e">
        <f>第19册【公司】+第19册【公司】</f>
        <v>#NAME?</v>
      </c>
      <c r="K369" t="s">
        <v>20</v>
      </c>
      <c r="L369" t="s">
        <v>326</v>
      </c>
    </row>
    <row r="370" spans="1:12">
      <c r="A370" s="1">
        <v>91</v>
      </c>
      <c r="B370" t="s">
        <v>653</v>
      </c>
      <c r="C370" t="s">
        <v>727</v>
      </c>
      <c r="D370" t="s">
        <v>13</v>
      </c>
      <c r="E370" t="s">
        <v>14</v>
      </c>
      <c r="F370" s="2">
        <v>32874</v>
      </c>
      <c r="G370" s="2">
        <v>48944</v>
      </c>
      <c r="H370" t="s">
        <v>728</v>
      </c>
      <c r="I370" t="s">
        <v>729</v>
      </c>
      <c r="J370" t="e">
        <f>第18册+第18册</f>
        <v>#NAME?</v>
      </c>
      <c r="K370" t="s">
        <v>16</v>
      </c>
      <c r="L370" t="s">
        <v>131</v>
      </c>
    </row>
    <row r="371" spans="1:12">
      <c r="A371" s="1">
        <v>4841</v>
      </c>
      <c r="B371" t="s">
        <v>653</v>
      </c>
      <c r="C371" t="s">
        <v>727</v>
      </c>
      <c r="D371" t="s">
        <v>13</v>
      </c>
      <c r="E371" t="s">
        <v>14</v>
      </c>
      <c r="F371" s="2">
        <v>32874</v>
      </c>
      <c r="G371" s="2">
        <v>48944</v>
      </c>
      <c r="H371" t="s">
        <v>730</v>
      </c>
      <c r="I371" t="s">
        <v>727</v>
      </c>
      <c r="J371" t="e">
        <f>第18册【公司】+第18册【公司】</f>
        <v>#NAME?</v>
      </c>
      <c r="K371" t="s">
        <v>20</v>
      </c>
      <c r="L371" t="s">
        <v>131</v>
      </c>
    </row>
    <row r="372" spans="1:12">
      <c r="A372" s="1">
        <v>150</v>
      </c>
      <c r="B372" t="s">
        <v>653</v>
      </c>
      <c r="C372" t="s">
        <v>731</v>
      </c>
      <c r="D372" t="s">
        <v>13</v>
      </c>
      <c r="E372" t="s">
        <v>14</v>
      </c>
      <c r="F372" s="2">
        <v>32874</v>
      </c>
      <c r="G372" s="2">
        <v>48944</v>
      </c>
      <c r="H372" t="s">
        <v>732</v>
      </c>
      <c r="I372" t="s">
        <v>733</v>
      </c>
      <c r="J372" t="e">
        <f>第18册+第18册</f>
        <v>#NAME?</v>
      </c>
      <c r="K372" t="s">
        <v>16</v>
      </c>
      <c r="L372" t="s">
        <v>326</v>
      </c>
    </row>
    <row r="373" spans="1:12">
      <c r="A373" s="1">
        <v>5155</v>
      </c>
      <c r="B373" t="s">
        <v>653</v>
      </c>
      <c r="C373" t="s">
        <v>731</v>
      </c>
      <c r="D373" t="s">
        <v>13</v>
      </c>
      <c r="E373" t="s">
        <v>14</v>
      </c>
      <c r="F373" s="2">
        <v>32874</v>
      </c>
      <c r="G373" s="2">
        <v>48944</v>
      </c>
      <c r="H373" t="s">
        <v>734</v>
      </c>
      <c r="I373" t="s">
        <v>731</v>
      </c>
      <c r="J373" t="e">
        <f>第18册【公司】+第18册【公司】</f>
        <v>#NAME?</v>
      </c>
      <c r="K373" t="s">
        <v>20</v>
      </c>
      <c r="L373" t="s">
        <v>326</v>
      </c>
    </row>
    <row r="374" spans="1:12">
      <c r="A374" s="1">
        <v>111</v>
      </c>
      <c r="B374" t="s">
        <v>662</v>
      </c>
      <c r="C374" t="s">
        <v>735</v>
      </c>
      <c r="D374" t="s">
        <v>13</v>
      </c>
      <c r="E374" t="s">
        <v>14</v>
      </c>
      <c r="F374" s="2">
        <v>32874</v>
      </c>
      <c r="G374" s="2">
        <v>48944</v>
      </c>
      <c r="H374" t="s">
        <v>736</v>
      </c>
      <c r="I374" t="s">
        <v>737</v>
      </c>
      <c r="J374" t="e">
        <f>第17册+第17册</f>
        <v>#NAME?</v>
      </c>
      <c r="K374" t="s">
        <v>16</v>
      </c>
      <c r="L374" t="s">
        <v>196</v>
      </c>
    </row>
    <row r="375" spans="1:12">
      <c r="A375" s="1">
        <v>4842</v>
      </c>
      <c r="B375" t="s">
        <v>662</v>
      </c>
      <c r="C375" t="s">
        <v>735</v>
      </c>
      <c r="D375" t="s">
        <v>13</v>
      </c>
      <c r="E375" t="s">
        <v>14</v>
      </c>
      <c r="F375" s="2">
        <v>32874</v>
      </c>
      <c r="G375" s="2">
        <v>48944</v>
      </c>
      <c r="H375" t="s">
        <v>738</v>
      </c>
      <c r="I375" t="s">
        <v>735</v>
      </c>
      <c r="J375" t="e">
        <f>第17册【公司】+第17册【公司】</f>
        <v>#NAME?</v>
      </c>
      <c r="K375" t="s">
        <v>20</v>
      </c>
      <c r="L375" t="s">
        <v>196</v>
      </c>
    </row>
    <row r="376" spans="1:12">
      <c r="A376" s="1">
        <v>151</v>
      </c>
      <c r="B376" t="s">
        <v>662</v>
      </c>
      <c r="C376" t="s">
        <v>739</v>
      </c>
      <c r="D376" t="s">
        <v>13</v>
      </c>
      <c r="E376" t="s">
        <v>14</v>
      </c>
      <c r="F376" s="2">
        <v>32874</v>
      </c>
      <c r="G376" s="2">
        <v>48944</v>
      </c>
      <c r="H376" t="s">
        <v>740</v>
      </c>
      <c r="I376" t="s">
        <v>741</v>
      </c>
      <c r="J376" t="e">
        <f>第17册+第17册</f>
        <v>#NAME?</v>
      </c>
      <c r="K376" t="s">
        <v>16</v>
      </c>
      <c r="L376" t="s">
        <v>326</v>
      </c>
    </row>
    <row r="377" spans="1:12">
      <c r="A377" s="1">
        <v>4941</v>
      </c>
      <c r="B377" t="s">
        <v>662</v>
      </c>
      <c r="C377" t="s">
        <v>739</v>
      </c>
      <c r="D377" t="s">
        <v>13</v>
      </c>
      <c r="E377" t="s">
        <v>14</v>
      </c>
      <c r="F377" s="2">
        <v>32874</v>
      </c>
      <c r="G377" s="2">
        <v>48944</v>
      </c>
      <c r="H377" t="s">
        <v>742</v>
      </c>
      <c r="I377" t="s">
        <v>739</v>
      </c>
      <c r="J377" t="e">
        <f>第17册【公司】+第17册【公司】</f>
        <v>#NAME?</v>
      </c>
      <c r="K377" t="s">
        <v>20</v>
      </c>
      <c r="L377" t="s">
        <v>326</v>
      </c>
    </row>
    <row r="378" spans="1:12">
      <c r="A378" s="1">
        <v>171</v>
      </c>
      <c r="B378" t="s">
        <v>662</v>
      </c>
      <c r="C378" t="s">
        <v>743</v>
      </c>
      <c r="D378" t="s">
        <v>13</v>
      </c>
      <c r="E378" t="s">
        <v>14</v>
      </c>
      <c r="F378" s="2">
        <v>32874</v>
      </c>
      <c r="G378" s="2">
        <v>48944</v>
      </c>
      <c r="H378" t="s">
        <v>744</v>
      </c>
      <c r="I378" t="s">
        <v>745</v>
      </c>
      <c r="J378" t="e">
        <f>第17册+第17册</f>
        <v>#NAME?</v>
      </c>
      <c r="K378" t="s">
        <v>16</v>
      </c>
      <c r="L378" t="s">
        <v>391</v>
      </c>
    </row>
    <row r="379" spans="1:12">
      <c r="A379" s="1">
        <v>4665</v>
      </c>
      <c r="B379" t="s">
        <v>662</v>
      </c>
      <c r="C379" t="s">
        <v>743</v>
      </c>
      <c r="D379" t="s">
        <v>13</v>
      </c>
      <c r="E379" t="s">
        <v>14</v>
      </c>
      <c r="F379" s="2">
        <v>32874</v>
      </c>
      <c r="G379" s="2">
        <v>48944</v>
      </c>
      <c r="H379" t="s">
        <v>746</v>
      </c>
      <c r="I379" t="s">
        <v>743</v>
      </c>
      <c r="J379" t="e">
        <f>第17册【公司】+第17册【公司】</f>
        <v>#NAME?</v>
      </c>
      <c r="K379" t="s">
        <v>20</v>
      </c>
      <c r="L379" t="s">
        <v>391</v>
      </c>
    </row>
    <row r="380" spans="1:12">
      <c r="A380" s="1">
        <v>72</v>
      </c>
      <c r="B380" t="s">
        <v>747</v>
      </c>
      <c r="C380" t="s">
        <v>748</v>
      </c>
      <c r="D380" t="s">
        <v>13</v>
      </c>
      <c r="E380" t="s">
        <v>14</v>
      </c>
      <c r="F380" s="2">
        <v>32874</v>
      </c>
      <c r="G380" s="2">
        <v>48944</v>
      </c>
      <c r="H380" t="s">
        <v>749</v>
      </c>
      <c r="I380" t="s">
        <v>750</v>
      </c>
      <c r="J380" t="e">
        <f>第20册【东山】</f>
        <v>#NAME?</v>
      </c>
      <c r="K380" t="s">
        <v>16</v>
      </c>
      <c r="L380" t="s">
        <v>51</v>
      </c>
    </row>
    <row r="381" spans="1:12">
      <c r="A381" s="1">
        <v>5141</v>
      </c>
      <c r="B381" t="s">
        <v>747</v>
      </c>
      <c r="C381" t="s">
        <v>748</v>
      </c>
      <c r="D381" t="s">
        <v>13</v>
      </c>
      <c r="E381" t="s">
        <v>14</v>
      </c>
      <c r="F381" s="2">
        <v>32874</v>
      </c>
      <c r="G381" s="2">
        <v>48944</v>
      </c>
      <c r="H381" t="s">
        <v>751</v>
      </c>
      <c r="I381" t="s">
        <v>752</v>
      </c>
      <c r="J381" t="e">
        <f>第20册【公司】</f>
        <v>#NAME?</v>
      </c>
      <c r="K381" t="s">
        <v>20</v>
      </c>
      <c r="L381" t="s">
        <v>51</v>
      </c>
    </row>
    <row r="382" spans="1:12">
      <c r="A382" s="1">
        <v>152</v>
      </c>
      <c r="B382" t="s">
        <v>747</v>
      </c>
      <c r="C382" t="s">
        <v>753</v>
      </c>
      <c r="D382" t="s">
        <v>13</v>
      </c>
      <c r="E382" t="s">
        <v>14</v>
      </c>
      <c r="F382" s="2">
        <v>32874</v>
      </c>
      <c r="G382" s="2">
        <v>48944</v>
      </c>
      <c r="H382" t="s">
        <v>754</v>
      </c>
      <c r="I382" t="s">
        <v>755</v>
      </c>
      <c r="J382" t="e">
        <f>第20册+第20册</f>
        <v>#NAME?</v>
      </c>
      <c r="K382" t="s">
        <v>16</v>
      </c>
      <c r="L382" t="s">
        <v>326</v>
      </c>
    </row>
    <row r="383" spans="1:12">
      <c r="A383" s="1">
        <v>4980</v>
      </c>
      <c r="B383" t="s">
        <v>747</v>
      </c>
      <c r="C383" t="s">
        <v>753</v>
      </c>
      <c r="D383" t="s">
        <v>13</v>
      </c>
      <c r="E383" t="s">
        <v>14</v>
      </c>
      <c r="F383" s="2">
        <v>32874</v>
      </c>
      <c r="G383" s="2">
        <v>48944</v>
      </c>
      <c r="H383" t="s">
        <v>756</v>
      </c>
      <c r="I383" t="s">
        <v>757</v>
      </c>
      <c r="J383" t="e">
        <f>第20册【公司】+第20册【公司】</f>
        <v>#NAME?</v>
      </c>
      <c r="K383" t="s">
        <v>20</v>
      </c>
      <c r="L383" t="s">
        <v>326</v>
      </c>
    </row>
    <row r="384" spans="1:12">
      <c r="A384" s="1">
        <v>172</v>
      </c>
      <c r="B384" t="s">
        <v>747</v>
      </c>
      <c r="C384" t="s">
        <v>758</v>
      </c>
      <c r="D384" t="s">
        <v>13</v>
      </c>
      <c r="E384" t="s">
        <v>14</v>
      </c>
      <c r="F384" s="2">
        <v>32874</v>
      </c>
      <c r="G384" s="2">
        <v>49341</v>
      </c>
      <c r="H384" t="s">
        <v>759</v>
      </c>
      <c r="I384" t="s">
        <v>760</v>
      </c>
      <c r="J384" t="e">
        <f>第20册+第20册</f>
        <v>#NAME?</v>
      </c>
      <c r="K384" t="s">
        <v>16</v>
      </c>
      <c r="L384" t="s">
        <v>391</v>
      </c>
    </row>
    <row r="385" spans="1:12">
      <c r="A385" s="1">
        <v>4464</v>
      </c>
      <c r="B385" t="s">
        <v>747</v>
      </c>
      <c r="C385" t="s">
        <v>758</v>
      </c>
      <c r="D385" t="s">
        <v>13</v>
      </c>
      <c r="E385" t="s">
        <v>14</v>
      </c>
      <c r="F385" s="2">
        <v>32874</v>
      </c>
      <c r="G385" s="2">
        <v>49341</v>
      </c>
      <c r="H385" t="s">
        <v>761</v>
      </c>
      <c r="I385" t="s">
        <v>762</v>
      </c>
      <c r="J385" t="e">
        <f>第20册【公司】+第20册【公司】</f>
        <v>#NAME?</v>
      </c>
      <c r="K385" t="s">
        <v>20</v>
      </c>
      <c r="L385" t="s">
        <v>391</v>
      </c>
    </row>
    <row r="386" spans="1:12">
      <c r="A386" s="1">
        <v>192</v>
      </c>
      <c r="B386" t="s">
        <v>747</v>
      </c>
      <c r="C386" t="s">
        <v>763</v>
      </c>
      <c r="D386" t="s">
        <v>13</v>
      </c>
      <c r="E386" t="s">
        <v>14</v>
      </c>
      <c r="F386" s="2">
        <v>32874</v>
      </c>
      <c r="G386" s="2">
        <v>48944</v>
      </c>
      <c r="H386" t="s">
        <v>764</v>
      </c>
      <c r="I386" t="s">
        <v>765</v>
      </c>
      <c r="J386" t="e">
        <f>第20册+第20册</f>
        <v>#NAME?</v>
      </c>
      <c r="K386" t="s">
        <v>16</v>
      </c>
      <c r="L386" t="s">
        <v>456</v>
      </c>
    </row>
    <row r="387" spans="1:12">
      <c r="A387" s="1">
        <v>3643</v>
      </c>
      <c r="B387" t="s">
        <v>747</v>
      </c>
      <c r="C387" t="s">
        <v>763</v>
      </c>
      <c r="D387" t="s">
        <v>13</v>
      </c>
      <c r="E387" t="s">
        <v>14</v>
      </c>
      <c r="F387" s="2">
        <v>32874</v>
      </c>
      <c r="G387" s="2">
        <v>48944</v>
      </c>
      <c r="H387" t="s">
        <v>766</v>
      </c>
      <c r="I387" t="s">
        <v>767</v>
      </c>
      <c r="J387" t="e">
        <f>第20册【公司】+第20册【公司】</f>
        <v>#NAME?</v>
      </c>
      <c r="K387" t="s">
        <v>20</v>
      </c>
      <c r="L387" t="s">
        <v>456</v>
      </c>
    </row>
    <row r="388" spans="1:12">
      <c r="A388" s="1">
        <v>212</v>
      </c>
      <c r="B388" t="s">
        <v>747</v>
      </c>
      <c r="C388" t="s">
        <v>768</v>
      </c>
      <c r="D388" t="s">
        <v>13</v>
      </c>
      <c r="E388" t="s">
        <v>14</v>
      </c>
      <c r="F388" s="2">
        <v>32874</v>
      </c>
      <c r="G388" s="2">
        <v>48944</v>
      </c>
      <c r="H388" t="s">
        <v>769</v>
      </c>
      <c r="I388" t="s">
        <v>770</v>
      </c>
      <c r="J388" t="e">
        <f>第20册+第20册</f>
        <v>#NAME?</v>
      </c>
      <c r="K388" t="s">
        <v>16</v>
      </c>
      <c r="L388" t="s">
        <v>521</v>
      </c>
    </row>
    <row r="389" spans="1:12">
      <c r="A389" s="1">
        <v>4849</v>
      </c>
      <c r="B389" t="s">
        <v>747</v>
      </c>
      <c r="C389" t="s">
        <v>768</v>
      </c>
      <c r="D389" t="s">
        <v>13</v>
      </c>
      <c r="E389" t="s">
        <v>14</v>
      </c>
      <c r="F389" s="2">
        <v>32874</v>
      </c>
      <c r="G389" s="2">
        <v>48944</v>
      </c>
      <c r="H389" t="s">
        <v>771</v>
      </c>
      <c r="I389" t="s">
        <v>772</v>
      </c>
      <c r="J389" t="e">
        <f>第20册【公司】+第20册【公司】</f>
        <v>#NAME?</v>
      </c>
      <c r="K389" t="s">
        <v>20</v>
      </c>
      <c r="L389" t="s">
        <v>521</v>
      </c>
    </row>
    <row r="390" spans="1:12">
      <c r="A390" s="1">
        <v>92</v>
      </c>
      <c r="B390" t="s">
        <v>747</v>
      </c>
      <c r="C390" t="s">
        <v>773</v>
      </c>
      <c r="D390" t="s">
        <v>13</v>
      </c>
      <c r="E390" t="s">
        <v>14</v>
      </c>
      <c r="F390" s="2">
        <v>42366</v>
      </c>
      <c r="G390" s="2">
        <v>49279</v>
      </c>
      <c r="H390" t="s">
        <v>774</v>
      </c>
      <c r="I390" t="s">
        <v>775</v>
      </c>
      <c r="J390" t="e">
        <f>第20册+第20册</f>
        <v>#NAME?</v>
      </c>
      <c r="K390" t="s">
        <v>16</v>
      </c>
      <c r="L390" t="s">
        <v>131</v>
      </c>
    </row>
    <row r="391" spans="1:12">
      <c r="A391" s="1">
        <v>4088</v>
      </c>
      <c r="B391" t="s">
        <v>747</v>
      </c>
      <c r="C391" t="s">
        <v>773</v>
      </c>
      <c r="D391" t="s">
        <v>13</v>
      </c>
      <c r="E391" t="s">
        <v>14</v>
      </c>
      <c r="F391" s="2">
        <v>42366</v>
      </c>
      <c r="G391" s="2">
        <v>49279</v>
      </c>
      <c r="H391" t="s">
        <v>776</v>
      </c>
      <c r="I391" t="s">
        <v>777</v>
      </c>
      <c r="J391" t="e">
        <f>第20册【公司】+第20册【公司】</f>
        <v>#NAME?</v>
      </c>
      <c r="K391" t="s">
        <v>20</v>
      </c>
      <c r="L391" t="s">
        <v>131</v>
      </c>
    </row>
    <row r="392" spans="1:12">
      <c r="A392" s="1">
        <v>112</v>
      </c>
      <c r="B392" t="s">
        <v>747</v>
      </c>
      <c r="C392" t="s">
        <v>778</v>
      </c>
      <c r="D392" t="s">
        <v>13</v>
      </c>
      <c r="E392" t="s">
        <v>14</v>
      </c>
      <c r="F392" s="2">
        <v>42368</v>
      </c>
      <c r="G392" s="2">
        <v>49310</v>
      </c>
      <c r="H392" t="s">
        <v>779</v>
      </c>
      <c r="I392" t="s">
        <v>780</v>
      </c>
      <c r="J392" t="e">
        <f>第20册+第20册</f>
        <v>#NAME?</v>
      </c>
      <c r="K392" t="s">
        <v>16</v>
      </c>
      <c r="L392" t="s">
        <v>196</v>
      </c>
    </row>
    <row r="393" spans="1:12">
      <c r="A393" s="1">
        <v>4171</v>
      </c>
      <c r="B393" t="s">
        <v>747</v>
      </c>
      <c r="C393" t="s">
        <v>778</v>
      </c>
      <c r="D393" t="s">
        <v>13</v>
      </c>
      <c r="E393" t="s">
        <v>14</v>
      </c>
      <c r="F393" s="2">
        <v>42368</v>
      </c>
      <c r="G393" s="2">
        <v>49310</v>
      </c>
      <c r="H393" t="s">
        <v>781</v>
      </c>
      <c r="I393" t="s">
        <v>782</v>
      </c>
      <c r="J393" t="e">
        <f>第20册【公司】+第20册【公司】</f>
        <v>#NAME?</v>
      </c>
      <c r="K393" t="s">
        <v>20</v>
      </c>
      <c r="L393" t="s">
        <v>196</v>
      </c>
    </row>
    <row r="394" spans="1:12">
      <c r="A394" s="1">
        <v>132</v>
      </c>
      <c r="B394" t="s">
        <v>747</v>
      </c>
      <c r="C394" t="s">
        <v>783</v>
      </c>
      <c r="D394" t="s">
        <v>13</v>
      </c>
      <c r="E394" t="s">
        <v>14</v>
      </c>
      <c r="F394" s="2">
        <v>42368</v>
      </c>
      <c r="G394" s="2">
        <v>49310</v>
      </c>
      <c r="H394" t="s">
        <v>784</v>
      </c>
      <c r="I394" t="s">
        <v>785</v>
      </c>
      <c r="J394" t="e">
        <f>第20册+第20册</f>
        <v>#NAME?</v>
      </c>
      <c r="K394" t="s">
        <v>16</v>
      </c>
      <c r="L394" t="s">
        <v>261</v>
      </c>
    </row>
    <row r="395" spans="1:12">
      <c r="A395" s="1">
        <v>4979</v>
      </c>
      <c r="B395" t="s">
        <v>747</v>
      </c>
      <c r="C395" t="s">
        <v>783</v>
      </c>
      <c r="D395" t="s">
        <v>13</v>
      </c>
      <c r="E395" t="s">
        <v>14</v>
      </c>
      <c r="F395" s="2">
        <v>42368</v>
      </c>
      <c r="G395" s="2">
        <v>49310</v>
      </c>
      <c r="H395" t="s">
        <v>786</v>
      </c>
      <c r="I395" t="s">
        <v>787</v>
      </c>
      <c r="J395" t="e">
        <f>第20册【公司】+第20册【公司】</f>
        <v>#NAME?</v>
      </c>
      <c r="K395" t="s">
        <v>20</v>
      </c>
      <c r="L395" t="s">
        <v>261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谢杰</cp:lastModifiedBy>
  <dcterms:created xsi:type="dcterms:W3CDTF">2020-08-20T06:57:00Z</dcterms:created>
  <dcterms:modified xsi:type="dcterms:W3CDTF">2020-08-20T07:00:29Z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2052-11.8.2.8276</vt:lpwstr>
  </property>
</Properties>
</file>