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ybaksh\Downloads\"/>
    </mc:Choice>
  </mc:AlternateContent>
  <bookViews>
    <workbookView xWindow="0" yWindow="465" windowWidth="51195" windowHeight="28095" activeTab="1"/>
  </bookViews>
  <sheets>
    <sheet name="Demand Dashboard" sheetId="1" r:id="rId1"/>
    <sheet name="Differentiation Dashboard" sheetId="4" r:id="rId2"/>
  </sheets>
  <definedNames>
    <definedName name="Fixed_Costs">'Differentiation Dashboard'!$D$27</definedName>
    <definedName name="Marginal_Costs">'Differentiation Dashboard'!$N$74</definedName>
    <definedName name="Maximum_q" localSheetId="1">'Differentiation Dashboard'!$D$5</definedName>
    <definedName name="Maximum_q">'Demand Dashboard'!$D$5</definedName>
    <definedName name="Minimum_q" localSheetId="1">'Differentiation Dashboard'!$I$68</definedName>
    <definedName name="Minimum_q">'Demand Dashboard'!$E$73</definedName>
    <definedName name="Price">OFFSET('Demand Dashboard'!$M$11:$M$31,0,0,'Demand Dashboard'!$O$8,1)</definedName>
    <definedName name="Profit_optimal_price">'Differentiation Dashboard'!$N$76</definedName>
    <definedName name="Profit_optimal_quantity">'Differentiation Dashboard'!$N$75</definedName>
    <definedName name="Quantity">OFFSET('Demand Dashboard'!$N$11:$N$31,0,0,'Demand Dashboard'!$O$8,1)</definedName>
    <definedName name="Slope" localSheetId="1">'Differentiation Dashboard'!$D$4</definedName>
    <definedName name="Slope">'Demand Dashboard'!$D$4</definedName>
    <definedName name="solver_adj" localSheetId="1" hidden="1">'Differentiation Dashboard'!$D$8,'Differentiation Dashboard'!$D$14,'Differentiation Dashboard'!$D$20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'Differentiation Dashboard'!$D$28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  <definedName name="Variable_Cost">'Differentiation Dashboard'!$D$16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4" l="1"/>
  <c r="D11" i="4" s="1"/>
  <c r="D35" i="4"/>
  <c r="N74" i="4"/>
  <c r="N75" i="4"/>
  <c r="D68" i="4" s="1"/>
  <c r="D32" i="4" s="1"/>
  <c r="D34" i="4" s="1"/>
  <c r="B80" i="4"/>
  <c r="C80" i="4" s="1"/>
  <c r="D80" i="4" s="1"/>
  <c r="N68" i="4"/>
  <c r="D72" i="4" s="1"/>
  <c r="N73" i="4"/>
  <c r="N67" i="4"/>
  <c r="I67" i="4" s="1"/>
  <c r="B81" i="4" s="1"/>
  <c r="R76" i="1"/>
  <c r="O84" i="1"/>
  <c r="O77" i="1"/>
  <c r="J10" i="1" s="1"/>
  <c r="O76" i="1"/>
  <c r="O75" i="1"/>
  <c r="J3" i="1" s="1"/>
  <c r="O82" i="1"/>
  <c r="O83" i="1"/>
  <c r="C76" i="1"/>
  <c r="D76" i="1" s="1"/>
  <c r="E76" i="1" s="1"/>
  <c r="N76" i="4"/>
  <c r="D67" i="4" s="1"/>
  <c r="D31" i="4" s="1"/>
  <c r="D33" i="4" s="1"/>
  <c r="D36" i="4" s="1"/>
  <c r="I76" i="1"/>
  <c r="I77" i="1" s="1"/>
  <c r="D7" i="1" s="1"/>
  <c r="I75" i="1"/>
  <c r="I74" i="1" s="1"/>
  <c r="C77" i="1"/>
  <c r="C78" i="1" s="1"/>
  <c r="C79" i="1" s="1"/>
  <c r="C80" i="1" s="1"/>
  <c r="D80" i="1" s="1"/>
  <c r="E80" i="1" s="1"/>
  <c r="D8" i="1"/>
  <c r="D15" i="4" l="1"/>
  <c r="D17" i="4" s="1"/>
  <c r="D66" i="4"/>
  <c r="N69" i="4"/>
  <c r="D6" i="1"/>
  <c r="D77" i="1"/>
  <c r="E77" i="1" s="1"/>
  <c r="O88" i="1"/>
  <c r="J9" i="1" s="1"/>
  <c r="S76" i="1"/>
  <c r="T76" i="1" s="1"/>
  <c r="O90" i="1"/>
  <c r="V75" i="1" s="1"/>
  <c r="R77" i="1" s="1"/>
  <c r="S77" i="1" s="1"/>
  <c r="T77" i="1" s="1"/>
  <c r="O85" i="1"/>
  <c r="O87" i="1" s="1"/>
  <c r="C81" i="1"/>
  <c r="D79" i="1"/>
  <c r="D78" i="1"/>
  <c r="F76" i="1"/>
  <c r="E74" i="1"/>
  <c r="B82" i="4"/>
  <c r="C81" i="4"/>
  <c r="D81" i="4" s="1"/>
  <c r="J6" i="1"/>
  <c r="O89" i="1" l="1"/>
  <c r="J7" i="1" s="1"/>
  <c r="D21" i="4"/>
  <c r="D23" i="4" s="1"/>
  <c r="D28" i="4" s="1"/>
  <c r="D70" i="4"/>
  <c r="D71" i="4"/>
  <c r="O86" i="1"/>
  <c r="J4" i="1" s="1"/>
  <c r="R78" i="1"/>
  <c r="F79" i="1"/>
  <c r="E79" i="1"/>
  <c r="J5" i="1"/>
  <c r="O79" i="1"/>
  <c r="B83" i="4"/>
  <c r="C82" i="4"/>
  <c r="D82" i="4" s="1"/>
  <c r="C82" i="1"/>
  <c r="D81" i="1"/>
  <c r="E81" i="1" s="1"/>
  <c r="E78" i="1"/>
  <c r="F77" i="1"/>
  <c r="F78" i="1"/>
  <c r="J8" i="1" l="1"/>
  <c r="T74" i="1"/>
  <c r="D24" i="4"/>
  <c r="F80" i="1"/>
  <c r="S78" i="1"/>
  <c r="T78" i="1" s="1"/>
  <c r="R79" i="1"/>
  <c r="R80" i="1" s="1"/>
  <c r="O78" i="1"/>
  <c r="C83" i="1"/>
  <c r="D82" i="1"/>
  <c r="B84" i="4"/>
  <c r="C83" i="4"/>
  <c r="D83" i="4" s="1"/>
  <c r="S79" i="1" l="1"/>
  <c r="T79" i="1" s="1"/>
  <c r="C84" i="4"/>
  <c r="D84" i="4" s="1"/>
  <c r="B85" i="4"/>
  <c r="E82" i="1"/>
  <c r="F81" i="1"/>
  <c r="R81" i="1"/>
  <c r="S80" i="1"/>
  <c r="T80" i="1" s="1"/>
  <c r="C84" i="1"/>
  <c r="D83" i="1"/>
  <c r="E83" i="1" s="1"/>
  <c r="S81" i="1" l="1"/>
  <c r="T81" i="1" s="1"/>
  <c r="R82" i="1"/>
  <c r="B86" i="4"/>
  <c r="C85" i="4"/>
  <c r="D85" i="4" s="1"/>
  <c r="D84" i="1"/>
  <c r="E84" i="1" s="1"/>
  <c r="C85" i="1"/>
  <c r="F82" i="1"/>
  <c r="R83" i="1" l="1"/>
  <c r="S82" i="1"/>
  <c r="T82" i="1" s="1"/>
  <c r="C86" i="1"/>
  <c r="D85" i="1"/>
  <c r="E85" i="1" s="1"/>
  <c r="F84" i="1"/>
  <c r="B87" i="4"/>
  <c r="C86" i="4"/>
  <c r="D86" i="4" s="1"/>
  <c r="F83" i="1"/>
  <c r="C87" i="1" l="1"/>
  <c r="D86" i="1"/>
  <c r="E86" i="1" s="1"/>
  <c r="B88" i="4"/>
  <c r="C87" i="4"/>
  <c r="D87" i="4" s="1"/>
  <c r="S83" i="1"/>
  <c r="T83" i="1" s="1"/>
  <c r="R84" i="1"/>
  <c r="C88" i="1" l="1"/>
  <c r="D87" i="1"/>
  <c r="E87" i="1" s="1"/>
  <c r="C88" i="4"/>
  <c r="D88" i="4" s="1"/>
  <c r="B89" i="4"/>
  <c r="R85" i="1"/>
  <c r="S84" i="1"/>
  <c r="T84" i="1" s="1"/>
  <c r="F85" i="1"/>
  <c r="F86" i="1" l="1"/>
  <c r="S85" i="1"/>
  <c r="T85" i="1" s="1"/>
  <c r="R86" i="1"/>
  <c r="B90" i="4"/>
  <c r="C89" i="4"/>
  <c r="D89" i="4" s="1"/>
  <c r="D88" i="1"/>
  <c r="E88" i="1" s="1"/>
  <c r="C89" i="1"/>
  <c r="B91" i="4" l="1"/>
  <c r="C90" i="4"/>
  <c r="D90" i="4" s="1"/>
  <c r="C90" i="1"/>
  <c r="D89" i="1"/>
  <c r="E89" i="1" s="1"/>
  <c r="R87" i="1"/>
  <c r="S86" i="1"/>
  <c r="T86" i="1" s="1"/>
  <c r="F87" i="1"/>
  <c r="C91" i="1" l="1"/>
  <c r="D90" i="1"/>
  <c r="E90" i="1" s="1"/>
  <c r="B92" i="4"/>
  <c r="C91" i="4"/>
  <c r="D91" i="4" s="1"/>
  <c r="S87" i="1"/>
  <c r="T87" i="1" s="1"/>
  <c r="R88" i="1"/>
  <c r="F88" i="1"/>
  <c r="R89" i="1" l="1"/>
  <c r="S88" i="1"/>
  <c r="T88" i="1" s="1"/>
  <c r="C92" i="4"/>
  <c r="D92" i="4" s="1"/>
  <c r="B93" i="4"/>
  <c r="F89" i="1"/>
  <c r="C92" i="1"/>
  <c r="D91" i="1"/>
  <c r="E91" i="1" s="1"/>
  <c r="F90" i="1" l="1"/>
  <c r="B94" i="4"/>
  <c r="C93" i="4"/>
  <c r="D93" i="4" s="1"/>
  <c r="D92" i="1"/>
  <c r="E92" i="1" s="1"/>
  <c r="C93" i="1"/>
  <c r="S89" i="1"/>
  <c r="T89" i="1" s="1"/>
  <c r="R90" i="1"/>
  <c r="B95" i="4" l="1"/>
  <c r="C94" i="4"/>
  <c r="D94" i="4" s="1"/>
  <c r="R91" i="1"/>
  <c r="S90" i="1"/>
  <c r="T90" i="1" s="1"/>
  <c r="C94" i="1"/>
  <c r="D93" i="1"/>
  <c r="E93" i="1" s="1"/>
  <c r="F91" i="1"/>
  <c r="R92" i="1" l="1"/>
  <c r="S91" i="1"/>
  <c r="T91" i="1" s="1"/>
  <c r="D94" i="1"/>
  <c r="C95" i="1"/>
  <c r="F92" i="1"/>
  <c r="B96" i="4"/>
  <c r="C95" i="4"/>
  <c r="D95" i="4" s="1"/>
  <c r="C96" i="4" l="1"/>
  <c r="D96" i="4" s="1"/>
  <c r="B97" i="4"/>
  <c r="D95" i="1"/>
  <c r="E95" i="1" s="1"/>
  <c r="C96" i="1"/>
  <c r="D96" i="1" s="1"/>
  <c r="E96" i="1" s="1"/>
  <c r="R93" i="1"/>
  <c r="S92" i="1"/>
  <c r="T92" i="1" s="1"/>
  <c r="E94" i="1"/>
  <c r="F93" i="1"/>
  <c r="B98" i="4" l="1"/>
  <c r="C97" i="4"/>
  <c r="D97" i="4" s="1"/>
  <c r="R94" i="1"/>
  <c r="S93" i="1"/>
  <c r="T93" i="1" s="1"/>
  <c r="F94" i="1"/>
  <c r="R95" i="1" l="1"/>
  <c r="S94" i="1"/>
  <c r="T94" i="1" s="1"/>
  <c r="C98" i="4"/>
  <c r="D98" i="4" s="1"/>
  <c r="B99" i="4"/>
  <c r="B100" i="4" l="1"/>
  <c r="C100" i="4" s="1"/>
  <c r="D100" i="4" s="1"/>
  <c r="C99" i="4"/>
  <c r="D99" i="4" s="1"/>
  <c r="R96" i="1"/>
  <c r="S95" i="1"/>
  <c r="T95" i="1" s="1"/>
  <c r="S96" i="1" l="1"/>
  <c r="T96" i="1" s="1"/>
</calcChain>
</file>

<file path=xl/comments1.xml><?xml version="1.0" encoding="utf-8"?>
<comments xmlns="http://schemas.openxmlformats.org/spreadsheetml/2006/main">
  <authors>
    <author>G. Lawrence Sanders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G. Lawrence Sanders:</t>
        </r>
        <r>
          <rPr>
            <sz val="9"/>
            <color indexed="81"/>
            <rFont val="Tahoma"/>
            <family val="2"/>
          </rPr>
          <t xml:space="preserve">
There will not be a confidence interal if only 2 points are entered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G. Lawrence Sanders:</t>
        </r>
        <r>
          <rPr>
            <sz val="9"/>
            <color indexed="81"/>
            <rFont val="Tahoma"/>
            <family val="2"/>
          </rPr>
          <t xml:space="preserve">
The optimal price and quantity will change when variable coots are added.</t>
        </r>
      </text>
    </comment>
  </commentList>
</comments>
</file>

<file path=xl/sharedStrings.xml><?xml version="1.0" encoding="utf-8"?>
<sst xmlns="http://schemas.openxmlformats.org/spreadsheetml/2006/main" count="123" uniqueCount="82">
  <si>
    <t>Estimated Demand from points</t>
  </si>
  <si>
    <t>Enter Product Name Here:</t>
  </si>
  <si>
    <t>Demand Slope (estimated from points):</t>
  </si>
  <si>
    <t>Demand Slope:</t>
  </si>
  <si>
    <t>The slope of the demand curve is between --&gt;</t>
  </si>
  <si>
    <t>Price where there is  zero demand</t>
  </si>
  <si>
    <t>and between at the 95% confidence level --&gt;</t>
  </si>
  <si>
    <t>Maximum Revenue</t>
  </si>
  <si>
    <t>Price where there is  zero demand:</t>
  </si>
  <si>
    <t>Optimal Price</t>
  </si>
  <si>
    <t>Maximum Revenue from statistical estimate:</t>
  </si>
  <si>
    <t>Optimal Quantity</t>
  </si>
  <si>
    <t>Optimal Price for demand estimate:</t>
  </si>
  <si>
    <t>Number of Points</t>
  </si>
  <si>
    <t>Optimal Quantity for demand estimate:</t>
  </si>
  <si>
    <t>Correlation Coefficient price &amp; quantity:</t>
  </si>
  <si>
    <t>Point</t>
  </si>
  <si>
    <t>Price</t>
  </si>
  <si>
    <t>Quantity</t>
  </si>
  <si>
    <t>These are background calculations and inputs</t>
  </si>
  <si>
    <t>Optimal Revenue calculations are here</t>
  </si>
  <si>
    <t>Minimum quantity demanded</t>
  </si>
  <si>
    <t>Number of Points:</t>
  </si>
  <si>
    <t>Pric</t>
  </si>
  <si>
    <t>Increment</t>
  </si>
  <si>
    <t>Estimation of confidence interval is here</t>
  </si>
  <si>
    <t>Revenue</t>
  </si>
  <si>
    <t>Elasticities</t>
  </si>
  <si>
    <t>Quantity Intercept</t>
  </si>
  <si>
    <t>Price Intercept (demand is zero):</t>
  </si>
  <si>
    <t>Correlation Coefficeint</t>
  </si>
  <si>
    <t xml:space="preserve">The slope of the demand curve is between </t>
  </si>
  <si>
    <t>and between at the 95% confidence level</t>
  </si>
  <si>
    <t>Confidence level</t>
  </si>
  <si>
    <t>DF degrees of freedom</t>
  </si>
  <si>
    <t>t the critical value of t statistic (TINV )</t>
  </si>
  <si>
    <t>Sb standard error</t>
  </si>
  <si>
    <t>interval  t(a,df)*Sb</t>
  </si>
  <si>
    <t>Lower 95%</t>
  </si>
  <si>
    <t>Upper 95%</t>
  </si>
  <si>
    <t xml:space="preserve"> </t>
  </si>
  <si>
    <t>Optimal Quantity for demand estimate</t>
  </si>
  <si>
    <t>Optimal Price for demand estimate</t>
  </si>
  <si>
    <t>Quantity Intercept (price is zero)</t>
  </si>
  <si>
    <t>Price where demand is zero</t>
  </si>
  <si>
    <t>Midas Product</t>
  </si>
  <si>
    <t>Quantity sold</t>
  </si>
  <si>
    <t xml:space="preserve">Variable costs </t>
  </si>
  <si>
    <t>Profit (beore subtracting fixed costs)</t>
  </si>
  <si>
    <t>Atlas Product</t>
  </si>
  <si>
    <t>Variable costs</t>
  </si>
  <si>
    <t>Hermes Product</t>
  </si>
  <si>
    <t>Total Treated</t>
  </si>
  <si>
    <t>Differentiation Strategy</t>
  </si>
  <si>
    <t>Fixed Costs:</t>
  </si>
  <si>
    <t>Net Profit with 3 versions</t>
  </si>
  <si>
    <t>Optimal Solution with only Atlas Product</t>
  </si>
  <si>
    <t>Total Revenue</t>
  </si>
  <si>
    <t>Total Variable Costs</t>
  </si>
  <si>
    <t>Fixed Costs</t>
  </si>
  <si>
    <t>Optimal net profit with 1 version</t>
  </si>
  <si>
    <t>Optimal Results with one product</t>
  </si>
  <si>
    <t>Optimal Maximum Profit</t>
  </si>
  <si>
    <t>Maximum Revenue Calculations</t>
  </si>
  <si>
    <r>
      <t xml:space="preserve">Note: The graph results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differentaition</t>
    </r>
  </si>
  <si>
    <t xml:space="preserve"> are optimal for both price and quantity.</t>
  </si>
  <si>
    <t xml:space="preserve"> You can therefore have partial quantities.</t>
  </si>
  <si>
    <t>Optimal Maximum Revenue</t>
  </si>
  <si>
    <t>Maximum Profit Calculations (1 Product)</t>
  </si>
  <si>
    <t>Marginal Cost</t>
  </si>
  <si>
    <t>Optimal quantity</t>
  </si>
  <si>
    <t>Differentation Dasboard Version 5.0 MAC and PC Compatible</t>
  </si>
  <si>
    <t>Demand Dasboard Version 5.0 MAC and PC Compatible</t>
  </si>
  <si>
    <t>&lt; Enter the number of points here</t>
  </si>
  <si>
    <t>&lt; Enter the demand estimates here</t>
  </si>
  <si>
    <t>If you copy from green cells to orange cells,</t>
  </si>
  <si>
    <t>then paste values without formulas.</t>
  </si>
  <si>
    <t>Only Change Values in Orange</t>
  </si>
  <si>
    <t xml:space="preserve"> the demand curve. Enter in decending </t>
  </si>
  <si>
    <t>order by price.</t>
  </si>
  <si>
    <t xml:space="preserve"> You can input up to 21 points to estimate</t>
  </si>
  <si>
    <t>Fitness 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</si>
</sst>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&quot;$&quot;#,##0"/>
    <numFmt numFmtId="165" formatCode="&quot;$&quot;#,##0.00"/>
    <numFmt numFmtId="166" formatCode="0.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rgb="FF3F3F76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u/>
      <sz val="14"/>
      <color rgb="FF3F3F76"/>
      <name val="Calibri"/>
      <family val="2"/>
      <scheme val="minor"/>
    </font>
    <font>
      <b/>
      <sz val="14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</borders>
  <cellStyleXfs count="13">
    <xf numFmtId="0" fontId="0" fillId="0" borderId="0"/>
    <xf numFmtId="0" fontId="3" fillId="2" borderId="1" applyNumberFormat="0" applyAlignment="0" applyProtection="0"/>
    <xf numFmtId="0" fontId="8" fillId="3" borderId="1" applyNumberFormat="0" applyAlignment="0" applyProtection="0"/>
    <xf numFmtId="0" fontId="7" fillId="4" borderId="2" applyNumberFormat="0" applyFont="0" applyAlignment="0" applyProtection="0"/>
    <xf numFmtId="0" fontId="9" fillId="5" borderId="0" applyNumberFormat="0" applyBorder="0" applyAlignment="0" applyProtection="0"/>
    <xf numFmtId="0" fontId="12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applyNumberFormat="1"/>
    <xf numFmtId="1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6" fontId="6" fillId="0" borderId="0" xfId="0" applyNumberFormat="1" applyFont="1"/>
    <xf numFmtId="0" fontId="0" fillId="0" borderId="0" xfId="0" applyNumberFormat="1"/>
    <xf numFmtId="0" fontId="0" fillId="0" borderId="0" xfId="0" applyFont="1"/>
    <xf numFmtId="0" fontId="8" fillId="3" borderId="1" xfId="2"/>
    <xf numFmtId="0" fontId="9" fillId="5" borderId="0" xfId="4"/>
    <xf numFmtId="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12" fillId="6" borderId="1" xfId="5" applyBorder="1"/>
    <xf numFmtId="164" fontId="12" fillId="6" borderId="1" xfId="5" applyNumberFormat="1" applyBorder="1"/>
    <xf numFmtId="165" fontId="12" fillId="6" borderId="1" xfId="5" applyNumberFormat="1" applyBorder="1"/>
    <xf numFmtId="3" fontId="12" fillId="6" borderId="1" xfId="5" applyNumberFormat="1" applyBorder="1"/>
    <xf numFmtId="0" fontId="13" fillId="0" borderId="0" xfId="0" applyFont="1"/>
    <xf numFmtId="165" fontId="13" fillId="0" borderId="0" xfId="0" applyNumberFormat="1" applyFont="1"/>
    <xf numFmtId="1" fontId="13" fillId="0" borderId="0" xfId="0" applyNumberFormat="1" applyFont="1"/>
    <xf numFmtId="0" fontId="14" fillId="0" borderId="0" xfId="1" applyFont="1" applyFill="1" applyBorder="1"/>
    <xf numFmtId="0" fontId="9" fillId="0" borderId="0" xfId="0" applyFont="1"/>
    <xf numFmtId="0" fontId="15" fillId="0" borderId="0" xfId="1" applyFont="1" applyFill="1" applyBorder="1"/>
    <xf numFmtId="0" fontId="16" fillId="0" borderId="0" xfId="1" applyFont="1" applyFill="1" applyBorder="1"/>
    <xf numFmtId="0" fontId="0" fillId="0" borderId="0" xfId="0" applyFill="1" applyBorder="1"/>
    <xf numFmtId="0" fontId="17" fillId="0" borderId="0" xfId="1" applyFont="1" applyFill="1" applyBorder="1"/>
    <xf numFmtId="0" fontId="3" fillId="0" borderId="0" xfId="1" applyFill="1" applyBorder="1"/>
    <xf numFmtId="0" fontId="18" fillId="0" borderId="0" xfId="0" applyFont="1"/>
    <xf numFmtId="0" fontId="19" fillId="0" borderId="0" xfId="0" applyFont="1"/>
    <xf numFmtId="0" fontId="20" fillId="0" borderId="0" xfId="6"/>
    <xf numFmtId="0" fontId="12" fillId="6" borderId="3" xfId="5" applyBorder="1"/>
    <xf numFmtId="166" fontId="12" fillId="6" borderId="4" xfId="5" applyNumberFormat="1" applyBorder="1"/>
    <xf numFmtId="164" fontId="12" fillId="6" borderId="4" xfId="5" applyNumberFormat="1" applyBorder="1"/>
    <xf numFmtId="165" fontId="12" fillId="6" borderId="4" xfId="5" applyNumberFormat="1" applyBorder="1"/>
    <xf numFmtId="3" fontId="12" fillId="6" borderId="4" xfId="5" applyNumberFormat="1" applyBorder="1"/>
    <xf numFmtId="0" fontId="12" fillId="6" borderId="5" xfId="5" applyBorder="1"/>
    <xf numFmtId="0" fontId="12" fillId="6" borderId="4" xfId="5" applyBorder="1"/>
    <xf numFmtId="0" fontId="9" fillId="5" borderId="1" xfId="4" applyBorder="1"/>
    <xf numFmtId="164" fontId="12" fillId="6" borderId="0" xfId="5" applyNumberFormat="1"/>
    <xf numFmtId="0" fontId="0" fillId="4" borderId="6" xfId="3" applyFont="1" applyBorder="1"/>
    <xf numFmtId="0" fontId="0" fillId="0" borderId="0" xfId="0" applyProtection="1">
      <protection locked="0"/>
    </xf>
    <xf numFmtId="164" fontId="21" fillId="0" borderId="0" xfId="0" applyNumberFormat="1" applyFont="1"/>
    <xf numFmtId="0" fontId="24" fillId="0" borderId="0" xfId="0" applyFont="1"/>
    <xf numFmtId="0" fontId="11" fillId="0" borderId="0" xfId="3" applyFont="1" applyFill="1" applyBorder="1"/>
    <xf numFmtId="0" fontId="0" fillId="0" borderId="0" xfId="3" applyFont="1" applyFill="1" applyBorder="1"/>
    <xf numFmtId="0" fontId="11" fillId="4" borderId="0" xfId="3" applyFont="1" applyBorder="1"/>
    <xf numFmtId="0" fontId="0" fillId="4" borderId="0" xfId="3" applyFont="1" applyBorder="1"/>
    <xf numFmtId="0" fontId="0" fillId="0" borderId="0" xfId="0" applyBorder="1"/>
    <xf numFmtId="0" fontId="10" fillId="4" borderId="0" xfId="3" applyFont="1" applyBorder="1"/>
    <xf numFmtId="0" fontId="0" fillId="7" borderId="0" xfId="3" applyFont="1" applyFill="1" applyBorder="1"/>
    <xf numFmtId="0" fontId="3" fillId="0" borderId="0" xfId="1" applyFill="1" applyBorder="1" applyProtection="1">
      <protection locked="0"/>
    </xf>
    <xf numFmtId="0" fontId="19" fillId="0" borderId="0" xfId="0" applyFont="1" applyAlignment="1">
      <alignment vertical="center"/>
    </xf>
    <xf numFmtId="0" fontId="6" fillId="0" borderId="0" xfId="3" applyFont="1" applyFill="1" applyBorder="1" applyAlignment="1">
      <alignment vertical="center"/>
    </xf>
    <xf numFmtId="0" fontId="6" fillId="9" borderId="2" xfId="3" applyFont="1" applyFill="1" applyAlignment="1">
      <alignment vertical="center"/>
    </xf>
    <xf numFmtId="0" fontId="0" fillId="9" borderId="0" xfId="0" applyFill="1" applyBorder="1"/>
    <xf numFmtId="0" fontId="0" fillId="9" borderId="0" xfId="0" applyFill="1"/>
    <xf numFmtId="0" fontId="0" fillId="0" borderId="0" xfId="0" applyFill="1"/>
    <xf numFmtId="0" fontId="27" fillId="9" borderId="0" xfId="6" applyFont="1" applyFill="1" applyBorder="1"/>
    <xf numFmtId="0" fontId="14" fillId="2" borderId="3" xfId="1" applyFont="1" applyBorder="1" applyProtection="1">
      <protection locked="0"/>
    </xf>
    <xf numFmtId="8" fontId="14" fillId="8" borderId="7" xfId="0" applyNumberFormat="1" applyFont="1" applyFill="1" applyBorder="1" applyAlignment="1">
      <alignment horizontal="right" vertical="center"/>
    </xf>
    <xf numFmtId="4" fontId="14" fillId="8" borderId="8" xfId="0" applyNumberFormat="1" applyFont="1" applyFill="1" applyBorder="1" applyAlignment="1">
      <alignment horizontal="right" vertical="center"/>
    </xf>
    <xf numFmtId="8" fontId="14" fillId="8" borderId="9" xfId="0" applyNumberFormat="1" applyFont="1" applyFill="1" applyBorder="1" applyAlignment="1">
      <alignment horizontal="right" vertical="center"/>
    </xf>
    <xf numFmtId="4" fontId="14" fillId="8" borderId="10" xfId="0" applyNumberFormat="1" applyFont="1" applyFill="1" applyBorder="1" applyAlignment="1">
      <alignment horizontal="right" vertical="center"/>
    </xf>
    <xf numFmtId="165" fontId="14" fillId="2" borderId="1" xfId="1" applyNumberFormat="1" applyFont="1" applyProtection="1">
      <protection locked="0"/>
    </xf>
    <xf numFmtId="2" fontId="14" fillId="2" borderId="1" xfId="1" applyNumberFormat="1" applyFont="1" applyProtection="1">
      <protection locked="0"/>
    </xf>
    <xf numFmtId="4" fontId="14" fillId="2" borderId="1" xfId="1" applyNumberFormat="1" applyFont="1" applyProtection="1">
      <protection locked="0"/>
    </xf>
    <xf numFmtId="3" fontId="14" fillId="2" borderId="1" xfId="1" applyNumberFormat="1" applyFont="1" applyProtection="1">
      <protection locked="0"/>
    </xf>
    <xf numFmtId="0" fontId="14" fillId="2" borderId="1" xfId="1" applyFont="1" applyAlignment="1" applyProtection="1">
      <alignment horizontal="right"/>
      <protection locked="0"/>
    </xf>
    <xf numFmtId="166" fontId="14" fillId="2" borderId="1" xfId="1" applyNumberFormat="1" applyFont="1"/>
    <xf numFmtId="165" fontId="14" fillId="2" borderId="1" xfId="1" applyNumberFormat="1" applyFont="1"/>
    <xf numFmtId="0" fontId="14" fillId="2" borderId="3" xfId="1" applyFont="1" applyBorder="1" applyAlignment="1" applyProtection="1">
      <alignment horizontal="right"/>
      <protection locked="0"/>
    </xf>
    <xf numFmtId="166" fontId="14" fillId="2" borderId="1" xfId="1" applyNumberFormat="1" applyFont="1" applyAlignment="1">
      <alignment horizontal="right"/>
    </xf>
    <xf numFmtId="165" fontId="14" fillId="2" borderId="1" xfId="1" applyNumberFormat="1" applyFont="1" applyAlignment="1">
      <alignment horizontal="right"/>
    </xf>
    <xf numFmtId="165" fontId="28" fillId="2" borderId="1" xfId="1" applyNumberFormat="1" applyFont="1"/>
    <xf numFmtId="165" fontId="28" fillId="2" borderId="1" xfId="1" applyNumberFormat="1" applyFont="1" applyAlignment="1">
      <alignment horizontal="right"/>
    </xf>
    <xf numFmtId="164" fontId="14" fillId="2" borderId="1" xfId="1" applyNumberFormat="1" applyFont="1" applyAlignment="1">
      <alignment horizontal="right"/>
    </xf>
    <xf numFmtId="0" fontId="29" fillId="0" borderId="1" xfId="1" applyFont="1" applyFill="1"/>
  </cellXfs>
  <cellStyles count="13">
    <cellStyle name="Accent2" xfId="4" builtinId="33"/>
    <cellStyle name="Calculation" xfId="2" builtinId="22"/>
    <cellStyle name="Explanatory Text" xfId="6" builtinId="53"/>
    <cellStyle name="Followed Hyperlink" xfId="12" builtinId="9" hidden="1"/>
    <cellStyle name="Followed Hyperlink" xfId="10" builtinId="9" hidden="1"/>
    <cellStyle name="Followed Hyperlink" xfId="8" builtinId="9" hidden="1"/>
    <cellStyle name="Good" xfId="5" builtinId="26"/>
    <cellStyle name="Hyperlink" xfId="11" builtinId="8" hidden="1"/>
    <cellStyle name="Hyperlink" xfId="9" builtinId="8" hidden="1"/>
    <cellStyle name="Hyperlink" xfId="7" builtinId="8" hidden="1"/>
    <cellStyle name="Input" xfId="1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491385486239005E-2"/>
          <c:y val="1.9535040305235001E-2"/>
          <c:w val="0.89743983117833603"/>
          <c:h val="0.7993469749348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'Demand Dashboard'!$D$3</c:f>
              <c:strCache>
                <c:ptCount val="1"/>
                <c:pt idx="0">
                  <c:v>Fitness Ace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delete val="1"/>
          </c:dLbls>
          <c:xVal>
            <c:numRef>
              <c:f>'Demand Dashboard'!$C$76:$C$96</c:f>
              <c:numCache>
                <c:formatCode>#,##0</c:formatCode>
                <c:ptCount val="21"/>
                <c:pt idx="0">
                  <c:v>0</c:v>
                </c:pt>
                <c:pt idx="1">
                  <c:v>1462.6666666666667</c:v>
                </c:pt>
                <c:pt idx="2">
                  <c:v>2925.3333333333335</c:v>
                </c:pt>
                <c:pt idx="3">
                  <c:v>4388</c:v>
                </c:pt>
                <c:pt idx="4">
                  <c:v>5850.666666666667</c:v>
                </c:pt>
                <c:pt idx="5">
                  <c:v>7313.3333333333339</c:v>
                </c:pt>
                <c:pt idx="6">
                  <c:v>8776</c:v>
                </c:pt>
                <c:pt idx="7">
                  <c:v>10238.666666666666</c:v>
                </c:pt>
                <c:pt idx="8">
                  <c:v>11701.333333333332</c:v>
                </c:pt>
                <c:pt idx="9">
                  <c:v>13163.999999999998</c:v>
                </c:pt>
                <c:pt idx="10">
                  <c:v>14626.666666666664</c:v>
                </c:pt>
                <c:pt idx="11">
                  <c:v>16089.33333333333</c:v>
                </c:pt>
                <c:pt idx="12">
                  <c:v>17551.999999999996</c:v>
                </c:pt>
                <c:pt idx="13">
                  <c:v>19014.666666666664</c:v>
                </c:pt>
                <c:pt idx="14">
                  <c:v>20477.333333333332</c:v>
                </c:pt>
                <c:pt idx="15">
                  <c:v>21940</c:v>
                </c:pt>
                <c:pt idx="16">
                  <c:v>23402.666666666668</c:v>
                </c:pt>
                <c:pt idx="17">
                  <c:v>24865.333333333336</c:v>
                </c:pt>
                <c:pt idx="18">
                  <c:v>26328.000000000004</c:v>
                </c:pt>
                <c:pt idx="19">
                  <c:v>27790.666666666672</c:v>
                </c:pt>
                <c:pt idx="20">
                  <c:v>29253.333333333339</c:v>
                </c:pt>
              </c:numCache>
            </c:numRef>
          </c:xVal>
          <c:yVal>
            <c:numRef>
              <c:f>'Demand Dashboard'!$D$76:$D$96</c:f>
              <c:numCache>
                <c:formatCode>"$"#,##0.00</c:formatCode>
                <c:ptCount val="21"/>
                <c:pt idx="0">
                  <c:v>43.88</c:v>
                </c:pt>
                <c:pt idx="1">
                  <c:v>41.686</c:v>
                </c:pt>
                <c:pt idx="2">
                  <c:v>39.492000000000004</c:v>
                </c:pt>
                <c:pt idx="3">
                  <c:v>37.298000000000002</c:v>
                </c:pt>
                <c:pt idx="4">
                  <c:v>35.103999999999999</c:v>
                </c:pt>
                <c:pt idx="5">
                  <c:v>32.910000000000004</c:v>
                </c:pt>
                <c:pt idx="6">
                  <c:v>30.716000000000001</c:v>
                </c:pt>
                <c:pt idx="7">
                  <c:v>28.522000000000006</c:v>
                </c:pt>
                <c:pt idx="8">
                  <c:v>26.328000000000003</c:v>
                </c:pt>
                <c:pt idx="9">
                  <c:v>24.134000000000004</c:v>
                </c:pt>
                <c:pt idx="10">
                  <c:v>21.940000000000005</c:v>
                </c:pt>
                <c:pt idx="11">
                  <c:v>19.746000000000006</c:v>
                </c:pt>
                <c:pt idx="12">
                  <c:v>17.552000000000007</c:v>
                </c:pt>
                <c:pt idx="13">
                  <c:v>15.358000000000004</c:v>
                </c:pt>
                <c:pt idx="14">
                  <c:v>13.164000000000005</c:v>
                </c:pt>
                <c:pt idx="15">
                  <c:v>10.969999999999999</c:v>
                </c:pt>
                <c:pt idx="16">
                  <c:v>8.7760000000000034</c:v>
                </c:pt>
                <c:pt idx="17">
                  <c:v>6.5820000000000007</c:v>
                </c:pt>
                <c:pt idx="18">
                  <c:v>4.3879999999999981</c:v>
                </c:pt>
                <c:pt idx="19">
                  <c:v>2.1939999999999955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BBF-40E1-8F64-431CE873E7CE}"/>
            </c:ext>
          </c:extLst>
        </c:ser>
        <c:ser>
          <c:idx val="2"/>
          <c:order val="1"/>
          <c:tx>
            <c:strRef>
              <c:f>'Demand Dashboard'!$F$2</c:f>
              <c:strCache>
                <c:ptCount val="1"/>
                <c:pt idx="0">
                  <c:v>Estimated Demand from points</c:v>
                </c:pt>
              </c:strCache>
            </c:strRef>
          </c:tx>
          <c:spPr>
            <a:ln w="25400"/>
          </c:spPr>
          <c:marker>
            <c:symbol val="none"/>
          </c:marker>
          <c:dLbls>
            <c:delete val="1"/>
          </c:dLbls>
          <c:xVal>
            <c:numRef>
              <c:f>'Demand Dashboard'!$R$76:$R$96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1423.5627329192544</c:v>
                </c:pt>
                <c:pt idx="2">
                  <c:v>2847.1254658385087</c:v>
                </c:pt>
                <c:pt idx="3">
                  <c:v>4270.6881987577635</c:v>
                </c:pt>
                <c:pt idx="4">
                  <c:v>5694.2509316770174</c:v>
                </c:pt>
                <c:pt idx="5">
                  <c:v>7117.8136645962713</c:v>
                </c:pt>
                <c:pt idx="6">
                  <c:v>8541.3763975155252</c:v>
                </c:pt>
                <c:pt idx="7">
                  <c:v>9964.9391304347791</c:v>
                </c:pt>
                <c:pt idx="8">
                  <c:v>11388.501863354033</c:v>
                </c:pt>
                <c:pt idx="9">
                  <c:v>12812.064596273287</c:v>
                </c:pt>
                <c:pt idx="10">
                  <c:v>14235.627329192541</c:v>
                </c:pt>
                <c:pt idx="11">
                  <c:v>15659.190062111795</c:v>
                </c:pt>
                <c:pt idx="12">
                  <c:v>17082.75279503105</c:v>
                </c:pt>
                <c:pt idx="13">
                  <c:v>18506.315527950304</c:v>
                </c:pt>
                <c:pt idx="14">
                  <c:v>19929.878260869558</c:v>
                </c:pt>
                <c:pt idx="15">
                  <c:v>21353.440993788812</c:v>
                </c:pt>
                <c:pt idx="16">
                  <c:v>22777.003726708066</c:v>
                </c:pt>
                <c:pt idx="17">
                  <c:v>24200.56645962732</c:v>
                </c:pt>
                <c:pt idx="18">
                  <c:v>25624.129192546574</c:v>
                </c:pt>
                <c:pt idx="19">
                  <c:v>27047.691925465828</c:v>
                </c:pt>
                <c:pt idx="20">
                  <c:v>28471.254658385082</c:v>
                </c:pt>
              </c:numCache>
            </c:numRef>
          </c:xVal>
          <c:yVal>
            <c:numRef>
              <c:f>'Demand Dashboard'!$S$76:$S$96</c:f>
              <c:numCache>
                <c:formatCode>"$"#,##0</c:formatCode>
                <c:ptCount val="21"/>
                <c:pt idx="0">
                  <c:v>43.876560226663599</c:v>
                </c:pt>
                <c:pt idx="1">
                  <c:v>41.682732215330418</c:v>
                </c:pt>
                <c:pt idx="2">
                  <c:v>39.488904203997237</c:v>
                </c:pt>
                <c:pt idx="3">
                  <c:v>37.295076192664062</c:v>
                </c:pt>
                <c:pt idx="4">
                  <c:v>35.101248181330881</c:v>
                </c:pt>
                <c:pt idx="5">
                  <c:v>32.9074201699977</c:v>
                </c:pt>
                <c:pt idx="6">
                  <c:v>30.713592158664522</c:v>
                </c:pt>
                <c:pt idx="7">
                  <c:v>28.519764147331344</c:v>
                </c:pt>
                <c:pt idx="8">
                  <c:v>26.325936135998163</c:v>
                </c:pt>
                <c:pt idx="9">
                  <c:v>24.132108124664985</c:v>
                </c:pt>
                <c:pt idx="10">
                  <c:v>21.938280113331807</c:v>
                </c:pt>
                <c:pt idx="11">
                  <c:v>19.744452101998625</c:v>
                </c:pt>
                <c:pt idx="12">
                  <c:v>17.550624090665444</c:v>
                </c:pt>
                <c:pt idx="13">
                  <c:v>15.356796079332266</c:v>
                </c:pt>
                <c:pt idx="14">
                  <c:v>13.162968067999088</c:v>
                </c:pt>
                <c:pt idx="15">
                  <c:v>10.969140056665907</c:v>
                </c:pt>
                <c:pt idx="16">
                  <c:v>8.7753120453327256</c:v>
                </c:pt>
                <c:pt idx="17">
                  <c:v>6.5814840339995513</c:v>
                </c:pt>
                <c:pt idx="18">
                  <c:v>4.3876560226663699</c:v>
                </c:pt>
                <c:pt idx="19">
                  <c:v>2.1938280113331885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BBF-40E1-8F64-431CE873E7CE}"/>
            </c:ext>
          </c:extLst>
        </c:ser>
        <c:ser>
          <c:idx val="1"/>
          <c:order val="2"/>
          <c:tx>
            <c:v>Original Data</c:v>
          </c:tx>
          <c:spPr>
            <a:ln w="25400"/>
          </c:spPr>
          <c:marker>
            <c:symbol val="none"/>
          </c:marker>
          <c:dLbls>
            <c:delete val="1"/>
          </c:dLbls>
          <c:xVal>
            <c:numRef>
              <c:f>'Demand Dashboard'!$N$11:$N$31</c:f>
              <c:numCache>
                <c:formatCode>#,##0.00</c:formatCode>
                <c:ptCount val="21"/>
                <c:pt idx="0">
                  <c:v>2200</c:v>
                </c:pt>
                <c:pt idx="1">
                  <c:v>5800</c:v>
                </c:pt>
                <c:pt idx="2">
                  <c:v>12500</c:v>
                </c:pt>
                <c:pt idx="3">
                  <c:v>14500</c:v>
                </c:pt>
                <c:pt idx="4">
                  <c:v>23000</c:v>
                </c:pt>
              </c:numCache>
            </c:numRef>
          </c:xVal>
          <c:yVal>
            <c:numRef>
              <c:f>'Demand Dashboard'!$M$11:$M$31</c:f>
              <c:numCache>
                <c:formatCode>"$"#,##0.00_);[Red]\("$"#,##0.00\)</c:formatCode>
                <c:ptCount val="21"/>
                <c:pt idx="0">
                  <c:v>45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BBF-40E1-8F64-431CE873E7C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285735640"/>
        <c:axId val="285735248"/>
      </c:scatterChart>
      <c:valAx>
        <c:axId val="285735640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crossAx val="285735248"/>
        <c:crosses val="autoZero"/>
        <c:crossBetween val="midCat"/>
      </c:valAx>
      <c:valAx>
        <c:axId val="285735248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crossAx val="2857356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3" l="0.70000000000000095" r="0.70000000000000095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Demand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'Differentiation Dashboard'!$D$3</c:f>
              <c:strCache>
                <c:ptCount val="1"/>
                <c:pt idx="0">
                  <c:v>Fitness Ace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'Differentiation Dashboard'!$B$80:$B$100</c:f>
              <c:numCache>
                <c:formatCode>#,##0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'Differentiation Dashboard'!$C$80:$C$100</c:f>
              <c:numCache>
                <c:formatCode>"$"#,##0.00</c:formatCode>
                <c:ptCount val="21"/>
                <c:pt idx="0">
                  <c:v>50</c:v>
                </c:pt>
                <c:pt idx="1">
                  <c:v>47.5</c:v>
                </c:pt>
                <c:pt idx="2">
                  <c:v>45</c:v>
                </c:pt>
                <c:pt idx="3">
                  <c:v>42.5</c:v>
                </c:pt>
                <c:pt idx="4">
                  <c:v>40</c:v>
                </c:pt>
                <c:pt idx="5">
                  <c:v>37.5</c:v>
                </c:pt>
                <c:pt idx="6">
                  <c:v>35</c:v>
                </c:pt>
                <c:pt idx="7">
                  <c:v>32.5</c:v>
                </c:pt>
                <c:pt idx="8">
                  <c:v>30</c:v>
                </c:pt>
                <c:pt idx="9">
                  <c:v>27.5</c:v>
                </c:pt>
                <c:pt idx="10">
                  <c:v>25</c:v>
                </c:pt>
                <c:pt idx="11">
                  <c:v>22.5</c:v>
                </c:pt>
                <c:pt idx="12">
                  <c:v>20</c:v>
                </c:pt>
                <c:pt idx="13">
                  <c:v>17.5</c:v>
                </c:pt>
                <c:pt idx="14">
                  <c:v>15</c:v>
                </c:pt>
                <c:pt idx="15">
                  <c:v>12.5</c:v>
                </c:pt>
                <c:pt idx="16">
                  <c:v>10</c:v>
                </c:pt>
                <c:pt idx="17">
                  <c:v>7.5</c:v>
                </c:pt>
                <c:pt idx="18">
                  <c:v>5</c:v>
                </c:pt>
                <c:pt idx="19">
                  <c:v>2.5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46-4C4A-B5C6-1BD92B02D967}"/>
            </c:ext>
          </c:extLst>
        </c:ser>
        <c:ser>
          <c:idx val="2"/>
          <c:order val="1"/>
          <c:tx>
            <c:v>Optimal Profit One Product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15"/>
            <c:spPr>
              <a:ln>
                <a:solidFill>
                  <a:srgbClr val="00B050"/>
                </a:solidFill>
              </a:ln>
            </c:spPr>
          </c:marker>
          <c:dPt>
            <c:idx val="0"/>
            <c:marker>
              <c:spPr>
                <a:solidFill>
                  <a:srgbClr val="00B0F0"/>
                </a:solidFill>
                <a:ln>
                  <a:solidFill>
                    <a:srgbClr val="00B05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6746-4C4A-B5C6-1BD92B02D967}"/>
              </c:ext>
            </c:extLst>
          </c:dPt>
          <c:xVal>
            <c:numRef>
              <c:f>'Differentiation Dashboard'!$D$68</c:f>
              <c:numCache>
                <c:formatCode>#,##0</c:formatCode>
                <c:ptCount val="1"/>
                <c:pt idx="0">
                  <c:v>7200</c:v>
                </c:pt>
              </c:numCache>
            </c:numRef>
          </c:xVal>
          <c:yVal>
            <c:numRef>
              <c:f>'Differentiation Dashboard'!$D$67</c:f>
              <c:numCache>
                <c:formatCode>"$"#,##0.00</c:formatCode>
                <c:ptCount val="1"/>
                <c:pt idx="0">
                  <c:v>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746-4C4A-B5C6-1BD92B02D967}"/>
            </c:ext>
          </c:extLst>
        </c:ser>
        <c:ser>
          <c:idx val="1"/>
          <c:order val="2"/>
          <c:tx>
            <c:strRef>
              <c:f>'Differentiation Dashboard'!$A$70</c:f>
              <c:strCache>
                <c:ptCount val="1"/>
                <c:pt idx="0">
                  <c:v>Optimal Maximum Revenue</c:v>
                </c:pt>
              </c:strCache>
            </c:strRef>
          </c:tx>
          <c:marker>
            <c:symbol val="x"/>
            <c:size val="10"/>
            <c:spPr>
              <a:solidFill>
                <a:srgbClr val="FFFF00"/>
              </a:solidFill>
            </c:spPr>
          </c:marker>
          <c:xVal>
            <c:numRef>
              <c:f>'Differentiation Dashboard'!$D$72</c:f>
              <c:numCache>
                <c:formatCode>#,##0</c:formatCode>
                <c:ptCount val="1"/>
                <c:pt idx="0">
                  <c:v>10000</c:v>
                </c:pt>
              </c:numCache>
            </c:numRef>
          </c:xVal>
          <c:yVal>
            <c:numRef>
              <c:f>'Differentiation Dashboard'!$D$71</c:f>
              <c:numCache>
                <c:formatCode>"$"#,##0.00</c:formatCode>
                <c:ptCount val="1"/>
                <c:pt idx="0">
                  <c:v>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746-4C4A-B5C6-1BD92B02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88840"/>
        <c:axId val="243389624"/>
      </c:scatterChart>
      <c:valAx>
        <c:axId val="243388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43389624"/>
        <c:crosses val="autoZero"/>
        <c:crossBetween val="midCat"/>
      </c:valAx>
      <c:valAx>
        <c:axId val="24338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24338884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Differentiation</a:t>
            </a:r>
            <a:r>
              <a:rPr lang="en-US" baseline="0"/>
              <a:t> Versus Single Product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'Differentiation Dashboard'!$A$7</c:f>
              <c:strCache>
                <c:ptCount val="1"/>
                <c:pt idx="0">
                  <c:v>Midas Product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Dashboard'!$D$11</c:f>
              <c:numCache>
                <c:formatCode>"$"#,##0</c:formatCode>
                <c:ptCount val="1"/>
                <c:pt idx="0">
                  <c:v>70400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64-4556-AC5F-78B130FD5C94}"/>
            </c:ext>
          </c:extLst>
        </c:ser>
        <c:ser>
          <c:idx val="1"/>
          <c:order val="1"/>
          <c:tx>
            <c:strRef>
              <c:f>'Differentiation Dashboard'!$A$13</c:f>
              <c:strCache>
                <c:ptCount val="1"/>
                <c:pt idx="0">
                  <c:v>Atlas Product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Dashboard'!$D$17</c:f>
              <c:numCache>
                <c:formatCode>"$"#,##0</c:formatCode>
                <c:ptCount val="1"/>
                <c:pt idx="0">
                  <c:v>70300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64-4556-AC5F-78B130FD5C94}"/>
            </c:ext>
          </c:extLst>
        </c:ser>
        <c:ser>
          <c:idx val="3"/>
          <c:order val="2"/>
          <c:tx>
            <c:strRef>
              <c:f>'Differentiation Dashboard'!$A$19</c:f>
              <c:strCache>
                <c:ptCount val="1"/>
                <c:pt idx="0">
                  <c:v>Hermes Product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EB64-4556-AC5F-78B130FD5C9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Dashboard'!$D$23</c:f>
              <c:numCache>
                <c:formatCode>"$"#,##0</c:formatCode>
                <c:ptCount val="1"/>
                <c:pt idx="0">
                  <c:v>60000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64-4556-AC5F-78B130FD5C94}"/>
            </c:ext>
          </c:extLst>
        </c:ser>
        <c:ser>
          <c:idx val="0"/>
          <c:order val="3"/>
          <c:tx>
            <c:strRef>
              <c:f>'Differentiation Dashboard'!$A$28</c:f>
              <c:strCache>
                <c:ptCount val="1"/>
                <c:pt idx="0">
                  <c:v>Net Profit with 3 versions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Dashboard'!$D$28</c:f>
              <c:numCache>
                <c:formatCode>"$"#,##0</c:formatCode>
                <c:ptCount val="1"/>
                <c:pt idx="0">
                  <c:v>100700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B64-4556-AC5F-78B130FD5C94}"/>
            </c:ext>
          </c:extLst>
        </c:ser>
        <c:ser>
          <c:idx val="4"/>
          <c:order val="4"/>
          <c:tx>
            <c:strRef>
              <c:f>'Differentiation Dashboard'!$A$36</c:f>
              <c:strCache>
                <c:ptCount val="1"/>
                <c:pt idx="0">
                  <c:v>Optimal net profit with 1 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'Differentiation Dashboard'!$D$36</c:f>
              <c:numCache>
                <c:formatCode>"$"#,##0</c:formatCode>
                <c:ptCount val="1"/>
                <c:pt idx="0">
                  <c:v>29600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B64-4556-AC5F-78B130FD5C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5695512"/>
        <c:axId val="285694336"/>
      </c:barChart>
      <c:catAx>
        <c:axId val="285695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85694336"/>
        <c:crosses val="autoZero"/>
        <c:auto val="1"/>
        <c:lblAlgn val="ctr"/>
        <c:lblOffset val="100"/>
        <c:noMultiLvlLbl val="0"/>
      </c:catAx>
      <c:valAx>
        <c:axId val="285694336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crossAx val="285695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57150</xdr:rowOff>
    </xdr:from>
    <xdr:to>
      <xdr:col>9</xdr:col>
      <xdr:colOff>371475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133350</xdr:rowOff>
    </xdr:from>
    <xdr:to>
      <xdr:col>12</xdr:col>
      <xdr:colOff>371475</xdr:colOff>
      <xdr:row>15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16</xdr:row>
      <xdr:rowOff>19050</xdr:rowOff>
    </xdr:from>
    <xdr:to>
      <xdr:col>12</xdr:col>
      <xdr:colOff>342900</xdr:colOff>
      <xdr:row>37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96"/>
  <sheetViews>
    <sheetView showGridLines="0" topLeftCell="A70" workbookViewId="0">
      <selection activeCell="D6" sqref="D6"/>
    </sheetView>
  </sheetViews>
  <sheetFormatPr defaultColWidth="8.85546875" defaultRowHeight="15" x14ac:dyDescent="0.25"/>
  <cols>
    <col min="1" max="1" width="9.85546875" bestFit="1" customWidth="1"/>
    <col min="3" max="3" width="11.42578125" customWidth="1"/>
    <col min="4" max="4" width="18.28515625" customWidth="1"/>
    <col min="5" max="5" width="9.85546875" customWidth="1"/>
    <col min="6" max="6" width="15.42578125" customWidth="1"/>
    <col min="8" max="8" width="10" bestFit="1" customWidth="1"/>
    <col min="9" max="9" width="7.42578125" customWidth="1"/>
    <col min="10" max="10" width="12.28515625" customWidth="1"/>
    <col min="11" max="11" width="3.85546875" customWidth="1"/>
    <col min="12" max="12" width="4.42578125" customWidth="1"/>
    <col min="13" max="13" width="12.42578125" customWidth="1"/>
    <col min="14" max="14" width="18.140625" customWidth="1"/>
    <col min="15" max="15" width="4.7109375" customWidth="1"/>
    <col min="16" max="16" width="2" customWidth="1"/>
    <col min="17" max="17" width="14.42578125" customWidth="1"/>
    <col min="18" max="18" width="14.28515625" customWidth="1"/>
    <col min="19" max="19" width="10.42578125" customWidth="1"/>
    <col min="20" max="20" width="12" hidden="1" customWidth="1"/>
    <col min="21" max="21" width="16" customWidth="1"/>
    <col min="22" max="22" width="6.42578125" customWidth="1"/>
    <col min="23" max="28" width="15.7109375" customWidth="1"/>
  </cols>
  <sheetData>
    <row r="1" spans="1:24" ht="38.1" customHeight="1" x14ac:dyDescent="0.25">
      <c r="A1" s="60" t="s">
        <v>72</v>
      </c>
      <c r="I1" s="61"/>
      <c r="J1" s="33"/>
      <c r="K1" s="33"/>
      <c r="L1" s="33"/>
      <c r="M1" s="33"/>
    </row>
    <row r="2" spans="1:24" ht="18.75" x14ac:dyDescent="0.3">
      <c r="F2" s="12" t="s">
        <v>0</v>
      </c>
    </row>
    <row r="3" spans="1:24" ht="18.75" x14ac:dyDescent="0.3">
      <c r="A3" s="5" t="s">
        <v>1</v>
      </c>
      <c r="B3" s="16"/>
      <c r="C3" s="16"/>
      <c r="D3" s="76" t="s">
        <v>81</v>
      </c>
      <c r="F3" s="22" t="s">
        <v>2</v>
      </c>
      <c r="G3" s="22"/>
      <c r="H3" s="39"/>
      <c r="I3" s="44"/>
      <c r="J3" s="40">
        <f ca="1">+O75</f>
        <v>-1.5410827781606555E-3</v>
      </c>
      <c r="L3" s="66" t="s">
        <v>77</v>
      </c>
      <c r="M3" s="66"/>
      <c r="N3" s="66"/>
      <c r="O3" s="66"/>
      <c r="P3" s="66"/>
      <c r="Q3" s="66"/>
    </row>
    <row r="4" spans="1:24" ht="18.75" x14ac:dyDescent="0.3">
      <c r="A4" s="5" t="s">
        <v>3</v>
      </c>
      <c r="B4" s="16"/>
      <c r="C4" s="16"/>
      <c r="D4" s="77">
        <v>-1.5E-3</v>
      </c>
      <c r="E4" s="14"/>
      <c r="F4" s="22" t="s">
        <v>4</v>
      </c>
      <c r="G4" s="22"/>
      <c r="H4" s="39"/>
      <c r="I4" s="44"/>
      <c r="J4" s="40">
        <f ca="1">+$O$86</f>
        <v>-7.3945889693216875E-4</v>
      </c>
      <c r="L4" s="66" t="s">
        <v>75</v>
      </c>
      <c r="M4" s="66"/>
      <c r="N4" s="66"/>
      <c r="O4" s="66"/>
      <c r="P4" s="66"/>
      <c r="Q4" s="66"/>
    </row>
    <row r="5" spans="1:24" ht="18.75" x14ac:dyDescent="0.3">
      <c r="A5" s="5" t="s">
        <v>5</v>
      </c>
      <c r="B5" s="16"/>
      <c r="C5" s="16"/>
      <c r="D5" s="78">
        <v>43.88</v>
      </c>
      <c r="E5" s="13"/>
      <c r="F5" s="22" t="s">
        <v>6</v>
      </c>
      <c r="G5" s="22"/>
      <c r="H5" s="39"/>
      <c r="I5" s="44"/>
      <c r="J5" s="40">
        <f ca="1">+$O$87</f>
        <v>-2.3427066593891422E-3</v>
      </c>
      <c r="L5" s="66" t="s">
        <v>76</v>
      </c>
      <c r="M5" s="66"/>
      <c r="N5" s="66"/>
      <c r="O5" s="66"/>
      <c r="P5" s="66"/>
      <c r="Q5" s="66"/>
    </row>
    <row r="6" spans="1:24" ht="18.75" x14ac:dyDescent="0.3">
      <c r="A6" s="3" t="s">
        <v>7</v>
      </c>
      <c r="B6" s="13"/>
      <c r="C6" s="13"/>
      <c r="D6" s="23">
        <f>+I76*I77</f>
        <v>320909.06666666671</v>
      </c>
      <c r="E6" s="13"/>
      <c r="F6" s="39" t="s">
        <v>8</v>
      </c>
      <c r="G6" s="45"/>
      <c r="H6" s="39"/>
      <c r="I6" s="44"/>
      <c r="J6" s="42">
        <f ca="1">+O76</f>
        <v>43.876560226663599</v>
      </c>
    </row>
    <row r="7" spans="1:24" ht="15.75" x14ac:dyDescent="0.25">
      <c r="A7" s="3" t="s">
        <v>9</v>
      </c>
      <c r="B7" s="3"/>
      <c r="C7" s="3"/>
      <c r="D7" s="24">
        <f>+I77</f>
        <v>21.94</v>
      </c>
      <c r="F7" s="39" t="s">
        <v>10</v>
      </c>
      <c r="G7" s="45"/>
      <c r="H7" s="39"/>
      <c r="I7" s="44"/>
      <c r="J7" s="41">
        <f ca="1">+O88*O89</f>
        <v>312305.17993682745</v>
      </c>
      <c r="Q7" s="53"/>
      <c r="R7" s="53"/>
      <c r="S7" s="58"/>
      <c r="V7" s="1"/>
      <c r="W7" s="2"/>
      <c r="X7" s="1"/>
    </row>
    <row r="8" spans="1:24" ht="18.75" x14ac:dyDescent="0.3">
      <c r="A8" s="3" t="s">
        <v>11</v>
      </c>
      <c r="B8" s="3"/>
      <c r="C8" s="3"/>
      <c r="D8" s="25">
        <f>+I76</f>
        <v>14626.666666666668</v>
      </c>
      <c r="F8" s="39" t="s">
        <v>12</v>
      </c>
      <c r="G8" s="45"/>
      <c r="H8" s="39"/>
      <c r="I8" s="44"/>
      <c r="J8" s="42">
        <f ca="1">+O89</f>
        <v>21.9382801133318</v>
      </c>
      <c r="M8" s="85" t="s">
        <v>13</v>
      </c>
      <c r="N8" s="85"/>
      <c r="O8" s="67">
        <v>5</v>
      </c>
      <c r="P8" s="59"/>
      <c r="Q8" s="57" t="s">
        <v>73</v>
      </c>
      <c r="R8" s="55"/>
      <c r="V8" s="1"/>
      <c r="W8" s="2"/>
      <c r="X8" s="1"/>
    </row>
    <row r="9" spans="1:24" ht="15.75" x14ac:dyDescent="0.25">
      <c r="A9" s="3"/>
      <c r="B9" s="3"/>
      <c r="F9" s="39" t="s">
        <v>14</v>
      </c>
      <c r="G9" s="45"/>
      <c r="H9" s="39"/>
      <c r="I9" s="44"/>
      <c r="J9" s="43">
        <f ca="1">+O88</f>
        <v>14235.627329192544</v>
      </c>
      <c r="V9" s="1"/>
      <c r="W9" s="2"/>
      <c r="X9" s="1"/>
    </row>
    <row r="10" spans="1:24" ht="15.75" thickBot="1" x14ac:dyDescent="0.3">
      <c r="F10" s="39" t="s">
        <v>15</v>
      </c>
      <c r="G10" s="45"/>
      <c r="H10" s="39"/>
      <c r="I10" s="44"/>
      <c r="J10" s="40">
        <f ca="1">+O77</f>
        <v>-0.96218487239778405</v>
      </c>
      <c r="L10" s="4" t="s">
        <v>16</v>
      </c>
      <c r="M10" s="4" t="s">
        <v>17</v>
      </c>
      <c r="N10" s="4" t="s">
        <v>18</v>
      </c>
    </row>
    <row r="11" spans="1:24" ht="19.5" thickBot="1" x14ac:dyDescent="0.3">
      <c r="L11">
        <v>1</v>
      </c>
      <c r="M11" s="68">
        <v>45</v>
      </c>
      <c r="N11" s="69">
        <v>2200</v>
      </c>
      <c r="Q11" s="57" t="s">
        <v>74</v>
      </c>
      <c r="R11" s="54"/>
      <c r="S11" s="52"/>
    </row>
    <row r="12" spans="1:24" ht="19.5" thickBot="1" x14ac:dyDescent="0.3">
      <c r="A12" s="9"/>
      <c r="B12" s="21"/>
      <c r="L12">
        <v>2</v>
      </c>
      <c r="M12" s="70">
        <v>30</v>
      </c>
      <c r="N12" s="71">
        <v>5800</v>
      </c>
      <c r="Q12" s="54" t="s">
        <v>80</v>
      </c>
      <c r="R12" s="54"/>
      <c r="S12" s="52"/>
    </row>
    <row r="13" spans="1:24" ht="19.5" thickBot="1" x14ac:dyDescent="0.3">
      <c r="A13" s="9"/>
      <c r="B13" s="21"/>
      <c r="L13">
        <v>3</v>
      </c>
      <c r="M13" s="70">
        <v>25</v>
      </c>
      <c r="N13" s="71">
        <v>12500</v>
      </c>
      <c r="Q13" s="54" t="s">
        <v>78</v>
      </c>
      <c r="R13" s="54"/>
      <c r="S13" s="53"/>
    </row>
    <row r="14" spans="1:24" ht="19.5" thickBot="1" x14ac:dyDescent="0.3">
      <c r="A14" s="9"/>
      <c r="B14" s="21"/>
      <c r="L14">
        <v>4</v>
      </c>
      <c r="M14" s="70">
        <v>20</v>
      </c>
      <c r="N14" s="71">
        <v>14500</v>
      </c>
      <c r="Q14" s="54" t="s">
        <v>79</v>
      </c>
      <c r="R14" s="55"/>
      <c r="S14" s="56"/>
    </row>
    <row r="15" spans="1:24" ht="19.5" thickBot="1" x14ac:dyDescent="0.3">
      <c r="A15" s="9"/>
      <c r="B15" s="21"/>
      <c r="L15">
        <v>5</v>
      </c>
      <c r="M15" s="70">
        <v>10</v>
      </c>
      <c r="N15" s="71">
        <v>23000</v>
      </c>
    </row>
    <row r="16" spans="1:24" ht="18.75" x14ac:dyDescent="0.3">
      <c r="A16" s="9"/>
      <c r="B16" s="21"/>
      <c r="L16">
        <v>6</v>
      </c>
      <c r="M16" s="72"/>
      <c r="N16" s="73"/>
    </row>
    <row r="17" spans="1:23" ht="18.75" x14ac:dyDescent="0.3">
      <c r="A17" s="9"/>
      <c r="B17" s="21"/>
      <c r="L17">
        <v>7</v>
      </c>
      <c r="M17" s="74"/>
      <c r="N17" s="75"/>
    </row>
    <row r="18" spans="1:23" ht="18.75" x14ac:dyDescent="0.3">
      <c r="A18" s="9"/>
      <c r="B18" s="21"/>
      <c r="L18">
        <v>8</v>
      </c>
      <c r="M18" s="74"/>
      <c r="N18" s="73"/>
      <c r="W18" s="49"/>
    </row>
    <row r="19" spans="1:23" ht="18.75" x14ac:dyDescent="0.3">
      <c r="A19" s="9"/>
      <c r="B19" s="21"/>
      <c r="L19">
        <v>9</v>
      </c>
      <c r="M19" s="74"/>
      <c r="N19" s="73"/>
    </row>
    <row r="20" spans="1:23" ht="18.75" x14ac:dyDescent="0.3">
      <c r="A20" s="9"/>
      <c r="B20" s="21"/>
      <c r="L20">
        <v>10</v>
      </c>
      <c r="M20" s="74"/>
      <c r="N20" s="73"/>
    </row>
    <row r="21" spans="1:23" ht="18.75" x14ac:dyDescent="0.3">
      <c r="A21" s="9"/>
      <c r="B21" s="21"/>
      <c r="L21">
        <v>11</v>
      </c>
      <c r="M21" s="74"/>
      <c r="N21" s="73"/>
    </row>
    <row r="22" spans="1:23" ht="18.75" x14ac:dyDescent="0.3">
      <c r="A22" s="9"/>
      <c r="B22" s="21"/>
      <c r="L22">
        <v>12</v>
      </c>
      <c r="M22" s="74"/>
      <c r="N22" s="73"/>
    </row>
    <row r="23" spans="1:23" ht="18.75" x14ac:dyDescent="0.3">
      <c r="A23" s="9"/>
      <c r="B23" s="21"/>
      <c r="L23">
        <v>13</v>
      </c>
      <c r="M23" s="74"/>
      <c r="N23" s="73"/>
    </row>
    <row r="24" spans="1:23" ht="18.75" x14ac:dyDescent="0.3">
      <c r="A24" s="9"/>
      <c r="B24" s="21"/>
      <c r="L24">
        <v>14</v>
      </c>
      <c r="M24" s="74"/>
      <c r="N24" s="73"/>
    </row>
    <row r="25" spans="1:23" ht="18.75" x14ac:dyDescent="0.3">
      <c r="A25" s="9"/>
      <c r="B25" s="21"/>
      <c r="L25">
        <v>15</v>
      </c>
      <c r="M25" s="74"/>
      <c r="N25" s="73"/>
    </row>
    <row r="26" spans="1:23" ht="18.75" x14ac:dyDescent="0.3">
      <c r="A26" s="9"/>
      <c r="B26" s="21"/>
      <c r="L26">
        <v>16</v>
      </c>
      <c r="M26" s="74"/>
      <c r="N26" s="73"/>
    </row>
    <row r="27" spans="1:23" ht="18.75" x14ac:dyDescent="0.3">
      <c r="A27" s="9"/>
      <c r="B27" s="21"/>
      <c r="L27">
        <v>17</v>
      </c>
      <c r="M27" s="74"/>
      <c r="N27" s="73"/>
    </row>
    <row r="28" spans="1:23" ht="18.75" x14ac:dyDescent="0.3">
      <c r="A28" s="9"/>
      <c r="B28" s="21"/>
      <c r="L28">
        <v>18</v>
      </c>
      <c r="M28" s="74"/>
      <c r="N28" s="73"/>
    </row>
    <row r="29" spans="1:23" ht="18.75" x14ac:dyDescent="0.3">
      <c r="A29" s="9"/>
      <c r="B29" s="21"/>
      <c r="L29">
        <v>19</v>
      </c>
      <c r="M29" s="74"/>
      <c r="N29" s="73"/>
    </row>
    <row r="30" spans="1:23" ht="18.75" x14ac:dyDescent="0.3">
      <c r="A30" s="9"/>
      <c r="B30" s="21"/>
      <c r="L30">
        <v>20</v>
      </c>
      <c r="M30" s="74"/>
      <c r="N30" s="73"/>
    </row>
    <row r="31" spans="1:23" ht="18.75" x14ac:dyDescent="0.3">
      <c r="L31">
        <v>21</v>
      </c>
      <c r="M31" s="74"/>
      <c r="N31" s="73"/>
      <c r="R31" s="10"/>
    </row>
    <row r="70" spans="2:22" x14ac:dyDescent="0.25">
      <c r="B70" s="18" t="s">
        <v>19</v>
      </c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2" spans="2:22" x14ac:dyDescent="0.25">
      <c r="G72" s="17" t="s">
        <v>20</v>
      </c>
      <c r="H72" s="17"/>
      <c r="I72" s="17"/>
      <c r="J72" s="17"/>
    </row>
    <row r="73" spans="2:22" x14ac:dyDescent="0.25">
      <c r="B73" s="5" t="s">
        <v>21</v>
      </c>
      <c r="E73">
        <v>0</v>
      </c>
      <c r="G73" s="5" t="s">
        <v>22</v>
      </c>
      <c r="H73" s="3"/>
      <c r="I73" s="7">
        <v>20</v>
      </c>
      <c r="Q73" s="5" t="s">
        <v>21</v>
      </c>
      <c r="T73">
        <v>0</v>
      </c>
    </row>
    <row r="74" spans="2:22" x14ac:dyDescent="0.25">
      <c r="B74" s="5" t="s">
        <v>7</v>
      </c>
      <c r="E74" s="8">
        <f>+I77*I76</f>
        <v>320909.06666666671</v>
      </c>
      <c r="F74" t="s">
        <v>23</v>
      </c>
      <c r="G74" s="5" t="s">
        <v>24</v>
      </c>
      <c r="H74" s="3"/>
      <c r="I74" s="7">
        <f>+I75/I73</f>
        <v>1462.6666666666667</v>
      </c>
      <c r="K74" s="17" t="s">
        <v>25</v>
      </c>
      <c r="L74" s="17"/>
      <c r="M74" s="17"/>
      <c r="N74" s="17"/>
      <c r="Q74" s="5" t="s">
        <v>7</v>
      </c>
      <c r="T74" s="8">
        <f ca="1">+O88*O89</f>
        <v>312305.17993682745</v>
      </c>
      <c r="U74" s="5" t="s">
        <v>22</v>
      </c>
      <c r="V74" s="7">
        <v>20</v>
      </c>
    </row>
    <row r="75" spans="2:22" x14ac:dyDescent="0.25">
      <c r="C75" s="4" t="s">
        <v>18</v>
      </c>
      <c r="D75" s="4" t="s">
        <v>17</v>
      </c>
      <c r="E75" s="3" t="s">
        <v>26</v>
      </c>
      <c r="F75" t="s">
        <v>27</v>
      </c>
      <c r="G75" s="3" t="s">
        <v>28</v>
      </c>
      <c r="H75" s="3"/>
      <c r="I75" s="7">
        <f>+Maximum_q/-Slope</f>
        <v>29253.333333333336</v>
      </c>
      <c r="K75" s="3" t="s">
        <v>3</v>
      </c>
      <c r="O75" s="10">
        <f ca="1">+SLOPE(Price, Quantity)</f>
        <v>-1.5410827781606555E-3</v>
      </c>
      <c r="P75" s="10"/>
      <c r="R75" s="4" t="s">
        <v>18</v>
      </c>
      <c r="S75" s="4" t="s">
        <v>17</v>
      </c>
      <c r="T75" s="20" t="s">
        <v>26</v>
      </c>
      <c r="U75" s="5" t="s">
        <v>24</v>
      </c>
      <c r="V75" s="7">
        <f ca="1">+O90/V74</f>
        <v>1423.5627329192544</v>
      </c>
    </row>
    <row r="76" spans="2:22" x14ac:dyDescent="0.25">
      <c r="B76">
        <v>1</v>
      </c>
      <c r="C76" s="6">
        <f>+$E$73</f>
        <v>0</v>
      </c>
      <c r="D76" s="9">
        <f t="shared" ref="D76:D96" si="0">+Slope*C76+Maximum_q</f>
        <v>43.88</v>
      </c>
      <c r="E76" s="8">
        <f>+D76*C76</f>
        <v>0</v>
      </c>
      <c r="F76" s="21">
        <f t="shared" ref="F76:F93" si="1">+(((C76-C77)/C77)/((D76-D77)/D77))</f>
        <v>-18.999999999999979</v>
      </c>
      <c r="G76" s="3" t="s">
        <v>11</v>
      </c>
      <c r="H76" s="3"/>
      <c r="I76" s="3">
        <f>+Maximum_q/-(2*Slope)</f>
        <v>14626.666666666668</v>
      </c>
      <c r="K76" s="3" t="s">
        <v>29</v>
      </c>
      <c r="O76" s="8">
        <f ca="1">+INTERCEPT(Price, Quantity)</f>
        <v>43.876560226663599</v>
      </c>
      <c r="P76" s="8"/>
      <c r="Q76">
        <v>1</v>
      </c>
      <c r="R76">
        <f>+$T$73</f>
        <v>0</v>
      </c>
      <c r="S76" s="8">
        <f t="shared" ref="S76:S96" ca="1" si="2">+$O$75*R76+$O$76</f>
        <v>43.876560226663599</v>
      </c>
      <c r="T76" s="9">
        <f ca="1">+R76*S76</f>
        <v>0</v>
      </c>
    </row>
    <row r="77" spans="2:22" x14ac:dyDescent="0.25">
      <c r="B77">
        <v>2</v>
      </c>
      <c r="C77" s="6">
        <f t="shared" ref="C77:C96" si="3">+C76+$I$74</f>
        <v>1462.6666666666667</v>
      </c>
      <c r="D77" s="9">
        <f t="shared" si="0"/>
        <v>41.686</v>
      </c>
      <c r="E77" s="8">
        <f t="shared" ref="E77:E96" si="4">+D77*C77</f>
        <v>60972.722666666668</v>
      </c>
      <c r="F77" s="21">
        <f t="shared" si="1"/>
        <v>-9.0000000000000195</v>
      </c>
      <c r="G77" s="3" t="s">
        <v>9</v>
      </c>
      <c r="H77" s="3"/>
      <c r="I77" s="3">
        <f>+Slope*I76+Maximum_q</f>
        <v>21.94</v>
      </c>
      <c r="K77" s="3" t="s">
        <v>30</v>
      </c>
      <c r="O77">
        <f ca="1">+CORREL(Quantity,Price)</f>
        <v>-0.96218487239778405</v>
      </c>
      <c r="Q77">
        <v>2</v>
      </c>
      <c r="R77" s="19">
        <f t="shared" ref="R77:R96" ca="1" si="5">+R76+$V$75</f>
        <v>1423.5627329192544</v>
      </c>
      <c r="S77" s="8">
        <f t="shared" ca="1" si="2"/>
        <v>41.682732215330418</v>
      </c>
      <c r="T77" s="9">
        <f t="shared" ref="T77:T96" ca="1" si="6">+R77*S77</f>
        <v>59337.984187997215</v>
      </c>
    </row>
    <row r="78" spans="2:22" x14ac:dyDescent="0.25">
      <c r="B78">
        <v>3</v>
      </c>
      <c r="C78" s="6">
        <f t="shared" si="3"/>
        <v>2925.3333333333335</v>
      </c>
      <c r="D78" s="9">
        <f t="shared" si="0"/>
        <v>39.492000000000004</v>
      </c>
      <c r="E78" s="8">
        <f t="shared" si="4"/>
        <v>115527.26400000002</v>
      </c>
      <c r="F78" s="21">
        <f t="shared" si="1"/>
        <v>-5.6666666666666599</v>
      </c>
      <c r="K78" s="3" t="s">
        <v>31</v>
      </c>
      <c r="O78" s="10">
        <f ca="1">+$O$86</f>
        <v>-7.3945889693216875E-4</v>
      </c>
      <c r="P78" s="10"/>
      <c r="Q78">
        <v>3</v>
      </c>
      <c r="R78" s="19">
        <f t="shared" ca="1" si="5"/>
        <v>2847.1254658385087</v>
      </c>
      <c r="S78" s="8">
        <f t="shared" ca="1" si="2"/>
        <v>39.488904203997237</v>
      </c>
      <c r="T78" s="9">
        <f t="shared" ca="1" si="6"/>
        <v>112429.86477725788</v>
      </c>
    </row>
    <row r="79" spans="2:22" x14ac:dyDescent="0.25">
      <c r="B79">
        <v>4</v>
      </c>
      <c r="C79" s="6">
        <f t="shared" si="3"/>
        <v>4388</v>
      </c>
      <c r="D79" s="9">
        <f t="shared" si="0"/>
        <v>37.298000000000002</v>
      </c>
      <c r="E79" s="8">
        <f t="shared" si="4"/>
        <v>163663.62400000001</v>
      </c>
      <c r="F79" s="21">
        <f t="shared" si="1"/>
        <v>-3.9999999999999964</v>
      </c>
      <c r="K79" s="3" t="s">
        <v>32</v>
      </c>
      <c r="O79" s="10">
        <f ca="1">+$O$87</f>
        <v>-2.3427066593891422E-3</v>
      </c>
      <c r="P79" s="10"/>
      <c r="Q79">
        <v>4</v>
      </c>
      <c r="R79" s="19">
        <f t="shared" ca="1" si="5"/>
        <v>4270.6881987577635</v>
      </c>
      <c r="S79" s="8">
        <f t="shared" ca="1" si="2"/>
        <v>37.295076192664062</v>
      </c>
      <c r="T79" s="9">
        <f t="shared" ca="1" si="6"/>
        <v>159275.64176778204</v>
      </c>
    </row>
    <row r="80" spans="2:22" x14ac:dyDescent="0.25">
      <c r="B80">
        <v>5</v>
      </c>
      <c r="C80" s="6">
        <f t="shared" si="3"/>
        <v>5850.666666666667</v>
      </c>
      <c r="D80" s="9">
        <f t="shared" si="0"/>
        <v>35.103999999999999</v>
      </c>
      <c r="E80" s="8">
        <f t="shared" si="4"/>
        <v>205381.80266666668</v>
      </c>
      <c r="F80" s="21">
        <f t="shared" si="1"/>
        <v>-3.0000000000000067</v>
      </c>
      <c r="Q80">
        <v>5</v>
      </c>
      <c r="R80" s="19">
        <f t="shared" ca="1" si="5"/>
        <v>5694.2509316770174</v>
      </c>
      <c r="S80" s="8">
        <f t="shared" ca="1" si="2"/>
        <v>35.101248181330881</v>
      </c>
      <c r="T80" s="9">
        <f t="shared" ca="1" si="6"/>
        <v>199875.31515956958</v>
      </c>
    </row>
    <row r="81" spans="2:20" x14ac:dyDescent="0.25">
      <c r="B81">
        <v>6</v>
      </c>
      <c r="C81" s="6">
        <f t="shared" si="3"/>
        <v>7313.3333333333339</v>
      </c>
      <c r="D81" s="9">
        <f t="shared" si="0"/>
        <v>32.910000000000004</v>
      </c>
      <c r="E81" s="8">
        <f t="shared" si="4"/>
        <v>240681.80000000005</v>
      </c>
      <c r="F81" s="21">
        <f t="shared" si="1"/>
        <v>-2.3333333333333299</v>
      </c>
      <c r="K81" s="3" t="s">
        <v>33</v>
      </c>
      <c r="O81">
        <v>0.95</v>
      </c>
      <c r="Q81">
        <v>6</v>
      </c>
      <c r="R81" s="19">
        <f t="shared" ca="1" si="5"/>
        <v>7117.8136645962713</v>
      </c>
      <c r="S81" s="8">
        <f t="shared" ca="1" si="2"/>
        <v>32.9074201699977</v>
      </c>
      <c r="T81" s="9">
        <f t="shared" ca="1" si="6"/>
        <v>234228.88495262057</v>
      </c>
    </row>
    <row r="82" spans="2:20" x14ac:dyDescent="0.25">
      <c r="B82">
        <v>7</v>
      </c>
      <c r="C82" s="6">
        <f t="shared" si="3"/>
        <v>8776</v>
      </c>
      <c r="D82" s="9">
        <f t="shared" si="0"/>
        <v>30.716000000000001</v>
      </c>
      <c r="E82" s="8">
        <f t="shared" si="4"/>
        <v>269563.61600000004</v>
      </c>
      <c r="F82" s="21">
        <f t="shared" si="1"/>
        <v>-1.8571428571428605</v>
      </c>
      <c r="K82" s="3" t="s">
        <v>34</v>
      </c>
      <c r="O82">
        <f>+O8-2</f>
        <v>3</v>
      </c>
      <c r="Q82">
        <v>7</v>
      </c>
      <c r="R82" s="19">
        <f t="shared" ca="1" si="5"/>
        <v>8541.3763975155252</v>
      </c>
      <c r="S82" s="8">
        <f t="shared" ca="1" si="2"/>
        <v>30.713592158664522</v>
      </c>
      <c r="T82" s="9">
        <f t="shared" ca="1" si="6"/>
        <v>262336.35114693508</v>
      </c>
    </row>
    <row r="83" spans="2:20" x14ac:dyDescent="0.25">
      <c r="B83">
        <v>8</v>
      </c>
      <c r="C83" s="6">
        <f t="shared" si="3"/>
        <v>10238.666666666666</v>
      </c>
      <c r="D83" s="9">
        <f t="shared" si="0"/>
        <v>28.522000000000006</v>
      </c>
      <c r="E83" s="8">
        <f t="shared" si="4"/>
        <v>292027.25066666672</v>
      </c>
      <c r="F83" s="21">
        <f t="shared" si="1"/>
        <v>-1.4999999999999978</v>
      </c>
      <c r="K83" s="3" t="s">
        <v>35</v>
      </c>
      <c r="O83">
        <f>+TINV(1-O81,O82)</f>
        <v>3.1824463052837078</v>
      </c>
      <c r="Q83">
        <v>8</v>
      </c>
      <c r="R83" s="19">
        <f t="shared" ca="1" si="5"/>
        <v>9964.9391304347791</v>
      </c>
      <c r="S83" s="8">
        <f t="shared" ca="1" si="2"/>
        <v>28.519764147331344</v>
      </c>
      <c r="T83" s="9">
        <f t="shared" ca="1" si="6"/>
        <v>284197.71374251298</v>
      </c>
    </row>
    <row r="84" spans="2:20" x14ac:dyDescent="0.25">
      <c r="B84">
        <v>9</v>
      </c>
      <c r="C84" s="6">
        <f t="shared" si="3"/>
        <v>11701.333333333332</v>
      </c>
      <c r="D84" s="9">
        <f t="shared" si="0"/>
        <v>26.328000000000003</v>
      </c>
      <c r="E84" s="8">
        <f t="shared" si="4"/>
        <v>308072.70400000003</v>
      </c>
      <c r="F84" s="21">
        <f t="shared" si="1"/>
        <v>-1.2222222222222225</v>
      </c>
      <c r="K84" s="3" t="s">
        <v>36</v>
      </c>
      <c r="O84">
        <f ca="1">+INDEX(LINEST(Price,Quantity,1,1),2,1)</f>
        <v>2.5188920859326922E-4</v>
      </c>
      <c r="Q84">
        <v>9</v>
      </c>
      <c r="R84" s="19">
        <f t="shared" ca="1" si="5"/>
        <v>11388.501863354033</v>
      </c>
      <c r="S84" s="8">
        <f t="shared" ca="1" si="2"/>
        <v>26.325936135998163</v>
      </c>
      <c r="T84" s="9">
        <f t="shared" ca="1" si="6"/>
        <v>299812.97273935436</v>
      </c>
    </row>
    <row r="85" spans="2:20" x14ac:dyDescent="0.25">
      <c r="B85">
        <v>10</v>
      </c>
      <c r="C85" s="6">
        <f t="shared" si="3"/>
        <v>13163.999999999998</v>
      </c>
      <c r="D85" s="9">
        <f t="shared" si="0"/>
        <v>24.134000000000004</v>
      </c>
      <c r="E85" s="8">
        <f t="shared" si="4"/>
        <v>317699.97600000002</v>
      </c>
      <c r="F85" s="21">
        <f t="shared" si="1"/>
        <v>-1.0000000000000004</v>
      </c>
      <c r="K85" s="3" t="s">
        <v>37</v>
      </c>
      <c r="O85" s="15">
        <f ca="1">+O83*O84</f>
        <v>8.0162388122848678E-4</v>
      </c>
      <c r="P85" s="15"/>
      <c r="Q85">
        <v>10</v>
      </c>
      <c r="R85" s="19">
        <f t="shared" ca="1" si="5"/>
        <v>12812.064596273287</v>
      </c>
      <c r="S85" s="8">
        <f t="shared" ca="1" si="2"/>
        <v>24.132108124664985</v>
      </c>
      <c r="T85" s="9">
        <f t="shared" ca="1" si="6"/>
        <v>309182.12813745922</v>
      </c>
    </row>
    <row r="86" spans="2:20" x14ac:dyDescent="0.25">
      <c r="B86">
        <v>11</v>
      </c>
      <c r="C86" s="6">
        <f t="shared" si="3"/>
        <v>14626.666666666664</v>
      </c>
      <c r="D86" s="9">
        <f t="shared" si="0"/>
        <v>21.940000000000005</v>
      </c>
      <c r="E86" s="8">
        <f t="shared" si="4"/>
        <v>320909.06666666671</v>
      </c>
      <c r="F86" s="21">
        <f t="shared" si="1"/>
        <v>-0.81818181818181857</v>
      </c>
      <c r="K86" s="3" t="s">
        <v>38</v>
      </c>
      <c r="O86" s="10">
        <f ca="1">+O75+O85</f>
        <v>-7.3945889693216875E-4</v>
      </c>
      <c r="P86" s="10"/>
      <c r="Q86">
        <v>11</v>
      </c>
      <c r="R86" s="19">
        <f t="shared" ca="1" si="5"/>
        <v>14235.627329192541</v>
      </c>
      <c r="S86" s="8">
        <f t="shared" ca="1" si="2"/>
        <v>21.938280113331807</v>
      </c>
      <c r="T86" s="9">
        <f t="shared" ca="1" si="6"/>
        <v>312305.17993682751</v>
      </c>
    </row>
    <row r="87" spans="2:20" x14ac:dyDescent="0.25">
      <c r="B87">
        <v>12</v>
      </c>
      <c r="C87" s="6">
        <f t="shared" si="3"/>
        <v>16089.33333333333</v>
      </c>
      <c r="D87" s="9">
        <f t="shared" si="0"/>
        <v>19.746000000000006</v>
      </c>
      <c r="E87" s="8">
        <f t="shared" si="4"/>
        <v>317699.97600000002</v>
      </c>
      <c r="F87" s="21">
        <f t="shared" si="1"/>
        <v>-0.66666666666666707</v>
      </c>
      <c r="K87" s="3" t="s">
        <v>39</v>
      </c>
      <c r="N87" t="s">
        <v>40</v>
      </c>
      <c r="O87" s="10">
        <f ca="1">+O75-O85</f>
        <v>-2.3427066593891422E-3</v>
      </c>
      <c r="P87" s="10"/>
      <c r="Q87">
        <v>12</v>
      </c>
      <c r="R87" s="19">
        <f t="shared" ca="1" si="5"/>
        <v>15659.190062111795</v>
      </c>
      <c r="S87" s="8">
        <f t="shared" ca="1" si="2"/>
        <v>19.744452101998625</v>
      </c>
      <c r="T87" s="9">
        <f t="shared" ca="1" si="6"/>
        <v>309182.12813745922</v>
      </c>
    </row>
    <row r="88" spans="2:20" ht="15.75" x14ac:dyDescent="0.25">
      <c r="B88">
        <v>13</v>
      </c>
      <c r="C88" s="6">
        <f t="shared" si="3"/>
        <v>17551.999999999996</v>
      </c>
      <c r="D88" s="9">
        <f t="shared" si="0"/>
        <v>17.552000000000007</v>
      </c>
      <c r="E88" s="8">
        <f t="shared" si="4"/>
        <v>308072.70400000003</v>
      </c>
      <c r="F88" s="21">
        <f t="shared" si="1"/>
        <v>-0.53846153846153844</v>
      </c>
      <c r="K88" s="11" t="s">
        <v>41</v>
      </c>
      <c r="O88">
        <f ca="1">+O76/(-2*O75)</f>
        <v>14235.627329192544</v>
      </c>
      <c r="Q88">
        <v>13</v>
      </c>
      <c r="R88" s="19">
        <f t="shared" ca="1" si="5"/>
        <v>17082.75279503105</v>
      </c>
      <c r="S88" s="8">
        <f t="shared" ca="1" si="2"/>
        <v>17.550624090665444</v>
      </c>
      <c r="T88" s="9">
        <f t="shared" ca="1" si="6"/>
        <v>299812.97273935442</v>
      </c>
    </row>
    <row r="89" spans="2:20" ht="15.75" x14ac:dyDescent="0.25">
      <c r="B89">
        <v>14</v>
      </c>
      <c r="C89" s="6">
        <f t="shared" si="3"/>
        <v>19014.666666666664</v>
      </c>
      <c r="D89" s="9">
        <f t="shared" si="0"/>
        <v>15.358000000000004</v>
      </c>
      <c r="E89" s="8">
        <f t="shared" si="4"/>
        <v>292027.25066666672</v>
      </c>
      <c r="F89" s="21">
        <f t="shared" si="1"/>
        <v>-0.42857142857142932</v>
      </c>
      <c r="K89" s="11" t="s">
        <v>42</v>
      </c>
      <c r="O89" s="8">
        <f ca="1">+O75*O88 + O76</f>
        <v>21.9382801133318</v>
      </c>
      <c r="P89" s="8"/>
      <c r="Q89">
        <v>14</v>
      </c>
      <c r="R89" s="19">
        <f t="shared" ca="1" si="5"/>
        <v>18506.315527950304</v>
      </c>
      <c r="S89" s="8">
        <f t="shared" ca="1" si="2"/>
        <v>15.356796079332266</v>
      </c>
      <c r="T89" s="9">
        <f t="shared" ca="1" si="6"/>
        <v>284197.71374251309</v>
      </c>
    </row>
    <row r="90" spans="2:20" x14ac:dyDescent="0.25">
      <c r="B90">
        <v>15</v>
      </c>
      <c r="C90" s="6">
        <f t="shared" si="3"/>
        <v>20477.333333333332</v>
      </c>
      <c r="D90" s="9">
        <f t="shared" si="0"/>
        <v>13.164000000000005</v>
      </c>
      <c r="E90" s="8">
        <f t="shared" si="4"/>
        <v>269563.6160000001</v>
      </c>
      <c r="F90" s="21">
        <f t="shared" si="1"/>
        <v>-0.33333333333333259</v>
      </c>
      <c r="K90" s="3" t="s">
        <v>43</v>
      </c>
      <c r="O90">
        <f ca="1">+O76/-O75</f>
        <v>28471.254658385089</v>
      </c>
      <c r="Q90">
        <v>15</v>
      </c>
      <c r="R90" s="19">
        <f t="shared" ca="1" si="5"/>
        <v>19929.878260869558</v>
      </c>
      <c r="S90" s="8">
        <f t="shared" ca="1" si="2"/>
        <v>13.162968067999088</v>
      </c>
      <c r="T90" s="9">
        <f t="shared" ca="1" si="6"/>
        <v>262336.35114693519</v>
      </c>
    </row>
    <row r="91" spans="2:20" x14ac:dyDescent="0.25">
      <c r="B91">
        <v>16</v>
      </c>
      <c r="C91" s="6">
        <f t="shared" si="3"/>
        <v>21940</v>
      </c>
      <c r="D91" s="9">
        <f t="shared" si="0"/>
        <v>10.969999999999999</v>
      </c>
      <c r="E91" s="8">
        <f t="shared" si="4"/>
        <v>240681.8</v>
      </c>
      <c r="F91" s="21">
        <f t="shared" si="1"/>
        <v>-0.25000000000000083</v>
      </c>
      <c r="Q91">
        <v>16</v>
      </c>
      <c r="R91" s="19">
        <f t="shared" ca="1" si="5"/>
        <v>21353.440993788812</v>
      </c>
      <c r="S91" s="8">
        <f t="shared" ca="1" si="2"/>
        <v>10.969140056665907</v>
      </c>
      <c r="T91" s="9">
        <f t="shared" ca="1" si="6"/>
        <v>234228.88495262072</v>
      </c>
    </row>
    <row r="92" spans="2:20" x14ac:dyDescent="0.25">
      <c r="B92">
        <v>17</v>
      </c>
      <c r="C92" s="6">
        <f t="shared" si="3"/>
        <v>23402.666666666668</v>
      </c>
      <c r="D92" s="9">
        <f t="shared" si="0"/>
        <v>8.7760000000000034</v>
      </c>
      <c r="E92" s="8">
        <f t="shared" si="4"/>
        <v>205381.80266666674</v>
      </c>
      <c r="F92" s="21">
        <f t="shared" si="1"/>
        <v>-0.17647058823529405</v>
      </c>
      <c r="Q92">
        <v>17</v>
      </c>
      <c r="R92" s="19">
        <f t="shared" ca="1" si="5"/>
        <v>22777.003726708066</v>
      </c>
      <c r="S92" s="8">
        <f t="shared" ca="1" si="2"/>
        <v>8.7753120453327256</v>
      </c>
      <c r="T92" s="9">
        <f t="shared" ca="1" si="6"/>
        <v>199875.31515956967</v>
      </c>
    </row>
    <row r="93" spans="2:20" x14ac:dyDescent="0.25">
      <c r="B93">
        <v>18</v>
      </c>
      <c r="C93" s="6">
        <f t="shared" si="3"/>
        <v>24865.333333333336</v>
      </c>
      <c r="D93" s="9">
        <f t="shared" si="0"/>
        <v>6.5820000000000007</v>
      </c>
      <c r="E93" s="8">
        <f t="shared" si="4"/>
        <v>163663.62400000004</v>
      </c>
      <c r="F93" s="21">
        <f t="shared" si="1"/>
        <v>-0.11111111111111102</v>
      </c>
      <c r="Q93">
        <v>18</v>
      </c>
      <c r="R93" s="19">
        <f t="shared" ca="1" si="5"/>
        <v>24200.56645962732</v>
      </c>
      <c r="S93" s="8">
        <f t="shared" ca="1" si="2"/>
        <v>6.5814840339995513</v>
      </c>
      <c r="T93" s="9">
        <f t="shared" ca="1" si="6"/>
        <v>159275.64176778225</v>
      </c>
    </row>
    <row r="94" spans="2:20" x14ac:dyDescent="0.25">
      <c r="B94">
        <v>19</v>
      </c>
      <c r="C94" s="6">
        <f t="shared" si="3"/>
        <v>26328.000000000004</v>
      </c>
      <c r="D94" s="9">
        <f t="shared" si="0"/>
        <v>4.3879999999999981</v>
      </c>
      <c r="E94" s="8">
        <f t="shared" si="4"/>
        <v>115527.26399999997</v>
      </c>
      <c r="F94" s="21">
        <f>+(((C94-C95)/C95)/((D94-D95)/D95))</f>
        <v>-5.2631578947368279E-2</v>
      </c>
      <c r="Q94">
        <v>19</v>
      </c>
      <c r="R94" s="19">
        <f t="shared" ca="1" si="5"/>
        <v>25624.129192546574</v>
      </c>
      <c r="S94" s="8">
        <f t="shared" ca="1" si="2"/>
        <v>4.3876560226663699</v>
      </c>
      <c r="T94" s="9">
        <f t="shared" ca="1" si="6"/>
        <v>112429.86477725812</v>
      </c>
    </row>
    <row r="95" spans="2:20" x14ac:dyDescent="0.25">
      <c r="B95">
        <v>20</v>
      </c>
      <c r="C95" s="6">
        <f t="shared" si="3"/>
        <v>27790.666666666672</v>
      </c>
      <c r="D95" s="9">
        <f t="shared" si="0"/>
        <v>2.1939999999999955</v>
      </c>
      <c r="E95" s="8">
        <f t="shared" si="4"/>
        <v>60972.722666666552</v>
      </c>
      <c r="Q95">
        <v>20</v>
      </c>
      <c r="R95" s="19">
        <f t="shared" ca="1" si="5"/>
        <v>27047.691925465828</v>
      </c>
      <c r="S95" s="8">
        <f t="shared" ca="1" si="2"/>
        <v>2.1938280113331885</v>
      </c>
      <c r="T95" s="9">
        <f t="shared" ca="1" si="6"/>
        <v>59337.984187997434</v>
      </c>
    </row>
    <row r="96" spans="2:20" x14ac:dyDescent="0.25">
      <c r="B96">
        <v>21</v>
      </c>
      <c r="C96" s="6">
        <f t="shared" si="3"/>
        <v>29253.333333333339</v>
      </c>
      <c r="D96" s="9">
        <f t="shared" si="0"/>
        <v>0</v>
      </c>
      <c r="E96" s="8">
        <f t="shared" si="4"/>
        <v>0</v>
      </c>
      <c r="Q96">
        <v>21</v>
      </c>
      <c r="R96" s="19">
        <f t="shared" ca="1" si="5"/>
        <v>28471.254658385082</v>
      </c>
      <c r="S96" s="8">
        <f t="shared" ca="1" si="2"/>
        <v>0</v>
      </c>
      <c r="T96" s="9">
        <f t="shared" ca="1" si="6"/>
        <v>0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W100"/>
  <sheetViews>
    <sheetView showGridLines="0" tabSelected="1" topLeftCell="A4" workbookViewId="0">
      <selection activeCell="D15" sqref="D15"/>
    </sheetView>
  </sheetViews>
  <sheetFormatPr defaultColWidth="8.85546875" defaultRowHeight="15" x14ac:dyDescent="0.25"/>
  <cols>
    <col min="3" max="3" width="14.28515625" customWidth="1"/>
    <col min="4" max="4" width="16.28515625" customWidth="1"/>
    <col min="5" max="5" width="5.7109375" customWidth="1"/>
    <col min="7" max="7" width="9.28515625" hidden="1" customWidth="1"/>
    <col min="8" max="8" width="19.28515625" customWidth="1"/>
    <col min="13" max="13" width="10.140625" customWidth="1"/>
    <col min="14" max="14" width="18.28515625" customWidth="1"/>
    <col min="15" max="15" width="23" customWidth="1"/>
    <col min="16" max="16" width="11.42578125" hidden="1" customWidth="1"/>
  </cols>
  <sheetData>
    <row r="1" spans="1:23" ht="34.5" customHeight="1" x14ac:dyDescent="0.35">
      <c r="A1" s="37" t="s">
        <v>71</v>
      </c>
      <c r="B1" s="36"/>
      <c r="C1" s="36"/>
      <c r="F1" s="35"/>
      <c r="G1" s="34"/>
      <c r="H1" s="33"/>
      <c r="I1" s="62" t="s">
        <v>77</v>
      </c>
      <c r="J1" s="63"/>
      <c r="K1" s="64"/>
      <c r="L1" s="64"/>
      <c r="M1" s="65"/>
    </row>
    <row r="2" spans="1:23" ht="27.6" customHeight="1" x14ac:dyDescent="0.25">
      <c r="B2" s="53"/>
      <c r="C2" s="53"/>
      <c r="P2" s="48"/>
    </row>
    <row r="3" spans="1:23" ht="18.75" x14ac:dyDescent="0.3">
      <c r="A3" s="5" t="s">
        <v>1</v>
      </c>
      <c r="D3" s="79" t="s">
        <v>81</v>
      </c>
      <c r="E3" s="32"/>
      <c r="F3" s="31"/>
      <c r="G3" s="31"/>
      <c r="H3" s="30"/>
      <c r="K3" s="29"/>
    </row>
    <row r="4" spans="1:23" ht="18.75" x14ac:dyDescent="0.3">
      <c r="A4" s="5" t="s">
        <v>3</v>
      </c>
      <c r="D4" s="80">
        <v>-2.5000000000000001E-3</v>
      </c>
      <c r="G4">
        <v>123</v>
      </c>
      <c r="I4" s="4"/>
      <c r="J4" s="4"/>
      <c r="K4" s="4"/>
      <c r="L4" s="4"/>
      <c r="P4" s="49">
        <v>19998</v>
      </c>
    </row>
    <row r="5" spans="1:23" ht="18.75" x14ac:dyDescent="0.3">
      <c r="A5" s="5" t="s">
        <v>44</v>
      </c>
      <c r="D5" s="81">
        <v>50</v>
      </c>
      <c r="G5">
        <v>80</v>
      </c>
      <c r="I5" s="4"/>
      <c r="J5" s="4"/>
      <c r="K5" s="4"/>
      <c r="L5" s="4"/>
      <c r="P5" s="49">
        <v>80</v>
      </c>
      <c r="Q5" s="1"/>
      <c r="S5" s="2"/>
      <c r="T5" s="1"/>
      <c r="U5" s="1"/>
      <c r="V5" s="2"/>
      <c r="W5" s="1"/>
    </row>
    <row r="6" spans="1:23" x14ac:dyDescent="0.25">
      <c r="A6" s="3"/>
    </row>
    <row r="7" spans="1:23" x14ac:dyDescent="0.25">
      <c r="A7" s="3" t="s">
        <v>45</v>
      </c>
    </row>
    <row r="8" spans="1:23" ht="18.75" x14ac:dyDescent="0.3">
      <c r="A8" t="s">
        <v>17</v>
      </c>
      <c r="D8" s="78">
        <v>42</v>
      </c>
      <c r="P8" s="49">
        <v>60</v>
      </c>
    </row>
    <row r="9" spans="1:23" x14ac:dyDescent="0.25">
      <c r="A9" t="s">
        <v>46</v>
      </c>
      <c r="D9" s="6">
        <f>IF(OR(D8= 0,D8&gt;Maximum_q), 0, +(D8-Maximum_q)/Slope)</f>
        <v>3200</v>
      </c>
    </row>
    <row r="10" spans="1:23" ht="18.75" x14ac:dyDescent="0.3">
      <c r="A10" t="s">
        <v>47</v>
      </c>
      <c r="D10" s="82">
        <v>20</v>
      </c>
      <c r="G10">
        <v>110</v>
      </c>
      <c r="P10" s="49">
        <v>30</v>
      </c>
    </row>
    <row r="11" spans="1:23" x14ac:dyDescent="0.25">
      <c r="A11" t="s">
        <v>48</v>
      </c>
      <c r="D11" s="47">
        <f>+(D8-D10)*D9</f>
        <v>70400</v>
      </c>
      <c r="U11" t="s">
        <v>40</v>
      </c>
    </row>
    <row r="13" spans="1:23" x14ac:dyDescent="0.25">
      <c r="A13" s="3" t="s">
        <v>49</v>
      </c>
      <c r="S13" s="38"/>
    </row>
    <row r="14" spans="1:23" ht="18.75" x14ac:dyDescent="0.3">
      <c r="A14" t="s">
        <v>17</v>
      </c>
      <c r="D14" s="78">
        <v>32.5</v>
      </c>
      <c r="P14" s="49">
        <v>40</v>
      </c>
    </row>
    <row r="15" spans="1:23" x14ac:dyDescent="0.25">
      <c r="A15" t="s">
        <v>46</v>
      </c>
      <c r="D15" s="6">
        <f>IF(OR(D14=0, D14&gt;Maximum_q), 0, +((D14-Maximum_q)/Slope)-D9)</f>
        <v>3800</v>
      </c>
    </row>
    <row r="16" spans="1:23" ht="18.75" x14ac:dyDescent="0.3">
      <c r="A16" t="s">
        <v>50</v>
      </c>
      <c r="D16" s="83">
        <v>14</v>
      </c>
      <c r="P16" s="49">
        <v>15</v>
      </c>
    </row>
    <row r="17" spans="1:16" x14ac:dyDescent="0.25">
      <c r="A17" t="s">
        <v>48</v>
      </c>
      <c r="D17" s="47">
        <f>+(D14-Variable_Cost)*D15</f>
        <v>70300</v>
      </c>
    </row>
    <row r="19" spans="1:16" x14ac:dyDescent="0.25">
      <c r="A19" s="3" t="s">
        <v>51</v>
      </c>
    </row>
    <row r="20" spans="1:16" ht="18.75" x14ac:dyDescent="0.3">
      <c r="A20" t="s">
        <v>17</v>
      </c>
      <c r="D20" s="78">
        <v>20</v>
      </c>
      <c r="P20" s="49">
        <v>20</v>
      </c>
    </row>
    <row r="21" spans="1:16" x14ac:dyDescent="0.25">
      <c r="A21" t="s">
        <v>46</v>
      </c>
      <c r="D21" s="6">
        <f>IF(OR(D20=0,D20&gt;Maximum_q),0, +((D20-Maximum_q)/Slope)-D9-D15)</f>
        <v>5000</v>
      </c>
    </row>
    <row r="22" spans="1:16" ht="18.75" x14ac:dyDescent="0.3">
      <c r="A22" t="s">
        <v>50</v>
      </c>
      <c r="D22" s="82">
        <v>8</v>
      </c>
      <c r="G22">
        <v>90</v>
      </c>
      <c r="P22" s="49">
        <v>10</v>
      </c>
    </row>
    <row r="23" spans="1:16" x14ac:dyDescent="0.25">
      <c r="A23" t="s">
        <v>48</v>
      </c>
      <c r="D23" s="47">
        <f>+(D20-D22)*D21</f>
        <v>60000</v>
      </c>
    </row>
    <row r="24" spans="1:16" x14ac:dyDescent="0.25">
      <c r="A24" s="51" t="s">
        <v>52</v>
      </c>
      <c r="D24" s="6">
        <f>+D9+D15+D21</f>
        <v>12000</v>
      </c>
    </row>
    <row r="25" spans="1:16" x14ac:dyDescent="0.25">
      <c r="D25" s="6"/>
    </row>
    <row r="26" spans="1:16" x14ac:dyDescent="0.25">
      <c r="A26" s="3" t="s">
        <v>53</v>
      </c>
    </row>
    <row r="27" spans="1:16" ht="18.75" x14ac:dyDescent="0.3">
      <c r="A27" s="5" t="s">
        <v>54</v>
      </c>
      <c r="D27" s="84">
        <v>100000</v>
      </c>
      <c r="P27" s="49">
        <v>200</v>
      </c>
    </row>
    <row r="28" spans="1:16" x14ac:dyDescent="0.25">
      <c r="A28" s="3" t="s">
        <v>55</v>
      </c>
      <c r="D28" s="47">
        <f>+D11+D17+D23-Fixed_Costs</f>
        <v>100700</v>
      </c>
    </row>
    <row r="30" spans="1:16" x14ac:dyDescent="0.25">
      <c r="A30" s="3" t="s">
        <v>56</v>
      </c>
    </row>
    <row r="31" spans="1:16" x14ac:dyDescent="0.25">
      <c r="A31" t="s">
        <v>9</v>
      </c>
      <c r="D31" s="9">
        <f>+D67</f>
        <v>32</v>
      </c>
    </row>
    <row r="32" spans="1:16" x14ac:dyDescent="0.25">
      <c r="A32" t="s">
        <v>11</v>
      </c>
      <c r="D32" s="6">
        <f>+D68</f>
        <v>7200</v>
      </c>
    </row>
    <row r="33" spans="1:4" x14ac:dyDescent="0.25">
      <c r="A33" t="s">
        <v>57</v>
      </c>
      <c r="D33" s="8">
        <f>+D31*D32</f>
        <v>230400</v>
      </c>
    </row>
    <row r="34" spans="1:4" x14ac:dyDescent="0.25">
      <c r="A34" t="s">
        <v>58</v>
      </c>
      <c r="D34" s="8">
        <f>+D32*D16</f>
        <v>100800</v>
      </c>
    </row>
    <row r="35" spans="1:4" x14ac:dyDescent="0.25">
      <c r="A35" t="s">
        <v>59</v>
      </c>
      <c r="D35" s="50">
        <f>+Fixed_Costs</f>
        <v>100000</v>
      </c>
    </row>
    <row r="36" spans="1:4" x14ac:dyDescent="0.25">
      <c r="A36" t="s">
        <v>60</v>
      </c>
      <c r="D36" s="47">
        <f>+D33 - D34 -Fixed_Costs</f>
        <v>29600</v>
      </c>
    </row>
    <row r="64" spans="1:4" x14ac:dyDescent="0.25">
      <c r="A64" s="18" t="s">
        <v>19</v>
      </c>
      <c r="B64" s="46"/>
      <c r="C64" s="46"/>
      <c r="D64" s="18"/>
    </row>
    <row r="65" spans="1:16" x14ac:dyDescent="0.25">
      <c r="A65" s="3" t="s">
        <v>61</v>
      </c>
    </row>
    <row r="66" spans="1:16" x14ac:dyDescent="0.25">
      <c r="A66" s="5" t="s">
        <v>62</v>
      </c>
      <c r="D66" s="8">
        <f>+Profit_optimal_price*Profit_optimal_quantity- (Marginal_Costs*Profit_optimal_quantity+Fixed_Costs)</f>
        <v>29600</v>
      </c>
      <c r="F66" s="5" t="s">
        <v>22</v>
      </c>
      <c r="G66" s="3"/>
      <c r="I66" s="7">
        <v>20</v>
      </c>
      <c r="K66" s="3" t="s">
        <v>63</v>
      </c>
      <c r="L66" s="3"/>
      <c r="M66" s="3"/>
      <c r="N66" s="3"/>
    </row>
    <row r="67" spans="1:16" x14ac:dyDescent="0.25">
      <c r="A67" t="s">
        <v>17</v>
      </c>
      <c r="D67" s="9">
        <f>+Profit_optimal_price</f>
        <v>32</v>
      </c>
      <c r="F67" s="5" t="s">
        <v>24</v>
      </c>
      <c r="G67" s="3"/>
      <c r="I67" s="7">
        <f>+N67/I66</f>
        <v>1000</v>
      </c>
      <c r="K67" s="3" t="s">
        <v>28</v>
      </c>
      <c r="L67" s="3"/>
      <c r="N67" s="28">
        <f>+Maximum_q/-Slope</f>
        <v>20000</v>
      </c>
      <c r="P67" t="s">
        <v>64</v>
      </c>
    </row>
    <row r="68" spans="1:16" x14ac:dyDescent="0.25">
      <c r="A68" t="s">
        <v>18</v>
      </c>
      <c r="D68" s="6">
        <f>+Profit_optimal_quantity</f>
        <v>7200</v>
      </c>
      <c r="F68" s="5" t="s">
        <v>21</v>
      </c>
      <c r="I68" s="26">
        <v>0</v>
      </c>
      <c r="K68" s="3" t="s">
        <v>11</v>
      </c>
      <c r="L68" s="3"/>
      <c r="N68" s="26">
        <f>+Maximum_q/-(2*Slope)</f>
        <v>10000</v>
      </c>
      <c r="P68" t="s">
        <v>65</v>
      </c>
    </row>
    <row r="69" spans="1:16" x14ac:dyDescent="0.25">
      <c r="K69" s="3" t="s">
        <v>9</v>
      </c>
      <c r="L69" s="3"/>
      <c r="N69" s="27">
        <f>+Slope*N68+Maximum_q</f>
        <v>25</v>
      </c>
      <c r="P69" t="s">
        <v>66</v>
      </c>
    </row>
    <row r="70" spans="1:16" x14ac:dyDescent="0.25">
      <c r="A70" s="5" t="s">
        <v>67</v>
      </c>
      <c r="D70" s="8">
        <f>+N69*N68</f>
        <v>250000</v>
      </c>
    </row>
    <row r="71" spans="1:16" x14ac:dyDescent="0.25">
      <c r="A71" t="s">
        <v>17</v>
      </c>
      <c r="D71" s="9">
        <f>+N69</f>
        <v>25</v>
      </c>
      <c r="N71" s="26"/>
    </row>
    <row r="72" spans="1:16" x14ac:dyDescent="0.25">
      <c r="A72" t="s">
        <v>18</v>
      </c>
      <c r="D72" s="6">
        <f>+N68</f>
        <v>10000</v>
      </c>
      <c r="K72" s="3" t="s">
        <v>68</v>
      </c>
      <c r="N72" s="26"/>
    </row>
    <row r="73" spans="1:16" x14ac:dyDescent="0.25">
      <c r="K73" s="3" t="s">
        <v>28</v>
      </c>
      <c r="L73" s="3"/>
      <c r="N73" s="28">
        <f>+Maximum_q/-Slope</f>
        <v>20000</v>
      </c>
    </row>
    <row r="74" spans="1:16" x14ac:dyDescent="0.25">
      <c r="K74" s="3" t="s">
        <v>69</v>
      </c>
      <c r="N74" s="27">
        <f>+D16</f>
        <v>14</v>
      </c>
    </row>
    <row r="75" spans="1:16" x14ac:dyDescent="0.25">
      <c r="K75" s="3" t="s">
        <v>70</v>
      </c>
      <c r="N75" s="26">
        <f>+(Marginal_Costs-Maximum_q)/(2*Slope)</f>
        <v>7200</v>
      </c>
    </row>
    <row r="76" spans="1:16" x14ac:dyDescent="0.25">
      <c r="K76" s="3" t="s">
        <v>9</v>
      </c>
      <c r="N76" s="26">
        <f>+Slope*N75+Maximum_q</f>
        <v>32</v>
      </c>
    </row>
    <row r="80" spans="1:16" x14ac:dyDescent="0.25">
      <c r="A80">
        <v>1</v>
      </c>
      <c r="B80" s="6">
        <f>+$I$68</f>
        <v>0</v>
      </c>
      <c r="C80" s="9">
        <f t="shared" ref="C80:C100" si="0">+Slope*B80+Maximum_q</f>
        <v>50</v>
      </c>
      <c r="D80" s="8">
        <f t="shared" ref="D80:D100" si="1">+C80*B80</f>
        <v>0</v>
      </c>
    </row>
    <row r="81" spans="1:4" x14ac:dyDescent="0.25">
      <c r="A81">
        <v>2</v>
      </c>
      <c r="B81" s="6">
        <f t="shared" ref="B81:B100" si="2">+B80+$I$67</f>
        <v>1000</v>
      </c>
      <c r="C81" s="9">
        <f t="shared" si="0"/>
        <v>47.5</v>
      </c>
      <c r="D81" s="8">
        <f t="shared" si="1"/>
        <v>47500</v>
      </c>
    </row>
    <row r="82" spans="1:4" x14ac:dyDescent="0.25">
      <c r="A82">
        <v>3</v>
      </c>
      <c r="B82" s="6">
        <f t="shared" si="2"/>
        <v>2000</v>
      </c>
      <c r="C82" s="9">
        <f t="shared" si="0"/>
        <v>45</v>
      </c>
      <c r="D82" s="8">
        <f t="shared" si="1"/>
        <v>90000</v>
      </c>
    </row>
    <row r="83" spans="1:4" x14ac:dyDescent="0.25">
      <c r="A83">
        <v>4</v>
      </c>
      <c r="B83" s="6">
        <f t="shared" si="2"/>
        <v>3000</v>
      </c>
      <c r="C83" s="9">
        <f t="shared" si="0"/>
        <v>42.5</v>
      </c>
      <c r="D83" s="8">
        <f t="shared" si="1"/>
        <v>127500</v>
      </c>
    </row>
    <row r="84" spans="1:4" x14ac:dyDescent="0.25">
      <c r="A84">
        <v>5</v>
      </c>
      <c r="B84" s="6">
        <f t="shared" si="2"/>
        <v>4000</v>
      </c>
      <c r="C84" s="9">
        <f t="shared" si="0"/>
        <v>40</v>
      </c>
      <c r="D84" s="8">
        <f t="shared" si="1"/>
        <v>160000</v>
      </c>
    </row>
    <row r="85" spans="1:4" x14ac:dyDescent="0.25">
      <c r="A85">
        <v>6</v>
      </c>
      <c r="B85" s="6">
        <f t="shared" si="2"/>
        <v>5000</v>
      </c>
      <c r="C85" s="9">
        <f t="shared" si="0"/>
        <v>37.5</v>
      </c>
      <c r="D85" s="8">
        <f t="shared" si="1"/>
        <v>187500</v>
      </c>
    </row>
    <row r="86" spans="1:4" x14ac:dyDescent="0.25">
      <c r="A86">
        <v>7</v>
      </c>
      <c r="B86" s="6">
        <f t="shared" si="2"/>
        <v>6000</v>
      </c>
      <c r="C86" s="9">
        <f t="shared" si="0"/>
        <v>35</v>
      </c>
      <c r="D86" s="8">
        <f t="shared" si="1"/>
        <v>210000</v>
      </c>
    </row>
    <row r="87" spans="1:4" x14ac:dyDescent="0.25">
      <c r="A87">
        <v>8</v>
      </c>
      <c r="B87" s="6">
        <f t="shared" si="2"/>
        <v>7000</v>
      </c>
      <c r="C87" s="9">
        <f t="shared" si="0"/>
        <v>32.5</v>
      </c>
      <c r="D87" s="8">
        <f t="shared" si="1"/>
        <v>227500</v>
      </c>
    </row>
    <row r="88" spans="1:4" x14ac:dyDescent="0.25">
      <c r="A88">
        <v>9</v>
      </c>
      <c r="B88" s="6">
        <f t="shared" si="2"/>
        <v>8000</v>
      </c>
      <c r="C88" s="9">
        <f t="shared" si="0"/>
        <v>30</v>
      </c>
      <c r="D88" s="8">
        <f t="shared" si="1"/>
        <v>240000</v>
      </c>
    </row>
    <row r="89" spans="1:4" x14ac:dyDescent="0.25">
      <c r="A89">
        <v>10</v>
      </c>
      <c r="B89" s="6">
        <f t="shared" si="2"/>
        <v>9000</v>
      </c>
      <c r="C89" s="9">
        <f t="shared" si="0"/>
        <v>27.5</v>
      </c>
      <c r="D89" s="8">
        <f t="shared" si="1"/>
        <v>247500</v>
      </c>
    </row>
    <row r="90" spans="1:4" x14ac:dyDescent="0.25">
      <c r="A90">
        <v>11</v>
      </c>
      <c r="B90" s="6">
        <f t="shared" si="2"/>
        <v>10000</v>
      </c>
      <c r="C90" s="9">
        <f t="shared" si="0"/>
        <v>25</v>
      </c>
      <c r="D90" s="8">
        <f t="shared" si="1"/>
        <v>250000</v>
      </c>
    </row>
    <row r="91" spans="1:4" x14ac:dyDescent="0.25">
      <c r="A91">
        <v>12</v>
      </c>
      <c r="B91" s="6">
        <f t="shared" si="2"/>
        <v>11000</v>
      </c>
      <c r="C91" s="9">
        <f t="shared" si="0"/>
        <v>22.5</v>
      </c>
      <c r="D91" s="8">
        <f t="shared" si="1"/>
        <v>247500</v>
      </c>
    </row>
    <row r="92" spans="1:4" x14ac:dyDescent="0.25">
      <c r="A92">
        <v>13</v>
      </c>
      <c r="B92" s="6">
        <f t="shared" si="2"/>
        <v>12000</v>
      </c>
      <c r="C92" s="9">
        <f t="shared" si="0"/>
        <v>20</v>
      </c>
      <c r="D92" s="8">
        <f t="shared" si="1"/>
        <v>240000</v>
      </c>
    </row>
    <row r="93" spans="1:4" x14ac:dyDescent="0.25">
      <c r="A93">
        <v>14</v>
      </c>
      <c r="B93" s="6">
        <f t="shared" si="2"/>
        <v>13000</v>
      </c>
      <c r="C93" s="9">
        <f t="shared" si="0"/>
        <v>17.5</v>
      </c>
      <c r="D93" s="8">
        <f t="shared" si="1"/>
        <v>227500</v>
      </c>
    </row>
    <row r="94" spans="1:4" x14ac:dyDescent="0.25">
      <c r="A94">
        <v>15</v>
      </c>
      <c r="B94" s="6">
        <f t="shared" si="2"/>
        <v>14000</v>
      </c>
      <c r="C94" s="9">
        <f t="shared" si="0"/>
        <v>15</v>
      </c>
      <c r="D94" s="8">
        <f t="shared" si="1"/>
        <v>210000</v>
      </c>
    </row>
    <row r="95" spans="1:4" x14ac:dyDescent="0.25">
      <c r="A95">
        <v>16</v>
      </c>
      <c r="B95" s="6">
        <f t="shared" si="2"/>
        <v>15000</v>
      </c>
      <c r="C95" s="9">
        <f t="shared" si="0"/>
        <v>12.5</v>
      </c>
      <c r="D95" s="8">
        <f t="shared" si="1"/>
        <v>187500</v>
      </c>
    </row>
    <row r="96" spans="1:4" x14ac:dyDescent="0.25">
      <c r="A96">
        <v>17</v>
      </c>
      <c r="B96" s="6">
        <f t="shared" si="2"/>
        <v>16000</v>
      </c>
      <c r="C96" s="9">
        <f t="shared" si="0"/>
        <v>10</v>
      </c>
      <c r="D96" s="8">
        <f t="shared" si="1"/>
        <v>160000</v>
      </c>
    </row>
    <row r="97" spans="1:4" x14ac:dyDescent="0.25">
      <c r="A97">
        <v>18</v>
      </c>
      <c r="B97" s="6">
        <f t="shared" si="2"/>
        <v>17000</v>
      </c>
      <c r="C97" s="9">
        <f t="shared" si="0"/>
        <v>7.5</v>
      </c>
      <c r="D97" s="8">
        <f t="shared" si="1"/>
        <v>127500</v>
      </c>
    </row>
    <row r="98" spans="1:4" x14ac:dyDescent="0.25">
      <c r="A98">
        <v>19</v>
      </c>
      <c r="B98" s="6">
        <f t="shared" si="2"/>
        <v>18000</v>
      </c>
      <c r="C98" s="9">
        <f t="shared" si="0"/>
        <v>5</v>
      </c>
      <c r="D98" s="8">
        <f t="shared" si="1"/>
        <v>90000</v>
      </c>
    </row>
    <row r="99" spans="1:4" x14ac:dyDescent="0.25">
      <c r="A99">
        <v>20</v>
      </c>
      <c r="B99" s="6">
        <f t="shared" si="2"/>
        <v>19000</v>
      </c>
      <c r="C99" s="9">
        <f t="shared" si="0"/>
        <v>2.5</v>
      </c>
      <c r="D99" s="8">
        <f t="shared" si="1"/>
        <v>47500</v>
      </c>
    </row>
    <row r="100" spans="1:4" x14ac:dyDescent="0.25">
      <c r="A100">
        <v>21</v>
      </c>
      <c r="B100" s="6">
        <f t="shared" si="2"/>
        <v>20000</v>
      </c>
      <c r="C100" s="9">
        <f t="shared" si="0"/>
        <v>0</v>
      </c>
      <c r="D100" s="8">
        <f t="shared" si="1"/>
        <v>0</v>
      </c>
    </row>
  </sheetData>
  <pageMargins left="0.45" right="0.45" top="0.5" bottom="0.5" header="0.05" footer="0.0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Demand Dashboard</vt:lpstr>
      <vt:lpstr>Differentiation Dashboard</vt:lpstr>
      <vt:lpstr>Fixed_Costs</vt:lpstr>
      <vt:lpstr>Marginal_Costs</vt:lpstr>
      <vt:lpstr>'Differentiation Dashboard'!Maximum_q</vt:lpstr>
      <vt:lpstr>Maximum_q</vt:lpstr>
      <vt:lpstr>'Differentiation Dashboard'!Minimum_q</vt:lpstr>
      <vt:lpstr>Minimum_q</vt:lpstr>
      <vt:lpstr>Profit_optimal_price</vt:lpstr>
      <vt:lpstr>Profit_optimal_quantity</vt:lpstr>
      <vt:lpstr>'Differentiation Dashboard'!Slope</vt:lpstr>
      <vt:lpstr>Slope</vt:lpstr>
      <vt:lpstr>Variable_Cost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Bakshi</dc:creator>
  <cp:lastModifiedBy>SoPPS</cp:lastModifiedBy>
  <dcterms:created xsi:type="dcterms:W3CDTF">2009-09-21T22:36:03Z</dcterms:created>
  <dcterms:modified xsi:type="dcterms:W3CDTF">2017-02-15T18:03:56Z</dcterms:modified>
</cp:coreProperties>
</file>